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i unidad\2. Kairos\Talleres\AgileDay 2023\"/>
    </mc:Choice>
  </mc:AlternateContent>
  <xr:revisionPtr revIDLastSave="0" documentId="13_ncr:1_{078388E4-AF8F-4C01-838A-B3DA5C6DD4C8}" xr6:coauthVersionLast="47" xr6:coauthVersionMax="47" xr10:uidLastSave="{00000000-0000-0000-0000-000000000000}"/>
  <bookViews>
    <workbookView xWindow="-25320" yWindow="270" windowWidth="25440" windowHeight="15270" activeTab="2" xr2:uid="{A5305AD6-02A9-4A43-A4A1-0CE8C5AA2D47}"/>
  </bookViews>
  <sheets>
    <sheet name="Dashboard" sheetId="1" r:id="rId1"/>
    <sheet name="DatosTipos de servicio" sheetId="12" state="hidden" r:id="rId2"/>
    <sheet name="Estacionalidad" sheetId="18" r:id="rId3"/>
    <sheet name="Mimportante" sheetId="15" state="hidden" r:id="rId4"/>
    <sheet name="Bloqueo" sheetId="9" state="hidden" r:id="rId5"/>
    <sheet name="Resueltas" sheetId="16" r:id="rId6"/>
  </sheets>
  <definedNames>
    <definedName name="_xlnm._FilterDatabase" localSheetId="4" hidden="1">Bloqueo!$A:$E</definedName>
    <definedName name="_xlnm._FilterDatabase" localSheetId="1" hidden="1">'DatosTipos de servicio'!$A$3:$C$6</definedName>
    <definedName name="_xlnm.Extract" localSheetId="4">Bloqueo!$K$1:$P$1</definedName>
    <definedName name="_xlnm.Extract" localSheetId="1">'DatosTipos de servicio'!$E$6:$G$6</definedName>
    <definedName name="_xlnm.Criteria" localSheetId="4">Bloqueo!$H$1:$J$2</definedName>
    <definedName name="_xlnm.Criteria" localSheetId="1">'DatosTipos de servicio'!$A$3:$C$6</definedName>
    <definedName name="DatosExternos_2" localSheetId="5" hidden="1">Resueltas!$A$1:$L$2011</definedName>
    <definedName name="SegmentaciónDeDatos_Clase_de_Servicio">#N/A</definedName>
    <definedName name="SegmentaciónDeDatos_Mes">#N/A</definedName>
    <definedName name="SegmentaciónDeDatos_Tipo_de_incidencia">#N/A</definedName>
    <definedName name="SegmentaciónDeDatos_Tipo_de_Trabajo">#N/A</definedName>
    <definedName name="Tabla_Pendientes">#REF!</definedName>
  </definedNames>
  <calcPr calcId="191028"/>
  <pivotCaches>
    <pivotCache cacheId="3" r:id="rId7"/>
    <pivotCache cacheId="41" r:id="rId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9"/>
        <x14:slicerCache r:id="rId10"/>
        <x14:slicerCache r:id="rId11"/>
        <x14:slicerCache r:id="rId1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2" l="1"/>
  <c r="J11" i="1"/>
  <c r="C21" i="12" l="1"/>
  <c r="A21" i="12"/>
  <c r="C20" i="12"/>
  <c r="A10" i="12"/>
  <c r="C19" i="12"/>
  <c r="B19" i="12"/>
  <c r="A20" i="12"/>
  <c r="C18" i="12" l="1"/>
  <c r="B18" i="12"/>
  <c r="A19" i="12"/>
  <c r="C17" i="12"/>
  <c r="B17" i="12"/>
  <c r="A18" i="12"/>
  <c r="C16" i="12"/>
  <c r="A17" i="12"/>
  <c r="H5" i="12"/>
  <c r="G5" i="12"/>
  <c r="F5" i="12"/>
  <c r="E5" i="12"/>
  <c r="U2" i="18"/>
  <c r="P2" i="18"/>
  <c r="K2" i="18"/>
  <c r="F2" i="18"/>
  <c r="A2" i="18"/>
  <c r="C15" i="12" l="1"/>
  <c r="B15" i="12"/>
  <c r="A16" i="12"/>
  <c r="C14" i="12"/>
  <c r="B14" i="12"/>
  <c r="A15" i="12"/>
  <c r="C13" i="12"/>
  <c r="B13" i="12"/>
  <c r="A14" i="12"/>
  <c r="C12" i="12"/>
  <c r="B12" i="12"/>
  <c r="A13" i="12"/>
  <c r="C11" i="12"/>
  <c r="B11" i="12"/>
  <c r="A12" i="12"/>
  <c r="C10" i="12"/>
  <c r="B10" i="12"/>
  <c r="H6" i="1"/>
  <c r="A11" i="12"/>
  <c r="C2" i="15" a="1"/>
  <c r="C2" i="15" s="1"/>
  <c r="B2" i="15" a="1"/>
  <c r="B2" i="15" s="1"/>
  <c r="A2" i="15" a="1"/>
  <c r="A2" i="15" s="1"/>
  <c r="H11" i="1"/>
  <c r="C2" i="9" a="1"/>
  <c r="C2" i="9" s="1"/>
  <c r="B2" i="9" a="1"/>
  <c r="B2" i="9" s="1"/>
  <c r="A2" i="9" a="1"/>
  <c r="A2" i="9" s="1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P1584" i="16"/>
  <c r="P1585" i="16"/>
  <c r="P1586" i="16"/>
  <c r="P1587" i="16"/>
  <c r="P1588" i="16"/>
  <c r="P1589" i="16"/>
  <c r="P1590" i="16"/>
  <c r="P1591" i="16"/>
  <c r="P1592" i="16"/>
  <c r="P1593" i="16"/>
  <c r="P1594" i="16"/>
  <c r="P1595" i="16"/>
  <c r="P1596" i="16"/>
  <c r="P1597" i="16"/>
  <c r="P1598" i="16"/>
  <c r="P1599" i="16"/>
  <c r="P1600" i="16"/>
  <c r="P1601" i="16"/>
  <c r="P1602" i="16"/>
  <c r="P1603" i="16"/>
  <c r="P1604" i="16"/>
  <c r="P1605" i="16"/>
  <c r="P1606" i="16"/>
  <c r="P1607" i="16"/>
  <c r="P1608" i="16"/>
  <c r="P1609" i="16"/>
  <c r="P1610" i="16"/>
  <c r="P1611" i="16"/>
  <c r="P1612" i="16"/>
  <c r="P1613" i="16"/>
  <c r="P1614" i="16"/>
  <c r="P1615" i="16"/>
  <c r="P1616" i="16"/>
  <c r="P1617" i="16"/>
  <c r="P1618" i="16"/>
  <c r="P1619" i="16"/>
  <c r="P1620" i="16"/>
  <c r="P1621" i="16"/>
  <c r="P1622" i="16"/>
  <c r="P1623" i="16"/>
  <c r="P1624" i="16"/>
  <c r="P1625" i="16"/>
  <c r="P1626" i="16"/>
  <c r="P1627" i="16"/>
  <c r="P1628" i="16"/>
  <c r="P1629" i="16"/>
  <c r="P1630" i="16"/>
  <c r="P1631" i="16"/>
  <c r="P1632" i="16"/>
  <c r="P1633" i="16"/>
  <c r="P1634" i="16"/>
  <c r="P1635" i="16"/>
  <c r="P1636" i="16"/>
  <c r="P1637" i="16"/>
  <c r="P1638" i="16"/>
  <c r="P1639" i="16"/>
  <c r="P1640" i="16"/>
  <c r="P1641" i="16"/>
  <c r="P1642" i="16"/>
  <c r="P1643" i="16"/>
  <c r="P1644" i="16"/>
  <c r="P1645" i="16"/>
  <c r="P1646" i="16"/>
  <c r="P1647" i="16"/>
  <c r="P1648" i="16"/>
  <c r="P1649" i="16"/>
  <c r="P1650" i="16"/>
  <c r="P1651" i="16"/>
  <c r="P1652" i="16"/>
  <c r="P1653" i="16"/>
  <c r="P1654" i="16"/>
  <c r="P1655" i="16"/>
  <c r="P1656" i="16"/>
  <c r="P1657" i="16"/>
  <c r="P1658" i="16"/>
  <c r="P1659" i="16"/>
  <c r="P1660" i="16"/>
  <c r="P1661" i="16"/>
  <c r="P1662" i="16"/>
  <c r="P1663" i="16"/>
  <c r="P1664" i="16"/>
  <c r="P1665" i="16"/>
  <c r="P1666" i="16"/>
  <c r="P1667" i="16"/>
  <c r="P1668" i="16"/>
  <c r="P1669" i="16"/>
  <c r="P1670" i="16"/>
  <c r="P1671" i="16"/>
  <c r="P1672" i="16"/>
  <c r="P1673" i="16"/>
  <c r="P1674" i="16"/>
  <c r="P1675" i="16"/>
  <c r="P1676" i="16"/>
  <c r="P1677" i="16"/>
  <c r="P1678" i="16"/>
  <c r="P1679" i="16"/>
  <c r="P1680" i="16"/>
  <c r="P1681" i="16"/>
  <c r="P1682" i="16"/>
  <c r="P1683" i="16"/>
  <c r="P1684" i="16"/>
  <c r="P1685" i="16"/>
  <c r="P1686" i="16"/>
  <c r="P1687" i="16"/>
  <c r="P1688" i="16"/>
  <c r="P1689" i="16"/>
  <c r="P1690" i="16"/>
  <c r="P1691" i="16"/>
  <c r="P1692" i="16"/>
  <c r="P1693" i="16"/>
  <c r="P1694" i="16"/>
  <c r="P1695" i="16"/>
  <c r="P1696" i="16"/>
  <c r="P1697" i="16"/>
  <c r="P1698" i="16"/>
  <c r="P1699" i="16"/>
  <c r="P1700" i="16"/>
  <c r="P1701" i="16"/>
  <c r="P1702" i="16"/>
  <c r="P1703" i="16"/>
  <c r="P1704" i="16"/>
  <c r="P1705" i="16"/>
  <c r="P1706" i="16"/>
  <c r="P1707" i="16"/>
  <c r="P1708" i="16"/>
  <c r="P1709" i="16"/>
  <c r="P1710" i="16"/>
  <c r="P1711" i="16"/>
  <c r="P1712" i="16"/>
  <c r="P1713" i="16"/>
  <c r="P1714" i="16"/>
  <c r="P1715" i="16"/>
  <c r="P1716" i="16"/>
  <c r="P1717" i="16"/>
  <c r="P1718" i="16"/>
  <c r="P1719" i="16"/>
  <c r="P1720" i="16"/>
  <c r="P1721" i="16"/>
  <c r="P1722" i="16"/>
  <c r="P1723" i="16"/>
  <c r="P1724" i="16"/>
  <c r="P1725" i="16"/>
  <c r="P1726" i="16"/>
  <c r="P1727" i="16"/>
  <c r="P1728" i="16"/>
  <c r="P1729" i="16"/>
  <c r="P1730" i="16"/>
  <c r="P1731" i="16"/>
  <c r="P1732" i="16"/>
  <c r="P1733" i="16"/>
  <c r="P1734" i="16"/>
  <c r="P1735" i="16"/>
  <c r="P1736" i="16"/>
  <c r="P1737" i="16"/>
  <c r="P1738" i="16"/>
  <c r="P1739" i="16"/>
  <c r="P1740" i="16"/>
  <c r="P1741" i="16"/>
  <c r="P1742" i="16"/>
  <c r="P1743" i="16"/>
  <c r="P1744" i="16"/>
  <c r="P1745" i="16"/>
  <c r="P1746" i="16"/>
  <c r="P1747" i="16"/>
  <c r="P1748" i="16"/>
  <c r="P1749" i="16"/>
  <c r="P1750" i="16"/>
  <c r="P1751" i="16"/>
  <c r="P1752" i="16"/>
  <c r="P1753" i="16"/>
  <c r="P1754" i="16"/>
  <c r="P1755" i="16"/>
  <c r="P1756" i="16"/>
  <c r="P1757" i="16"/>
  <c r="P1758" i="16"/>
  <c r="P1759" i="16"/>
  <c r="P1760" i="16"/>
  <c r="P1761" i="16"/>
  <c r="P1762" i="16"/>
  <c r="P1763" i="16"/>
  <c r="P1764" i="16"/>
  <c r="P1765" i="16"/>
  <c r="P1766" i="16"/>
  <c r="P1767" i="16"/>
  <c r="P1768" i="16"/>
  <c r="P1769" i="16"/>
  <c r="P1770" i="16"/>
  <c r="P1771" i="16"/>
  <c r="P1772" i="16"/>
  <c r="P1773" i="16"/>
  <c r="P1774" i="16"/>
  <c r="P1775" i="16"/>
  <c r="P1776" i="16"/>
  <c r="P1777" i="16"/>
  <c r="P1778" i="16"/>
  <c r="P1779" i="16"/>
  <c r="P1780" i="16"/>
  <c r="P1781" i="16"/>
  <c r="P1782" i="16"/>
  <c r="P1783" i="16"/>
  <c r="P1784" i="16"/>
  <c r="P1785" i="16"/>
  <c r="P1786" i="16"/>
  <c r="P1787" i="16"/>
  <c r="P1788" i="16"/>
  <c r="P1789" i="16"/>
  <c r="P1790" i="16"/>
  <c r="P1791" i="16"/>
  <c r="P1792" i="16"/>
  <c r="P1793" i="16"/>
  <c r="P1794" i="16"/>
  <c r="P1795" i="16"/>
  <c r="P1796" i="16"/>
  <c r="P1797" i="16"/>
  <c r="P1798" i="16"/>
  <c r="P1799" i="16"/>
  <c r="P1800" i="16"/>
  <c r="P1801" i="16"/>
  <c r="P1802" i="16"/>
  <c r="P1803" i="16"/>
  <c r="P1804" i="16"/>
  <c r="P1805" i="16"/>
  <c r="P1806" i="16"/>
  <c r="P1807" i="16"/>
  <c r="P1808" i="16"/>
  <c r="P1809" i="16"/>
  <c r="P1810" i="16"/>
  <c r="P1811" i="16"/>
  <c r="P1812" i="16"/>
  <c r="P1813" i="16"/>
  <c r="P1814" i="16"/>
  <c r="P1815" i="16"/>
  <c r="P1816" i="16"/>
  <c r="P1817" i="16"/>
  <c r="P1818" i="16"/>
  <c r="P1819" i="16"/>
  <c r="P1820" i="16"/>
  <c r="P1821" i="16"/>
  <c r="P1822" i="16"/>
  <c r="P1823" i="16"/>
  <c r="P1824" i="16"/>
  <c r="P1825" i="16"/>
  <c r="P1826" i="16"/>
  <c r="P1827" i="16"/>
  <c r="P1828" i="16"/>
  <c r="P1829" i="16"/>
  <c r="P1830" i="16"/>
  <c r="P1831" i="16"/>
  <c r="P1832" i="16"/>
  <c r="P1833" i="16"/>
  <c r="P1834" i="16"/>
  <c r="P1835" i="16"/>
  <c r="P1836" i="16"/>
  <c r="P1837" i="16"/>
  <c r="P1838" i="16"/>
  <c r="P1839" i="16"/>
  <c r="P1840" i="16"/>
  <c r="P1841" i="16"/>
  <c r="P1842" i="16"/>
  <c r="P1843" i="16"/>
  <c r="P1844" i="16"/>
  <c r="P1845" i="16"/>
  <c r="P1846" i="16"/>
  <c r="P1847" i="16"/>
  <c r="P1848" i="16"/>
  <c r="P1849" i="16"/>
  <c r="P1850" i="16"/>
  <c r="P1851" i="16"/>
  <c r="P1852" i="16"/>
  <c r="P1853" i="16"/>
  <c r="P1854" i="16"/>
  <c r="P1855" i="16"/>
  <c r="P1856" i="16"/>
  <c r="P1857" i="16"/>
  <c r="P1858" i="16"/>
  <c r="P1859" i="16"/>
  <c r="P1860" i="16"/>
  <c r="P1861" i="16"/>
  <c r="P1862" i="16"/>
  <c r="P1863" i="16"/>
  <c r="P1864" i="16"/>
  <c r="P1865" i="16"/>
  <c r="P1866" i="16"/>
  <c r="P1867" i="16"/>
  <c r="P1868" i="16"/>
  <c r="P1869" i="16"/>
  <c r="P1870" i="16"/>
  <c r="P1871" i="16"/>
  <c r="P1872" i="16"/>
  <c r="P1873" i="16"/>
  <c r="P1874" i="16"/>
  <c r="P1875" i="16"/>
  <c r="P1876" i="16"/>
  <c r="P1877" i="16"/>
  <c r="P1878" i="16"/>
  <c r="P1879" i="16"/>
  <c r="P1880" i="16"/>
  <c r="P1881" i="16"/>
  <c r="P1882" i="16"/>
  <c r="P1883" i="16"/>
  <c r="P1884" i="16"/>
  <c r="P1885" i="16"/>
  <c r="P1886" i="16"/>
  <c r="P1887" i="16"/>
  <c r="P1888" i="16"/>
  <c r="P1889" i="16"/>
  <c r="P1890" i="16"/>
  <c r="P1891" i="16"/>
  <c r="P1892" i="16"/>
  <c r="P1893" i="16"/>
  <c r="P1894" i="16"/>
  <c r="P1895" i="16"/>
  <c r="P1896" i="16"/>
  <c r="P1897" i="16"/>
  <c r="P1898" i="16"/>
  <c r="P1899" i="16"/>
  <c r="P1900" i="16"/>
  <c r="P1901" i="16"/>
  <c r="P1902" i="16"/>
  <c r="P1903" i="16"/>
  <c r="P1904" i="16"/>
  <c r="P1905" i="16"/>
  <c r="P1906" i="16"/>
  <c r="P1907" i="16"/>
  <c r="P1908" i="16"/>
  <c r="P1909" i="16"/>
  <c r="P1910" i="16"/>
  <c r="P1911" i="16"/>
  <c r="P1912" i="16"/>
  <c r="P1913" i="16"/>
  <c r="P1914" i="16"/>
  <c r="P1915" i="16"/>
  <c r="P1916" i="16"/>
  <c r="P1917" i="16"/>
  <c r="P1918" i="16"/>
  <c r="P1919" i="16"/>
  <c r="P1920" i="16"/>
  <c r="P1921" i="16"/>
  <c r="P1922" i="16"/>
  <c r="P1923" i="16"/>
  <c r="P1924" i="16"/>
  <c r="P1925" i="16"/>
  <c r="P1926" i="16"/>
  <c r="P1927" i="16"/>
  <c r="P1928" i="16"/>
  <c r="P1929" i="16"/>
  <c r="P1930" i="16"/>
  <c r="P1931" i="16"/>
  <c r="P1932" i="16"/>
  <c r="P1933" i="16"/>
  <c r="P1934" i="16"/>
  <c r="P1935" i="16"/>
  <c r="P1936" i="16"/>
  <c r="P1937" i="16"/>
  <c r="P1938" i="16"/>
  <c r="P1939" i="16"/>
  <c r="P1940" i="16"/>
  <c r="P1941" i="16"/>
  <c r="P1942" i="16"/>
  <c r="P1943" i="16"/>
  <c r="P1944" i="16"/>
  <c r="P1945" i="16"/>
  <c r="P1946" i="16"/>
  <c r="P1947" i="16"/>
  <c r="P1948" i="16"/>
  <c r="P1949" i="16"/>
  <c r="P1950" i="16"/>
  <c r="P1951" i="16"/>
  <c r="P1952" i="16"/>
  <c r="P1953" i="16"/>
  <c r="P1954" i="16"/>
  <c r="P1955" i="16"/>
  <c r="P1956" i="16"/>
  <c r="P1957" i="16"/>
  <c r="P1958" i="16"/>
  <c r="P1959" i="16"/>
  <c r="P1960" i="16"/>
  <c r="P1961" i="16"/>
  <c r="P1962" i="16"/>
  <c r="P1963" i="16"/>
  <c r="P1964" i="16"/>
  <c r="P1965" i="16"/>
  <c r="P1966" i="16"/>
  <c r="P1967" i="16"/>
  <c r="P1968" i="16"/>
  <c r="P1969" i="16"/>
  <c r="P1970" i="16"/>
  <c r="P1971" i="16"/>
  <c r="P1972" i="16"/>
  <c r="P1973" i="16"/>
  <c r="P1974" i="16"/>
  <c r="P1975" i="16"/>
  <c r="P1976" i="16"/>
  <c r="P1977" i="16"/>
  <c r="P1978" i="16"/>
  <c r="P1979" i="16"/>
  <c r="P1980" i="16"/>
  <c r="P1981" i="16"/>
  <c r="P1982" i="16"/>
  <c r="P1983" i="16"/>
  <c r="P1984" i="16"/>
  <c r="P1985" i="16"/>
  <c r="P1986" i="16"/>
  <c r="P1987" i="16"/>
  <c r="P1988" i="16"/>
  <c r="P1989" i="16"/>
  <c r="P1990" i="16"/>
  <c r="P1991" i="16"/>
  <c r="P1992" i="16"/>
  <c r="P1993" i="16"/>
  <c r="P1994" i="16"/>
  <c r="P1995" i="16"/>
  <c r="P1996" i="16"/>
  <c r="P1997" i="16"/>
  <c r="P1998" i="16"/>
  <c r="P1999" i="16"/>
  <c r="P2000" i="16"/>
  <c r="P2001" i="16"/>
  <c r="P2002" i="16"/>
  <c r="P2003" i="16"/>
  <c r="P2004" i="16"/>
  <c r="P2005" i="16"/>
  <c r="P2006" i="16"/>
  <c r="P2007" i="16"/>
  <c r="P2008" i="16"/>
  <c r="P2009" i="16"/>
  <c r="P2010" i="16"/>
  <c r="P2011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O1584" i="16"/>
  <c r="O1585" i="16"/>
  <c r="O1586" i="16"/>
  <c r="O1587" i="16"/>
  <c r="O1588" i="16"/>
  <c r="O1589" i="16"/>
  <c r="O1590" i="16"/>
  <c r="O1591" i="16"/>
  <c r="O1592" i="16"/>
  <c r="O1593" i="16"/>
  <c r="O1594" i="16"/>
  <c r="O1595" i="16"/>
  <c r="O1596" i="16"/>
  <c r="O1597" i="16"/>
  <c r="O1598" i="16"/>
  <c r="O1599" i="16"/>
  <c r="O1600" i="16"/>
  <c r="O1601" i="16"/>
  <c r="O1602" i="16"/>
  <c r="O1603" i="16"/>
  <c r="O1604" i="16"/>
  <c r="O1605" i="16"/>
  <c r="O1606" i="16"/>
  <c r="O1607" i="16"/>
  <c r="O1608" i="16"/>
  <c r="O1609" i="16"/>
  <c r="O1610" i="16"/>
  <c r="O1611" i="16"/>
  <c r="O1612" i="16"/>
  <c r="O1613" i="16"/>
  <c r="O1614" i="16"/>
  <c r="O1615" i="16"/>
  <c r="O1616" i="16"/>
  <c r="O1617" i="16"/>
  <c r="O1618" i="16"/>
  <c r="O1619" i="16"/>
  <c r="O1620" i="16"/>
  <c r="O1621" i="16"/>
  <c r="O1622" i="16"/>
  <c r="O1623" i="16"/>
  <c r="O1624" i="16"/>
  <c r="O1625" i="16"/>
  <c r="O1626" i="16"/>
  <c r="O1627" i="16"/>
  <c r="O1628" i="16"/>
  <c r="O1629" i="16"/>
  <c r="O1630" i="16"/>
  <c r="O1631" i="16"/>
  <c r="O1632" i="16"/>
  <c r="O1633" i="16"/>
  <c r="O1634" i="16"/>
  <c r="O1635" i="16"/>
  <c r="O1636" i="16"/>
  <c r="O1637" i="16"/>
  <c r="O1638" i="16"/>
  <c r="O1639" i="16"/>
  <c r="O1640" i="16"/>
  <c r="O1641" i="16"/>
  <c r="O1642" i="16"/>
  <c r="O1643" i="16"/>
  <c r="O1644" i="16"/>
  <c r="O1645" i="16"/>
  <c r="O1646" i="16"/>
  <c r="O1647" i="16"/>
  <c r="O1648" i="16"/>
  <c r="O1649" i="16"/>
  <c r="O1650" i="16"/>
  <c r="O1651" i="16"/>
  <c r="O1652" i="16"/>
  <c r="O1653" i="16"/>
  <c r="O1654" i="16"/>
  <c r="O1655" i="16"/>
  <c r="O1656" i="16"/>
  <c r="O1657" i="16"/>
  <c r="O1658" i="16"/>
  <c r="O1659" i="16"/>
  <c r="O1660" i="16"/>
  <c r="O1661" i="16"/>
  <c r="O1662" i="16"/>
  <c r="O1663" i="16"/>
  <c r="O1664" i="16"/>
  <c r="O1665" i="16"/>
  <c r="O1666" i="16"/>
  <c r="O1667" i="16"/>
  <c r="O1668" i="16"/>
  <c r="O1669" i="16"/>
  <c r="O1670" i="16"/>
  <c r="O1671" i="16"/>
  <c r="O1672" i="16"/>
  <c r="O1673" i="16"/>
  <c r="O1674" i="16"/>
  <c r="O1675" i="16"/>
  <c r="O1676" i="16"/>
  <c r="O1677" i="16"/>
  <c r="O1678" i="16"/>
  <c r="O1679" i="16"/>
  <c r="O1680" i="16"/>
  <c r="O1681" i="16"/>
  <c r="O1682" i="16"/>
  <c r="O1683" i="16"/>
  <c r="O1684" i="16"/>
  <c r="O1685" i="16"/>
  <c r="O1686" i="16"/>
  <c r="O1687" i="16"/>
  <c r="O1688" i="16"/>
  <c r="O1689" i="16"/>
  <c r="O1690" i="16"/>
  <c r="O1691" i="16"/>
  <c r="O1692" i="16"/>
  <c r="O1693" i="16"/>
  <c r="O1694" i="16"/>
  <c r="O1695" i="16"/>
  <c r="O1696" i="16"/>
  <c r="O1697" i="16"/>
  <c r="O1698" i="16"/>
  <c r="O1699" i="16"/>
  <c r="O1700" i="16"/>
  <c r="O1701" i="16"/>
  <c r="O1702" i="16"/>
  <c r="O1703" i="16"/>
  <c r="O1704" i="16"/>
  <c r="O1705" i="16"/>
  <c r="O1706" i="16"/>
  <c r="O1707" i="16"/>
  <c r="O1708" i="16"/>
  <c r="O1709" i="16"/>
  <c r="O1710" i="16"/>
  <c r="O1711" i="16"/>
  <c r="O1712" i="16"/>
  <c r="O1713" i="16"/>
  <c r="O1714" i="16"/>
  <c r="O1715" i="16"/>
  <c r="O1716" i="16"/>
  <c r="O1717" i="16"/>
  <c r="O1718" i="16"/>
  <c r="O1719" i="16"/>
  <c r="O1720" i="16"/>
  <c r="O1721" i="16"/>
  <c r="O1722" i="16"/>
  <c r="O1723" i="16"/>
  <c r="O1724" i="16"/>
  <c r="O1725" i="16"/>
  <c r="O1726" i="16"/>
  <c r="O1727" i="16"/>
  <c r="O1728" i="16"/>
  <c r="O1729" i="16"/>
  <c r="O1730" i="16"/>
  <c r="O1731" i="16"/>
  <c r="O1732" i="16"/>
  <c r="O1733" i="16"/>
  <c r="O1734" i="16"/>
  <c r="O1735" i="16"/>
  <c r="O1736" i="16"/>
  <c r="O1737" i="16"/>
  <c r="O1738" i="16"/>
  <c r="O1739" i="16"/>
  <c r="O1740" i="16"/>
  <c r="O1741" i="16"/>
  <c r="O1742" i="16"/>
  <c r="O1743" i="16"/>
  <c r="O1744" i="16"/>
  <c r="O1745" i="16"/>
  <c r="O1746" i="16"/>
  <c r="O1747" i="16"/>
  <c r="O1748" i="16"/>
  <c r="O1749" i="16"/>
  <c r="O1750" i="16"/>
  <c r="O1751" i="16"/>
  <c r="O1752" i="16"/>
  <c r="O1753" i="16"/>
  <c r="O1754" i="16"/>
  <c r="O1755" i="16"/>
  <c r="O1756" i="16"/>
  <c r="O1757" i="16"/>
  <c r="O1758" i="16"/>
  <c r="O1759" i="16"/>
  <c r="O1760" i="16"/>
  <c r="O1761" i="16"/>
  <c r="O1762" i="16"/>
  <c r="O1763" i="16"/>
  <c r="O1764" i="16"/>
  <c r="O1765" i="16"/>
  <c r="O1766" i="16"/>
  <c r="O1767" i="16"/>
  <c r="O1768" i="16"/>
  <c r="O1769" i="16"/>
  <c r="O1770" i="16"/>
  <c r="O1771" i="16"/>
  <c r="O1772" i="16"/>
  <c r="O1773" i="16"/>
  <c r="O1774" i="16"/>
  <c r="O1775" i="16"/>
  <c r="O1776" i="16"/>
  <c r="O1777" i="16"/>
  <c r="O1778" i="16"/>
  <c r="O1779" i="16"/>
  <c r="O1780" i="16"/>
  <c r="O1781" i="16"/>
  <c r="O1782" i="16"/>
  <c r="O1783" i="16"/>
  <c r="O1784" i="16"/>
  <c r="O1785" i="16"/>
  <c r="O1786" i="16"/>
  <c r="O1787" i="16"/>
  <c r="O1788" i="16"/>
  <c r="O1789" i="16"/>
  <c r="O1790" i="16"/>
  <c r="O1791" i="16"/>
  <c r="O1792" i="16"/>
  <c r="O1793" i="16"/>
  <c r="O1794" i="16"/>
  <c r="O1795" i="16"/>
  <c r="O1796" i="16"/>
  <c r="O1797" i="16"/>
  <c r="O1798" i="16"/>
  <c r="O1799" i="16"/>
  <c r="O1800" i="16"/>
  <c r="O1801" i="16"/>
  <c r="O1802" i="16"/>
  <c r="O1803" i="16"/>
  <c r="O1804" i="16"/>
  <c r="O1805" i="16"/>
  <c r="O1806" i="16"/>
  <c r="O1807" i="16"/>
  <c r="O1808" i="16"/>
  <c r="O1809" i="16"/>
  <c r="O1810" i="16"/>
  <c r="O1811" i="16"/>
  <c r="O1812" i="16"/>
  <c r="O1813" i="16"/>
  <c r="O1814" i="16"/>
  <c r="O1815" i="16"/>
  <c r="O1816" i="16"/>
  <c r="O1817" i="16"/>
  <c r="O1818" i="16"/>
  <c r="O1819" i="16"/>
  <c r="O1820" i="16"/>
  <c r="O1821" i="16"/>
  <c r="O1822" i="16"/>
  <c r="O1823" i="16"/>
  <c r="O1824" i="16"/>
  <c r="O1825" i="16"/>
  <c r="O1826" i="16"/>
  <c r="O1827" i="16"/>
  <c r="O1828" i="16"/>
  <c r="O1829" i="16"/>
  <c r="O1830" i="16"/>
  <c r="O1831" i="16"/>
  <c r="O1832" i="16"/>
  <c r="O1833" i="16"/>
  <c r="O1834" i="16"/>
  <c r="O1835" i="16"/>
  <c r="O1836" i="16"/>
  <c r="O1837" i="16"/>
  <c r="O1838" i="16"/>
  <c r="O1839" i="16"/>
  <c r="O1840" i="16"/>
  <c r="O1841" i="16"/>
  <c r="O1842" i="16"/>
  <c r="O1843" i="16"/>
  <c r="O1844" i="16"/>
  <c r="O1845" i="16"/>
  <c r="O1846" i="16"/>
  <c r="O1847" i="16"/>
  <c r="O1848" i="16"/>
  <c r="O1849" i="16"/>
  <c r="O1850" i="16"/>
  <c r="O1851" i="16"/>
  <c r="O1852" i="16"/>
  <c r="O1853" i="16"/>
  <c r="O1854" i="16"/>
  <c r="O1855" i="16"/>
  <c r="O1856" i="16"/>
  <c r="O1857" i="16"/>
  <c r="O1858" i="16"/>
  <c r="O1859" i="16"/>
  <c r="O1860" i="16"/>
  <c r="O1861" i="16"/>
  <c r="O1862" i="16"/>
  <c r="O1863" i="16"/>
  <c r="O1864" i="16"/>
  <c r="O1865" i="16"/>
  <c r="O1866" i="16"/>
  <c r="O1867" i="16"/>
  <c r="O1868" i="16"/>
  <c r="O1869" i="16"/>
  <c r="O1870" i="16"/>
  <c r="O1871" i="16"/>
  <c r="O1872" i="16"/>
  <c r="O1873" i="16"/>
  <c r="O1874" i="16"/>
  <c r="O1875" i="16"/>
  <c r="O1876" i="16"/>
  <c r="O1877" i="16"/>
  <c r="O1878" i="16"/>
  <c r="O1879" i="16"/>
  <c r="O1880" i="16"/>
  <c r="O1881" i="16"/>
  <c r="O1882" i="16"/>
  <c r="O1883" i="16"/>
  <c r="O1884" i="16"/>
  <c r="O1885" i="16"/>
  <c r="O1886" i="16"/>
  <c r="O1887" i="16"/>
  <c r="O1888" i="16"/>
  <c r="O1889" i="16"/>
  <c r="O1890" i="16"/>
  <c r="O1891" i="16"/>
  <c r="O1892" i="16"/>
  <c r="O1893" i="16"/>
  <c r="O1894" i="16"/>
  <c r="O1895" i="16"/>
  <c r="O1896" i="16"/>
  <c r="O1897" i="16"/>
  <c r="O1898" i="16"/>
  <c r="O1899" i="16"/>
  <c r="O1900" i="16"/>
  <c r="O1901" i="16"/>
  <c r="O1902" i="16"/>
  <c r="O1903" i="16"/>
  <c r="O1904" i="16"/>
  <c r="O1905" i="16"/>
  <c r="O1906" i="16"/>
  <c r="O1907" i="16"/>
  <c r="O1908" i="16"/>
  <c r="O1909" i="16"/>
  <c r="O1910" i="16"/>
  <c r="O1911" i="16"/>
  <c r="O1912" i="16"/>
  <c r="O1913" i="16"/>
  <c r="O1914" i="16"/>
  <c r="O1915" i="16"/>
  <c r="O1916" i="16"/>
  <c r="O1917" i="16"/>
  <c r="O1918" i="16"/>
  <c r="O1919" i="16"/>
  <c r="O1920" i="16"/>
  <c r="O1921" i="16"/>
  <c r="O1922" i="16"/>
  <c r="O1923" i="16"/>
  <c r="O1924" i="16"/>
  <c r="O1925" i="16"/>
  <c r="O1926" i="16"/>
  <c r="O1927" i="16"/>
  <c r="O1928" i="16"/>
  <c r="O1929" i="16"/>
  <c r="O1930" i="16"/>
  <c r="O1931" i="16"/>
  <c r="O1932" i="16"/>
  <c r="O1933" i="16"/>
  <c r="O1934" i="16"/>
  <c r="O1935" i="16"/>
  <c r="O1936" i="16"/>
  <c r="O1937" i="16"/>
  <c r="O1938" i="16"/>
  <c r="O1939" i="16"/>
  <c r="O1940" i="16"/>
  <c r="O1941" i="16"/>
  <c r="O1942" i="16"/>
  <c r="O1943" i="16"/>
  <c r="O1944" i="16"/>
  <c r="O1945" i="16"/>
  <c r="O1946" i="16"/>
  <c r="O1947" i="16"/>
  <c r="O1948" i="16"/>
  <c r="O1949" i="16"/>
  <c r="O1950" i="16"/>
  <c r="O1951" i="16"/>
  <c r="O1952" i="16"/>
  <c r="O1953" i="16"/>
  <c r="O1954" i="16"/>
  <c r="O1955" i="16"/>
  <c r="O1956" i="16"/>
  <c r="O1957" i="16"/>
  <c r="O1958" i="16"/>
  <c r="O1959" i="16"/>
  <c r="O1960" i="16"/>
  <c r="O1961" i="16"/>
  <c r="O1962" i="16"/>
  <c r="O1963" i="16"/>
  <c r="O1964" i="16"/>
  <c r="O1965" i="16"/>
  <c r="O1966" i="16"/>
  <c r="O1967" i="16"/>
  <c r="O1968" i="16"/>
  <c r="O1969" i="16"/>
  <c r="O1970" i="16"/>
  <c r="O1971" i="16"/>
  <c r="O1972" i="16"/>
  <c r="O1973" i="16"/>
  <c r="O1974" i="16"/>
  <c r="O1975" i="16"/>
  <c r="O1976" i="16"/>
  <c r="O1977" i="16"/>
  <c r="O1978" i="16"/>
  <c r="O1979" i="16"/>
  <c r="O1980" i="16"/>
  <c r="O1981" i="16"/>
  <c r="O1982" i="16"/>
  <c r="O1983" i="16"/>
  <c r="O1984" i="16"/>
  <c r="O1985" i="16"/>
  <c r="O1986" i="16"/>
  <c r="O1987" i="16"/>
  <c r="O1988" i="16"/>
  <c r="O1989" i="16"/>
  <c r="O1990" i="16"/>
  <c r="O1991" i="16"/>
  <c r="O1992" i="16"/>
  <c r="O1993" i="16"/>
  <c r="O1994" i="16"/>
  <c r="O1995" i="16"/>
  <c r="O1996" i="16"/>
  <c r="O1997" i="16"/>
  <c r="O1998" i="16"/>
  <c r="O1999" i="16"/>
  <c r="O2000" i="16"/>
  <c r="O2001" i="16"/>
  <c r="O2002" i="16"/>
  <c r="O2003" i="16"/>
  <c r="O2004" i="16"/>
  <c r="O2005" i="16"/>
  <c r="O2006" i="16"/>
  <c r="O2007" i="16"/>
  <c r="O2008" i="16"/>
  <c r="O2009" i="16"/>
  <c r="O2010" i="16"/>
  <c r="O2011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N1584" i="16"/>
  <c r="N1585" i="16"/>
  <c r="N1586" i="16"/>
  <c r="N1587" i="16"/>
  <c r="N1588" i="16"/>
  <c r="N1589" i="16"/>
  <c r="N1590" i="16"/>
  <c r="N1591" i="16"/>
  <c r="N1592" i="16"/>
  <c r="N1593" i="16"/>
  <c r="N1594" i="16"/>
  <c r="N1595" i="16"/>
  <c r="N1596" i="16"/>
  <c r="N1597" i="16"/>
  <c r="N1598" i="16"/>
  <c r="N1599" i="16"/>
  <c r="N1600" i="16"/>
  <c r="N1601" i="16"/>
  <c r="N1602" i="16"/>
  <c r="N1603" i="16"/>
  <c r="N1604" i="16"/>
  <c r="N1605" i="16"/>
  <c r="N1606" i="16"/>
  <c r="N1607" i="16"/>
  <c r="N1608" i="16"/>
  <c r="N1609" i="16"/>
  <c r="N1610" i="16"/>
  <c r="N1611" i="16"/>
  <c r="N1612" i="16"/>
  <c r="N1613" i="16"/>
  <c r="N1614" i="16"/>
  <c r="N1615" i="16"/>
  <c r="N1616" i="16"/>
  <c r="N1617" i="16"/>
  <c r="N1618" i="16"/>
  <c r="N1619" i="16"/>
  <c r="N1620" i="16"/>
  <c r="N1621" i="16"/>
  <c r="N1622" i="16"/>
  <c r="N1623" i="16"/>
  <c r="N1624" i="16"/>
  <c r="N1625" i="16"/>
  <c r="N1626" i="16"/>
  <c r="N1627" i="16"/>
  <c r="N1628" i="16"/>
  <c r="N1629" i="16"/>
  <c r="N1630" i="16"/>
  <c r="N1631" i="16"/>
  <c r="N1632" i="16"/>
  <c r="N1633" i="16"/>
  <c r="N1634" i="16"/>
  <c r="N1635" i="16"/>
  <c r="N1636" i="16"/>
  <c r="N1637" i="16"/>
  <c r="N1638" i="16"/>
  <c r="N1639" i="16"/>
  <c r="N1640" i="16"/>
  <c r="N1641" i="16"/>
  <c r="N1642" i="16"/>
  <c r="N1643" i="16"/>
  <c r="N1644" i="16"/>
  <c r="N1645" i="16"/>
  <c r="N1646" i="16"/>
  <c r="N1647" i="16"/>
  <c r="N1648" i="16"/>
  <c r="N1649" i="16"/>
  <c r="N1650" i="16"/>
  <c r="N1651" i="16"/>
  <c r="N1652" i="16"/>
  <c r="N1653" i="16"/>
  <c r="N1654" i="16"/>
  <c r="N1655" i="16"/>
  <c r="N1656" i="16"/>
  <c r="N1657" i="16"/>
  <c r="N1658" i="16"/>
  <c r="N1659" i="16"/>
  <c r="N1660" i="16"/>
  <c r="N1661" i="16"/>
  <c r="N1662" i="16"/>
  <c r="N1663" i="16"/>
  <c r="N1664" i="16"/>
  <c r="N1665" i="16"/>
  <c r="N1666" i="16"/>
  <c r="N1667" i="16"/>
  <c r="N1668" i="16"/>
  <c r="N1669" i="16"/>
  <c r="N1670" i="16"/>
  <c r="N1671" i="16"/>
  <c r="N1672" i="16"/>
  <c r="N1673" i="16"/>
  <c r="N1674" i="16"/>
  <c r="N1675" i="16"/>
  <c r="N1676" i="16"/>
  <c r="N1677" i="16"/>
  <c r="N1678" i="16"/>
  <c r="N1679" i="16"/>
  <c r="N1680" i="16"/>
  <c r="N1681" i="16"/>
  <c r="N1682" i="16"/>
  <c r="N1683" i="16"/>
  <c r="N1684" i="16"/>
  <c r="N1685" i="16"/>
  <c r="N1686" i="16"/>
  <c r="N1687" i="16"/>
  <c r="N1688" i="16"/>
  <c r="N1689" i="16"/>
  <c r="N1690" i="16"/>
  <c r="N1691" i="16"/>
  <c r="N1692" i="16"/>
  <c r="N1693" i="16"/>
  <c r="N1694" i="16"/>
  <c r="N1695" i="16"/>
  <c r="N1696" i="16"/>
  <c r="N1697" i="16"/>
  <c r="N1698" i="16"/>
  <c r="N1699" i="16"/>
  <c r="N1700" i="16"/>
  <c r="N1701" i="16"/>
  <c r="N1702" i="16"/>
  <c r="N1703" i="16"/>
  <c r="N1704" i="16"/>
  <c r="N1705" i="16"/>
  <c r="N1706" i="16"/>
  <c r="N1707" i="16"/>
  <c r="N1708" i="16"/>
  <c r="N1709" i="16"/>
  <c r="N1710" i="16"/>
  <c r="N1711" i="16"/>
  <c r="N1712" i="16"/>
  <c r="N1713" i="16"/>
  <c r="N1714" i="16"/>
  <c r="N1715" i="16"/>
  <c r="N1716" i="16"/>
  <c r="N1717" i="16"/>
  <c r="N1718" i="16"/>
  <c r="N1719" i="16"/>
  <c r="N1720" i="16"/>
  <c r="N1721" i="16"/>
  <c r="N1722" i="16"/>
  <c r="N1723" i="16"/>
  <c r="N1724" i="16"/>
  <c r="N1725" i="16"/>
  <c r="N1726" i="16"/>
  <c r="N1727" i="16"/>
  <c r="N1728" i="16"/>
  <c r="N1729" i="16"/>
  <c r="N1730" i="16"/>
  <c r="N1731" i="16"/>
  <c r="N1732" i="16"/>
  <c r="N1733" i="16"/>
  <c r="N1734" i="16"/>
  <c r="N1735" i="16"/>
  <c r="N1736" i="16"/>
  <c r="N1737" i="16"/>
  <c r="N1738" i="16"/>
  <c r="N1739" i="16"/>
  <c r="N1740" i="16"/>
  <c r="N1741" i="16"/>
  <c r="N1742" i="16"/>
  <c r="N1743" i="16"/>
  <c r="N1744" i="16"/>
  <c r="N1745" i="16"/>
  <c r="N1746" i="16"/>
  <c r="N1747" i="16"/>
  <c r="N1748" i="16"/>
  <c r="N1749" i="16"/>
  <c r="N1750" i="16"/>
  <c r="N1751" i="16"/>
  <c r="N1752" i="16"/>
  <c r="N1753" i="16"/>
  <c r="N1754" i="16"/>
  <c r="N1755" i="16"/>
  <c r="N1756" i="16"/>
  <c r="N1757" i="16"/>
  <c r="N1758" i="16"/>
  <c r="N1759" i="16"/>
  <c r="N1760" i="16"/>
  <c r="N1761" i="16"/>
  <c r="N1762" i="16"/>
  <c r="N1763" i="16"/>
  <c r="N1764" i="16"/>
  <c r="N1765" i="16"/>
  <c r="N1766" i="16"/>
  <c r="N1767" i="16"/>
  <c r="N1768" i="16"/>
  <c r="N1769" i="16"/>
  <c r="N1770" i="16"/>
  <c r="N1771" i="16"/>
  <c r="N1772" i="16"/>
  <c r="N1773" i="16"/>
  <c r="N1774" i="16"/>
  <c r="N1775" i="16"/>
  <c r="N1776" i="16"/>
  <c r="N1777" i="16"/>
  <c r="N1778" i="16"/>
  <c r="N1779" i="16"/>
  <c r="N1780" i="16"/>
  <c r="N1781" i="16"/>
  <c r="N1782" i="16"/>
  <c r="N1783" i="16"/>
  <c r="N1784" i="16"/>
  <c r="N1785" i="16"/>
  <c r="N1786" i="16"/>
  <c r="N1787" i="16"/>
  <c r="N1788" i="16"/>
  <c r="N1789" i="16"/>
  <c r="N1790" i="16"/>
  <c r="N1791" i="16"/>
  <c r="N1792" i="16"/>
  <c r="N1793" i="16"/>
  <c r="N1794" i="16"/>
  <c r="N1795" i="16"/>
  <c r="N1796" i="16"/>
  <c r="N1797" i="16"/>
  <c r="N1798" i="16"/>
  <c r="N1799" i="16"/>
  <c r="N1800" i="16"/>
  <c r="N1801" i="16"/>
  <c r="N1802" i="16"/>
  <c r="N1803" i="16"/>
  <c r="N1804" i="16"/>
  <c r="N1805" i="16"/>
  <c r="N1806" i="16"/>
  <c r="N1807" i="16"/>
  <c r="N1808" i="16"/>
  <c r="N1809" i="16"/>
  <c r="N1810" i="16"/>
  <c r="N1811" i="16"/>
  <c r="N1812" i="16"/>
  <c r="N1813" i="16"/>
  <c r="N1814" i="16"/>
  <c r="N1815" i="16"/>
  <c r="N1816" i="16"/>
  <c r="N1817" i="16"/>
  <c r="N1818" i="16"/>
  <c r="N1819" i="16"/>
  <c r="N1820" i="16"/>
  <c r="N1821" i="16"/>
  <c r="N1822" i="16"/>
  <c r="N1823" i="16"/>
  <c r="N1824" i="16"/>
  <c r="N1825" i="16"/>
  <c r="N1826" i="16"/>
  <c r="N1827" i="16"/>
  <c r="N1828" i="16"/>
  <c r="N1829" i="16"/>
  <c r="N1830" i="16"/>
  <c r="N1831" i="16"/>
  <c r="N1832" i="16"/>
  <c r="N1833" i="16"/>
  <c r="N1834" i="16"/>
  <c r="N1835" i="16"/>
  <c r="N1836" i="16"/>
  <c r="N1837" i="16"/>
  <c r="N1838" i="16"/>
  <c r="N1839" i="16"/>
  <c r="N1840" i="16"/>
  <c r="N1841" i="16"/>
  <c r="N1842" i="16"/>
  <c r="N1843" i="16"/>
  <c r="N1844" i="16"/>
  <c r="N1845" i="16"/>
  <c r="N1846" i="16"/>
  <c r="N1847" i="16"/>
  <c r="N1848" i="16"/>
  <c r="N1849" i="16"/>
  <c r="N1850" i="16"/>
  <c r="N1851" i="16"/>
  <c r="N1852" i="16"/>
  <c r="N1853" i="16"/>
  <c r="N1854" i="16"/>
  <c r="N1855" i="16"/>
  <c r="N1856" i="16"/>
  <c r="N1857" i="16"/>
  <c r="N1858" i="16"/>
  <c r="N1859" i="16"/>
  <c r="N1860" i="16"/>
  <c r="N1861" i="16"/>
  <c r="N1862" i="16"/>
  <c r="N1863" i="16"/>
  <c r="N1864" i="16"/>
  <c r="N1865" i="16"/>
  <c r="N1866" i="16"/>
  <c r="N1867" i="16"/>
  <c r="N1868" i="16"/>
  <c r="N1869" i="16"/>
  <c r="N1870" i="16"/>
  <c r="N1871" i="16"/>
  <c r="N1872" i="16"/>
  <c r="N1873" i="16"/>
  <c r="N1874" i="16"/>
  <c r="N1875" i="16"/>
  <c r="N1876" i="16"/>
  <c r="N1877" i="16"/>
  <c r="N1878" i="16"/>
  <c r="N1879" i="16"/>
  <c r="N1880" i="16"/>
  <c r="N1881" i="16"/>
  <c r="N1882" i="16"/>
  <c r="N1883" i="16"/>
  <c r="N1884" i="16"/>
  <c r="N1885" i="16"/>
  <c r="N1886" i="16"/>
  <c r="N1887" i="16"/>
  <c r="N1888" i="16"/>
  <c r="N1889" i="16"/>
  <c r="N1890" i="16"/>
  <c r="N1891" i="16"/>
  <c r="N1892" i="16"/>
  <c r="N1893" i="16"/>
  <c r="N1894" i="16"/>
  <c r="N1895" i="16"/>
  <c r="N1896" i="16"/>
  <c r="N1897" i="16"/>
  <c r="N1898" i="16"/>
  <c r="N1899" i="16"/>
  <c r="N1900" i="16"/>
  <c r="N1901" i="16"/>
  <c r="N1902" i="16"/>
  <c r="N1903" i="16"/>
  <c r="N1904" i="16"/>
  <c r="N1905" i="16"/>
  <c r="N1906" i="16"/>
  <c r="N1907" i="16"/>
  <c r="N1908" i="16"/>
  <c r="N1909" i="16"/>
  <c r="N1910" i="16"/>
  <c r="N1911" i="16"/>
  <c r="N1912" i="16"/>
  <c r="N1913" i="16"/>
  <c r="N1914" i="16"/>
  <c r="N1915" i="16"/>
  <c r="N1916" i="16"/>
  <c r="N1917" i="16"/>
  <c r="N1918" i="16"/>
  <c r="N1919" i="16"/>
  <c r="N1920" i="16"/>
  <c r="N1921" i="16"/>
  <c r="N1922" i="16"/>
  <c r="N1923" i="16"/>
  <c r="N1924" i="16"/>
  <c r="N1925" i="16"/>
  <c r="N1926" i="16"/>
  <c r="N1927" i="16"/>
  <c r="N1928" i="16"/>
  <c r="N1929" i="16"/>
  <c r="N1930" i="16"/>
  <c r="N1931" i="16"/>
  <c r="N1932" i="16"/>
  <c r="N1933" i="16"/>
  <c r="N1934" i="16"/>
  <c r="N1935" i="16"/>
  <c r="N1936" i="16"/>
  <c r="N1937" i="16"/>
  <c r="N1938" i="16"/>
  <c r="N1939" i="16"/>
  <c r="N1940" i="16"/>
  <c r="N1941" i="16"/>
  <c r="N1942" i="16"/>
  <c r="N1943" i="16"/>
  <c r="N1944" i="16"/>
  <c r="N1945" i="16"/>
  <c r="N1946" i="16"/>
  <c r="N1947" i="16"/>
  <c r="N1948" i="16"/>
  <c r="N1949" i="16"/>
  <c r="N1950" i="16"/>
  <c r="N1951" i="16"/>
  <c r="N1952" i="16"/>
  <c r="N1953" i="16"/>
  <c r="N1954" i="16"/>
  <c r="N1955" i="16"/>
  <c r="N1956" i="16"/>
  <c r="N1957" i="16"/>
  <c r="N1958" i="16"/>
  <c r="N1959" i="16"/>
  <c r="N1960" i="16"/>
  <c r="N1961" i="16"/>
  <c r="N1962" i="16"/>
  <c r="N1963" i="16"/>
  <c r="N1964" i="16"/>
  <c r="N1965" i="16"/>
  <c r="N1966" i="16"/>
  <c r="N1967" i="16"/>
  <c r="N1968" i="16"/>
  <c r="N1969" i="16"/>
  <c r="N1970" i="16"/>
  <c r="N1971" i="16"/>
  <c r="N1972" i="16"/>
  <c r="N1973" i="16"/>
  <c r="N1974" i="16"/>
  <c r="N1975" i="16"/>
  <c r="N1976" i="16"/>
  <c r="N1977" i="16"/>
  <c r="N1978" i="16"/>
  <c r="N1979" i="16"/>
  <c r="N1980" i="16"/>
  <c r="N1981" i="16"/>
  <c r="N1982" i="16"/>
  <c r="N1983" i="16"/>
  <c r="N1984" i="16"/>
  <c r="N1985" i="16"/>
  <c r="N1986" i="16"/>
  <c r="N1987" i="16"/>
  <c r="N1988" i="16"/>
  <c r="N1989" i="16"/>
  <c r="N1990" i="16"/>
  <c r="N1991" i="16"/>
  <c r="N1992" i="16"/>
  <c r="N1993" i="16"/>
  <c r="N1994" i="16"/>
  <c r="N1995" i="16"/>
  <c r="N1996" i="16"/>
  <c r="N1997" i="16"/>
  <c r="N1998" i="16"/>
  <c r="N1999" i="16"/>
  <c r="N2000" i="16"/>
  <c r="N2001" i="16"/>
  <c r="N2002" i="16"/>
  <c r="N2003" i="16"/>
  <c r="N2004" i="16"/>
  <c r="N2005" i="16"/>
  <c r="N2006" i="16"/>
  <c r="N2007" i="16"/>
  <c r="N2008" i="16"/>
  <c r="N2009" i="16"/>
  <c r="N2010" i="16"/>
  <c r="N2011" i="16"/>
  <c r="M2" i="16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M1580" i="16"/>
  <c r="M1581" i="16"/>
  <c r="M1582" i="16"/>
  <c r="M1583" i="16"/>
  <c r="M1584" i="16"/>
  <c r="M1585" i="16"/>
  <c r="M1586" i="16"/>
  <c r="M1587" i="16"/>
  <c r="M1588" i="16"/>
  <c r="M1589" i="16"/>
  <c r="M1590" i="16"/>
  <c r="M1591" i="16"/>
  <c r="M1592" i="16"/>
  <c r="M1593" i="16"/>
  <c r="M1594" i="16"/>
  <c r="M1595" i="16"/>
  <c r="M1596" i="16"/>
  <c r="M1597" i="16"/>
  <c r="M1598" i="16"/>
  <c r="M1599" i="16"/>
  <c r="M1600" i="16"/>
  <c r="M1601" i="16"/>
  <c r="M1602" i="16"/>
  <c r="M1603" i="16"/>
  <c r="M1604" i="16"/>
  <c r="M1605" i="16"/>
  <c r="M1606" i="16"/>
  <c r="M1607" i="16"/>
  <c r="M1608" i="16"/>
  <c r="M1609" i="16"/>
  <c r="M1610" i="16"/>
  <c r="M1611" i="16"/>
  <c r="M1612" i="16"/>
  <c r="M1613" i="16"/>
  <c r="M1614" i="16"/>
  <c r="M1615" i="16"/>
  <c r="M1616" i="16"/>
  <c r="M1617" i="16"/>
  <c r="M1618" i="16"/>
  <c r="M1619" i="16"/>
  <c r="M1620" i="16"/>
  <c r="M1621" i="16"/>
  <c r="M1622" i="16"/>
  <c r="M1623" i="16"/>
  <c r="M1624" i="16"/>
  <c r="M1625" i="16"/>
  <c r="M1626" i="16"/>
  <c r="M1627" i="16"/>
  <c r="M1628" i="16"/>
  <c r="M1629" i="16"/>
  <c r="M1630" i="16"/>
  <c r="M1631" i="16"/>
  <c r="M1632" i="16"/>
  <c r="M1633" i="16"/>
  <c r="M1634" i="16"/>
  <c r="M1635" i="16"/>
  <c r="M1636" i="16"/>
  <c r="M1637" i="16"/>
  <c r="M1638" i="16"/>
  <c r="M1639" i="16"/>
  <c r="M1640" i="16"/>
  <c r="M1641" i="16"/>
  <c r="M1642" i="16"/>
  <c r="M1643" i="16"/>
  <c r="M1644" i="16"/>
  <c r="M1645" i="16"/>
  <c r="M1646" i="16"/>
  <c r="M1647" i="16"/>
  <c r="M1648" i="16"/>
  <c r="M1649" i="16"/>
  <c r="M1650" i="16"/>
  <c r="M1651" i="16"/>
  <c r="M1652" i="16"/>
  <c r="M1653" i="16"/>
  <c r="M1654" i="16"/>
  <c r="M1655" i="16"/>
  <c r="M1656" i="16"/>
  <c r="M1657" i="16"/>
  <c r="M1658" i="16"/>
  <c r="M1659" i="16"/>
  <c r="M1660" i="16"/>
  <c r="M1661" i="16"/>
  <c r="M1662" i="16"/>
  <c r="M1663" i="16"/>
  <c r="M1664" i="16"/>
  <c r="M1665" i="16"/>
  <c r="M1666" i="16"/>
  <c r="M1667" i="16"/>
  <c r="M1668" i="16"/>
  <c r="M1669" i="16"/>
  <c r="M1670" i="16"/>
  <c r="M1671" i="16"/>
  <c r="M1672" i="16"/>
  <c r="M1673" i="16"/>
  <c r="M1674" i="16"/>
  <c r="M1675" i="16"/>
  <c r="M1676" i="16"/>
  <c r="M1677" i="16"/>
  <c r="M1678" i="16"/>
  <c r="M1679" i="16"/>
  <c r="M1680" i="16"/>
  <c r="M1681" i="16"/>
  <c r="M1682" i="16"/>
  <c r="M1683" i="16"/>
  <c r="M1684" i="16"/>
  <c r="M1685" i="16"/>
  <c r="M1686" i="16"/>
  <c r="M1687" i="16"/>
  <c r="M1688" i="16"/>
  <c r="M1689" i="16"/>
  <c r="M1690" i="16"/>
  <c r="M1691" i="16"/>
  <c r="M1692" i="16"/>
  <c r="M1693" i="16"/>
  <c r="M1694" i="16"/>
  <c r="M1695" i="16"/>
  <c r="M1696" i="16"/>
  <c r="M1697" i="16"/>
  <c r="M1698" i="16"/>
  <c r="M1699" i="16"/>
  <c r="M1700" i="16"/>
  <c r="M1701" i="16"/>
  <c r="M1702" i="16"/>
  <c r="M1703" i="16"/>
  <c r="M1704" i="16"/>
  <c r="M1705" i="16"/>
  <c r="M1706" i="16"/>
  <c r="M1707" i="16"/>
  <c r="M1708" i="16"/>
  <c r="M1709" i="16"/>
  <c r="M1710" i="16"/>
  <c r="M1711" i="16"/>
  <c r="M1712" i="16"/>
  <c r="M1713" i="16"/>
  <c r="M1714" i="16"/>
  <c r="M1715" i="16"/>
  <c r="M1716" i="16"/>
  <c r="M1717" i="16"/>
  <c r="M1718" i="16"/>
  <c r="M1719" i="16"/>
  <c r="M1720" i="16"/>
  <c r="M1721" i="16"/>
  <c r="M1722" i="16"/>
  <c r="M1723" i="16"/>
  <c r="M1724" i="16"/>
  <c r="M1725" i="16"/>
  <c r="M1726" i="16"/>
  <c r="M1727" i="16"/>
  <c r="M1728" i="16"/>
  <c r="M1729" i="16"/>
  <c r="M1730" i="16"/>
  <c r="M1731" i="16"/>
  <c r="M1732" i="16"/>
  <c r="M1733" i="16"/>
  <c r="M1734" i="16"/>
  <c r="M1735" i="16"/>
  <c r="M1736" i="16"/>
  <c r="M1737" i="16"/>
  <c r="M1738" i="16"/>
  <c r="M1739" i="16"/>
  <c r="M1740" i="16"/>
  <c r="M1741" i="16"/>
  <c r="M1742" i="16"/>
  <c r="M1743" i="16"/>
  <c r="M1744" i="16"/>
  <c r="M1745" i="16"/>
  <c r="M1746" i="16"/>
  <c r="M1747" i="16"/>
  <c r="M1748" i="16"/>
  <c r="M1749" i="16"/>
  <c r="M1750" i="16"/>
  <c r="M1751" i="16"/>
  <c r="M1752" i="16"/>
  <c r="M1753" i="16"/>
  <c r="M1754" i="16"/>
  <c r="M1755" i="16"/>
  <c r="M1756" i="16"/>
  <c r="M1757" i="16"/>
  <c r="M1758" i="16"/>
  <c r="M1759" i="16"/>
  <c r="M1760" i="16"/>
  <c r="M1761" i="16"/>
  <c r="M1762" i="16"/>
  <c r="M1763" i="16"/>
  <c r="M1764" i="16"/>
  <c r="M1765" i="16"/>
  <c r="M1766" i="16"/>
  <c r="M1767" i="16"/>
  <c r="M1768" i="16"/>
  <c r="M1769" i="16"/>
  <c r="M1770" i="16"/>
  <c r="M1771" i="16"/>
  <c r="M1772" i="16"/>
  <c r="M1773" i="16"/>
  <c r="M1774" i="16"/>
  <c r="M1775" i="16"/>
  <c r="M1776" i="16"/>
  <c r="M1777" i="16"/>
  <c r="M1778" i="16"/>
  <c r="M1779" i="16"/>
  <c r="M1780" i="16"/>
  <c r="M1781" i="16"/>
  <c r="M1782" i="16"/>
  <c r="M1783" i="16"/>
  <c r="M1784" i="16"/>
  <c r="M1785" i="16"/>
  <c r="M1786" i="16"/>
  <c r="M1787" i="16"/>
  <c r="M1788" i="16"/>
  <c r="M1789" i="16"/>
  <c r="M1790" i="16"/>
  <c r="M1791" i="16"/>
  <c r="M1792" i="16"/>
  <c r="M1793" i="16"/>
  <c r="M1794" i="16"/>
  <c r="M1795" i="16"/>
  <c r="M1796" i="16"/>
  <c r="M1797" i="16"/>
  <c r="M1798" i="16"/>
  <c r="M1799" i="16"/>
  <c r="M1800" i="16"/>
  <c r="M1801" i="16"/>
  <c r="M1802" i="16"/>
  <c r="M1803" i="16"/>
  <c r="M1804" i="16"/>
  <c r="M1805" i="16"/>
  <c r="M1806" i="16"/>
  <c r="M1807" i="16"/>
  <c r="M1808" i="16"/>
  <c r="M1809" i="16"/>
  <c r="M1810" i="16"/>
  <c r="M1811" i="16"/>
  <c r="M1812" i="16"/>
  <c r="M1813" i="16"/>
  <c r="M1814" i="16"/>
  <c r="M1815" i="16"/>
  <c r="M1816" i="16"/>
  <c r="M1817" i="16"/>
  <c r="M1818" i="16"/>
  <c r="M1819" i="16"/>
  <c r="M1820" i="16"/>
  <c r="M1821" i="16"/>
  <c r="M1822" i="16"/>
  <c r="M1823" i="16"/>
  <c r="M1824" i="16"/>
  <c r="M1825" i="16"/>
  <c r="M1826" i="16"/>
  <c r="M1827" i="16"/>
  <c r="M1828" i="16"/>
  <c r="M1829" i="16"/>
  <c r="M1830" i="16"/>
  <c r="M1831" i="16"/>
  <c r="M1832" i="16"/>
  <c r="M1833" i="16"/>
  <c r="M1834" i="16"/>
  <c r="M1835" i="16"/>
  <c r="M1836" i="16"/>
  <c r="M1837" i="16"/>
  <c r="M1838" i="16"/>
  <c r="M1839" i="16"/>
  <c r="M1840" i="16"/>
  <c r="M1841" i="16"/>
  <c r="M1842" i="16"/>
  <c r="M1843" i="16"/>
  <c r="M1844" i="16"/>
  <c r="M1845" i="16"/>
  <c r="M1846" i="16"/>
  <c r="M1847" i="16"/>
  <c r="M1848" i="16"/>
  <c r="M1849" i="16"/>
  <c r="M1850" i="16"/>
  <c r="M1851" i="16"/>
  <c r="M1852" i="16"/>
  <c r="M1853" i="16"/>
  <c r="M1854" i="16"/>
  <c r="M1855" i="16"/>
  <c r="M1856" i="16"/>
  <c r="M1857" i="16"/>
  <c r="M1858" i="16"/>
  <c r="M1859" i="16"/>
  <c r="M1860" i="16"/>
  <c r="M1861" i="16"/>
  <c r="M1862" i="16"/>
  <c r="M1863" i="16"/>
  <c r="M1864" i="16"/>
  <c r="M1865" i="16"/>
  <c r="M1866" i="16"/>
  <c r="M1867" i="16"/>
  <c r="M1868" i="16"/>
  <c r="M1869" i="16"/>
  <c r="M1870" i="16"/>
  <c r="M1871" i="16"/>
  <c r="M1872" i="16"/>
  <c r="M1873" i="16"/>
  <c r="M1874" i="16"/>
  <c r="M1875" i="16"/>
  <c r="M1876" i="16"/>
  <c r="M1877" i="16"/>
  <c r="M1878" i="16"/>
  <c r="M1879" i="16"/>
  <c r="M1880" i="16"/>
  <c r="M1881" i="16"/>
  <c r="M1882" i="16"/>
  <c r="M1883" i="16"/>
  <c r="M1884" i="16"/>
  <c r="M1885" i="16"/>
  <c r="M1886" i="16"/>
  <c r="M1887" i="16"/>
  <c r="M1888" i="16"/>
  <c r="M1889" i="16"/>
  <c r="M1890" i="16"/>
  <c r="M1891" i="16"/>
  <c r="M1892" i="16"/>
  <c r="M1893" i="16"/>
  <c r="M1894" i="16"/>
  <c r="M1895" i="16"/>
  <c r="M1896" i="16"/>
  <c r="M1897" i="16"/>
  <c r="M1898" i="16"/>
  <c r="M1899" i="16"/>
  <c r="M1900" i="16"/>
  <c r="M1901" i="16"/>
  <c r="M1902" i="16"/>
  <c r="M1903" i="16"/>
  <c r="M1904" i="16"/>
  <c r="M1905" i="16"/>
  <c r="M1906" i="16"/>
  <c r="M1907" i="16"/>
  <c r="M1908" i="16"/>
  <c r="M1909" i="16"/>
  <c r="M1910" i="16"/>
  <c r="M1911" i="16"/>
  <c r="M1912" i="16"/>
  <c r="M1913" i="16"/>
  <c r="M1914" i="16"/>
  <c r="M1915" i="16"/>
  <c r="M1916" i="16"/>
  <c r="M1917" i="16"/>
  <c r="M1918" i="16"/>
  <c r="M1919" i="16"/>
  <c r="M1920" i="16"/>
  <c r="M1921" i="16"/>
  <c r="M1922" i="16"/>
  <c r="M1923" i="16"/>
  <c r="M1924" i="16"/>
  <c r="M1925" i="16"/>
  <c r="M1926" i="16"/>
  <c r="M1927" i="16"/>
  <c r="M1928" i="16"/>
  <c r="M1929" i="16"/>
  <c r="M1930" i="16"/>
  <c r="M1931" i="16"/>
  <c r="M1932" i="16"/>
  <c r="M1933" i="16"/>
  <c r="M1934" i="16"/>
  <c r="M1935" i="16"/>
  <c r="M1936" i="16"/>
  <c r="M1937" i="16"/>
  <c r="M1938" i="16"/>
  <c r="M1939" i="16"/>
  <c r="M1940" i="16"/>
  <c r="M1941" i="16"/>
  <c r="M1942" i="16"/>
  <c r="M1943" i="16"/>
  <c r="M1944" i="16"/>
  <c r="M1945" i="16"/>
  <c r="M1946" i="16"/>
  <c r="M1947" i="16"/>
  <c r="M1948" i="16"/>
  <c r="M1949" i="16"/>
  <c r="M1950" i="16"/>
  <c r="M1951" i="16"/>
  <c r="M1952" i="16"/>
  <c r="M1953" i="16"/>
  <c r="M1954" i="16"/>
  <c r="M1955" i="16"/>
  <c r="M1956" i="16"/>
  <c r="M1957" i="16"/>
  <c r="M1958" i="16"/>
  <c r="M1959" i="16"/>
  <c r="M1960" i="16"/>
  <c r="M1961" i="16"/>
  <c r="M1962" i="16"/>
  <c r="M1963" i="16"/>
  <c r="M1964" i="16"/>
  <c r="M1965" i="16"/>
  <c r="M1966" i="16"/>
  <c r="M1967" i="16"/>
  <c r="M1968" i="16"/>
  <c r="M1969" i="16"/>
  <c r="M1970" i="16"/>
  <c r="M1971" i="16"/>
  <c r="M1972" i="16"/>
  <c r="M1973" i="16"/>
  <c r="M1974" i="16"/>
  <c r="M1975" i="16"/>
  <c r="M1976" i="16"/>
  <c r="M1977" i="16"/>
  <c r="M1978" i="16"/>
  <c r="M1979" i="16"/>
  <c r="M1980" i="16"/>
  <c r="M1981" i="16"/>
  <c r="M1982" i="16"/>
  <c r="M1983" i="16"/>
  <c r="M1984" i="16"/>
  <c r="M1985" i="16"/>
  <c r="M1986" i="16"/>
  <c r="M1987" i="16"/>
  <c r="M1988" i="16"/>
  <c r="M1989" i="16"/>
  <c r="M1990" i="16"/>
  <c r="M1991" i="16"/>
  <c r="M1992" i="16"/>
  <c r="M1993" i="16"/>
  <c r="M1994" i="16"/>
  <c r="M1995" i="16"/>
  <c r="M1996" i="16"/>
  <c r="M1997" i="16"/>
  <c r="M1998" i="16"/>
  <c r="M1999" i="16"/>
  <c r="M2000" i="16"/>
  <c r="M2001" i="16"/>
  <c r="M2002" i="16"/>
  <c r="M2003" i="16"/>
  <c r="M2004" i="16"/>
  <c r="M2005" i="16"/>
  <c r="M2006" i="16"/>
  <c r="M2007" i="16"/>
  <c r="M2008" i="16"/>
  <c r="M2009" i="16"/>
  <c r="M2010" i="16"/>
  <c r="M2011" i="16"/>
  <c r="C8" i="12"/>
  <c r="B8" i="12"/>
  <c r="A8" i="12"/>
  <c r="A7" i="12"/>
  <c r="C5" i="12"/>
  <c r="B5" i="12"/>
  <c r="A5" i="12"/>
  <c r="B4" i="12"/>
  <c r="C4" i="12"/>
  <c r="A4" i="12"/>
  <c r="B7" i="12"/>
  <c r="C7" i="12"/>
  <c r="C6" i="12"/>
  <c r="B6" i="12"/>
  <c r="A6" i="12"/>
  <c r="H14" i="1" l="1" a="1"/>
  <c r="H14" i="1" s="1"/>
  <c r="S2" i="16"/>
  <c r="S10" i="16"/>
  <c r="S18" i="16"/>
  <c r="S26" i="16"/>
  <c r="S34" i="16"/>
  <c r="S42" i="16"/>
  <c r="S50" i="16"/>
  <c r="S58" i="16"/>
  <c r="S66" i="16"/>
  <c r="S74" i="16"/>
  <c r="S82" i="16"/>
  <c r="S90" i="16"/>
  <c r="S98" i="16"/>
  <c r="S106" i="16"/>
  <c r="S114" i="16"/>
  <c r="S122" i="16"/>
  <c r="S130" i="16"/>
  <c r="S138" i="16"/>
  <c r="S146" i="16"/>
  <c r="S154" i="16"/>
  <c r="S162" i="16"/>
  <c r="S170" i="16"/>
  <c r="S178" i="16"/>
  <c r="S186" i="16"/>
  <c r="S194" i="16"/>
  <c r="S202" i="16"/>
  <c r="S210" i="16"/>
  <c r="S218" i="16"/>
  <c r="S226" i="16"/>
  <c r="S234" i="16"/>
  <c r="S242" i="16"/>
  <c r="S250" i="16"/>
  <c r="S258" i="16"/>
  <c r="S266" i="16"/>
  <c r="S274" i="16"/>
  <c r="S282" i="16"/>
  <c r="S290" i="16"/>
  <c r="S298" i="16"/>
  <c r="S306" i="16"/>
  <c r="S314" i="16"/>
  <c r="S322" i="16"/>
  <c r="S330" i="16"/>
  <c r="S338" i="16"/>
  <c r="S346" i="16"/>
  <c r="S354" i="16"/>
  <c r="S362" i="16"/>
  <c r="S370" i="16"/>
  <c r="S378" i="16"/>
  <c r="S386" i="16"/>
  <c r="S394" i="16"/>
  <c r="S402" i="16"/>
  <c r="S410" i="16"/>
  <c r="S418" i="16"/>
  <c r="S426" i="16"/>
  <c r="S434" i="16"/>
  <c r="S442" i="16"/>
  <c r="S450" i="16"/>
  <c r="S458" i="16"/>
  <c r="S466" i="16"/>
  <c r="S474" i="16"/>
  <c r="S482" i="16"/>
  <c r="S490" i="16"/>
  <c r="S498" i="16"/>
  <c r="S506" i="16"/>
  <c r="S514" i="16"/>
  <c r="S522" i="16"/>
  <c r="S530" i="16"/>
  <c r="S538" i="16"/>
  <c r="S546" i="16"/>
  <c r="S554" i="16"/>
  <c r="S562" i="16"/>
  <c r="S570" i="16"/>
  <c r="S578" i="16"/>
  <c r="S586" i="16"/>
  <c r="S594" i="16"/>
  <c r="S602" i="16"/>
  <c r="S610" i="16"/>
  <c r="S618" i="16"/>
  <c r="S626" i="16"/>
  <c r="S634" i="16"/>
  <c r="S642" i="16"/>
  <c r="S650" i="16"/>
  <c r="S658" i="16"/>
  <c r="S666" i="16"/>
  <c r="S674" i="16"/>
  <c r="S3" i="16"/>
  <c r="S11" i="16"/>
  <c r="S19" i="16"/>
  <c r="S27" i="16"/>
  <c r="S35" i="16"/>
  <c r="S43" i="16"/>
  <c r="S51" i="16"/>
  <c r="S59" i="16"/>
  <c r="S67" i="16"/>
  <c r="S75" i="16"/>
  <c r="S83" i="16"/>
  <c r="S91" i="16"/>
  <c r="S99" i="16"/>
  <c r="S107" i="16"/>
  <c r="S115" i="16"/>
  <c r="S123" i="16"/>
  <c r="S131" i="16"/>
  <c r="S139" i="16"/>
  <c r="S147" i="16"/>
  <c r="S155" i="16"/>
  <c r="S163" i="16"/>
  <c r="S171" i="16"/>
  <c r="S179" i="16"/>
  <c r="S187" i="16"/>
  <c r="S195" i="16"/>
  <c r="S203" i="16"/>
  <c r="S211" i="16"/>
  <c r="S219" i="16"/>
  <c r="S227" i="16"/>
  <c r="S235" i="16"/>
  <c r="S243" i="16"/>
  <c r="S251" i="16"/>
  <c r="S259" i="16"/>
  <c r="S267" i="16"/>
  <c r="S275" i="16"/>
  <c r="S283" i="16"/>
  <c r="S291" i="16"/>
  <c r="S299" i="16"/>
  <c r="S307" i="16"/>
  <c r="S315" i="16"/>
  <c r="S323" i="16"/>
  <c r="S331" i="16"/>
  <c r="S339" i="16"/>
  <c r="S347" i="16"/>
  <c r="S355" i="16"/>
  <c r="S363" i="16"/>
  <c r="S371" i="16"/>
  <c r="S379" i="16"/>
  <c r="S387" i="16"/>
  <c r="S395" i="16"/>
  <c r="S403" i="16"/>
  <c r="S411" i="16"/>
  <c r="S419" i="16"/>
  <c r="S427" i="16"/>
  <c r="S435" i="16"/>
  <c r="S443" i="16"/>
  <c r="S451" i="16"/>
  <c r="S459" i="16"/>
  <c r="S467" i="16"/>
  <c r="S475" i="16"/>
  <c r="S483" i="16"/>
  <c r="S491" i="16"/>
  <c r="S499" i="16"/>
  <c r="S507" i="16"/>
  <c r="S515" i="16"/>
  <c r="S523" i="16"/>
  <c r="S531" i="16"/>
  <c r="S539" i="16"/>
  <c r="S547" i="16"/>
  <c r="S555" i="16"/>
  <c r="S563" i="16"/>
  <c r="S571" i="16"/>
  <c r="S579" i="16"/>
  <c r="S587" i="16"/>
  <c r="S595" i="16"/>
  <c r="S603" i="16"/>
  <c r="S611" i="16"/>
  <c r="S619" i="16"/>
  <c r="S627" i="16"/>
  <c r="S635" i="16"/>
  <c r="S643" i="16"/>
  <c r="S651" i="16"/>
  <c r="S659" i="16"/>
  <c r="S667" i="16"/>
  <c r="S675" i="16"/>
  <c r="S4" i="16"/>
  <c r="S12" i="16"/>
  <c r="S20" i="16"/>
  <c r="S28" i="16"/>
  <c r="S36" i="16"/>
  <c r="S44" i="16"/>
  <c r="S52" i="16"/>
  <c r="S60" i="16"/>
  <c r="S68" i="16"/>
  <c r="S76" i="16"/>
  <c r="S84" i="16"/>
  <c r="S92" i="16"/>
  <c r="S100" i="16"/>
  <c r="S108" i="16"/>
  <c r="S116" i="16"/>
  <c r="S124" i="16"/>
  <c r="S132" i="16"/>
  <c r="S140" i="16"/>
  <c r="S148" i="16"/>
  <c r="S156" i="16"/>
  <c r="S164" i="16"/>
  <c r="S172" i="16"/>
  <c r="S180" i="16"/>
  <c r="S188" i="16"/>
  <c r="S196" i="16"/>
  <c r="S204" i="16"/>
  <c r="S212" i="16"/>
  <c r="S220" i="16"/>
  <c r="S228" i="16"/>
  <c r="S236" i="16"/>
  <c r="S244" i="16"/>
  <c r="S252" i="16"/>
  <c r="S260" i="16"/>
  <c r="S268" i="16"/>
  <c r="S276" i="16"/>
  <c r="S284" i="16"/>
  <c r="S292" i="16"/>
  <c r="S300" i="16"/>
  <c r="S308" i="16"/>
  <c r="S316" i="16"/>
  <c r="S324" i="16"/>
  <c r="S332" i="16"/>
  <c r="S340" i="16"/>
  <c r="S348" i="16"/>
  <c r="S356" i="16"/>
  <c r="S364" i="16"/>
  <c r="S372" i="16"/>
  <c r="S380" i="16"/>
  <c r="S388" i="16"/>
  <c r="S396" i="16"/>
  <c r="S404" i="16"/>
  <c r="S412" i="16"/>
  <c r="S420" i="16"/>
  <c r="S428" i="16"/>
  <c r="S436" i="16"/>
  <c r="S444" i="16"/>
  <c r="S452" i="16"/>
  <c r="S460" i="16"/>
  <c r="S468" i="16"/>
  <c r="S476" i="16"/>
  <c r="S484" i="16"/>
  <c r="S492" i="16"/>
  <c r="S500" i="16"/>
  <c r="S5" i="16"/>
  <c r="S13" i="16"/>
  <c r="S21" i="16"/>
  <c r="S29" i="16"/>
  <c r="S37" i="16"/>
  <c r="S45" i="16"/>
  <c r="S53" i="16"/>
  <c r="S61" i="16"/>
  <c r="S69" i="16"/>
  <c r="S77" i="16"/>
  <c r="S85" i="16"/>
  <c r="S93" i="16"/>
  <c r="S101" i="16"/>
  <c r="S109" i="16"/>
  <c r="S117" i="16"/>
  <c r="S125" i="16"/>
  <c r="S133" i="16"/>
  <c r="S141" i="16"/>
  <c r="S149" i="16"/>
  <c r="S157" i="16"/>
  <c r="S165" i="16"/>
  <c r="S173" i="16"/>
  <c r="S181" i="16"/>
  <c r="S189" i="16"/>
  <c r="S197" i="16"/>
  <c r="S205" i="16"/>
  <c r="S213" i="16"/>
  <c r="S221" i="16"/>
  <c r="S229" i="16"/>
  <c r="S237" i="16"/>
  <c r="S245" i="16"/>
  <c r="S253" i="16"/>
  <c r="S261" i="16"/>
  <c r="S269" i="16"/>
  <c r="S277" i="16"/>
  <c r="S285" i="16"/>
  <c r="S293" i="16"/>
  <c r="S301" i="16"/>
  <c r="S309" i="16"/>
  <c r="S317" i="16"/>
  <c r="S325" i="16"/>
  <c r="S333" i="16"/>
  <c r="S341" i="16"/>
  <c r="S349" i="16"/>
  <c r="S357" i="16"/>
  <c r="S365" i="16"/>
  <c r="S373" i="16"/>
  <c r="S381" i="16"/>
  <c r="S389" i="16"/>
  <c r="S397" i="16"/>
  <c r="S405" i="16"/>
  <c r="S413" i="16"/>
  <c r="S421" i="16"/>
  <c r="S429" i="16"/>
  <c r="S437" i="16"/>
  <c r="S445" i="16"/>
  <c r="S453" i="16"/>
  <c r="S461" i="16"/>
  <c r="S469" i="16"/>
  <c r="S477" i="16"/>
  <c r="S485" i="16"/>
  <c r="S493" i="16"/>
  <c r="S501" i="16"/>
  <c r="S509" i="16"/>
  <c r="S517" i="16"/>
  <c r="S525" i="16"/>
  <c r="S533" i="16"/>
  <c r="S541" i="16"/>
  <c r="S549" i="16"/>
  <c r="S557" i="16"/>
  <c r="S565" i="16"/>
  <c r="S573" i="16"/>
  <c r="S581" i="16"/>
  <c r="S589" i="16"/>
  <c r="S597" i="16"/>
  <c r="S605" i="16"/>
  <c r="S613" i="16"/>
  <c r="S621" i="16"/>
  <c r="S629" i="16"/>
  <c r="S637" i="16"/>
  <c r="S645" i="16"/>
  <c r="S653" i="16"/>
  <c r="S661" i="16"/>
  <c r="S669" i="16"/>
  <c r="S677" i="16"/>
  <c r="S6" i="16"/>
  <c r="S14" i="16"/>
  <c r="S22" i="16"/>
  <c r="S30" i="16"/>
  <c r="S38" i="16"/>
  <c r="S46" i="16"/>
  <c r="S54" i="16"/>
  <c r="S62" i="16"/>
  <c r="S70" i="16"/>
  <c r="S78" i="16"/>
  <c r="S86" i="16"/>
  <c r="S94" i="16"/>
  <c r="S102" i="16"/>
  <c r="S110" i="16"/>
  <c r="S118" i="16"/>
  <c r="S126" i="16"/>
  <c r="S134" i="16"/>
  <c r="S142" i="16"/>
  <c r="S150" i="16"/>
  <c r="S158" i="16"/>
  <c r="S166" i="16"/>
  <c r="S174" i="16"/>
  <c r="S182" i="16"/>
  <c r="S190" i="16"/>
  <c r="S198" i="16"/>
  <c r="S206" i="16"/>
  <c r="S214" i="16"/>
  <c r="S222" i="16"/>
  <c r="S230" i="16"/>
  <c r="S238" i="16"/>
  <c r="S246" i="16"/>
  <c r="S254" i="16"/>
  <c r="S262" i="16"/>
  <c r="S270" i="16"/>
  <c r="S278" i="16"/>
  <c r="S286" i="16"/>
  <c r="S294" i="16"/>
  <c r="S302" i="16"/>
  <c r="S310" i="16"/>
  <c r="S318" i="16"/>
  <c r="S326" i="16"/>
  <c r="S334" i="16"/>
  <c r="S342" i="16"/>
  <c r="S350" i="16"/>
  <c r="S358" i="16"/>
  <c r="S366" i="16"/>
  <c r="S374" i="16"/>
  <c r="S382" i="16"/>
  <c r="S390" i="16"/>
  <c r="S398" i="16"/>
  <c r="S406" i="16"/>
  <c r="S414" i="16"/>
  <c r="S422" i="16"/>
  <c r="S430" i="16"/>
  <c r="S438" i="16"/>
  <c r="S446" i="16"/>
  <c r="S454" i="16"/>
  <c r="S462" i="16"/>
  <c r="S470" i="16"/>
  <c r="S478" i="16"/>
  <c r="S486" i="16"/>
  <c r="S494" i="16"/>
  <c r="S502" i="16"/>
  <c r="S510" i="16"/>
  <c r="S518" i="16"/>
  <c r="S526" i="16"/>
  <c r="S534" i="16"/>
  <c r="S542" i="16"/>
  <c r="S550" i="16"/>
  <c r="S558" i="16"/>
  <c r="S566" i="16"/>
  <c r="S574" i="16"/>
  <c r="S582" i="16"/>
  <c r="S590" i="16"/>
  <c r="S598" i="16"/>
  <c r="S606" i="16"/>
  <c r="S614" i="16"/>
  <c r="S622" i="16"/>
  <c r="S630" i="16"/>
  <c r="S638" i="16"/>
  <c r="S646" i="16"/>
  <c r="S654" i="16"/>
  <c r="S662" i="16"/>
  <c r="S670" i="16"/>
  <c r="S678" i="16"/>
  <c r="S7" i="16"/>
  <c r="S15" i="16"/>
  <c r="S23" i="16"/>
  <c r="S31" i="16"/>
  <c r="S39" i="16"/>
  <c r="S47" i="16"/>
  <c r="S55" i="16"/>
  <c r="S63" i="16"/>
  <c r="S71" i="16"/>
  <c r="S79" i="16"/>
  <c r="S87" i="16"/>
  <c r="S95" i="16"/>
  <c r="S103" i="16"/>
  <c r="S111" i="16"/>
  <c r="S119" i="16"/>
  <c r="S127" i="16"/>
  <c r="S135" i="16"/>
  <c r="S143" i="16"/>
  <c r="S151" i="16"/>
  <c r="S159" i="16"/>
  <c r="S167" i="16"/>
  <c r="S175" i="16"/>
  <c r="S183" i="16"/>
  <c r="S191" i="16"/>
  <c r="S199" i="16"/>
  <c r="S207" i="16"/>
  <c r="S215" i="16"/>
  <c r="S223" i="16"/>
  <c r="S231" i="16"/>
  <c r="S239" i="16"/>
  <c r="S247" i="16"/>
  <c r="S255" i="16"/>
  <c r="S263" i="16"/>
  <c r="S271" i="16"/>
  <c r="S279" i="16"/>
  <c r="S287" i="16"/>
  <c r="S295" i="16"/>
  <c r="S303" i="16"/>
  <c r="S311" i="16"/>
  <c r="S319" i="16"/>
  <c r="S327" i="16"/>
  <c r="S335" i="16"/>
  <c r="S343" i="16"/>
  <c r="S351" i="16"/>
  <c r="S359" i="16"/>
  <c r="S367" i="16"/>
  <c r="S8" i="16"/>
  <c r="S40" i="16"/>
  <c r="S72" i="16"/>
  <c r="S104" i="16"/>
  <c r="S136" i="16"/>
  <c r="S168" i="16"/>
  <c r="S200" i="16"/>
  <c r="S232" i="16"/>
  <c r="S264" i="16"/>
  <c r="S296" i="16"/>
  <c r="S328" i="16"/>
  <c r="S360" i="16"/>
  <c r="S384" i="16"/>
  <c r="S407" i="16"/>
  <c r="S425" i="16"/>
  <c r="S448" i="16"/>
  <c r="S471" i="16"/>
  <c r="S489" i="16"/>
  <c r="S511" i="16"/>
  <c r="S527" i="16"/>
  <c r="S543" i="16"/>
  <c r="S559" i="16"/>
  <c r="S575" i="16"/>
  <c r="S591" i="16"/>
  <c r="S607" i="16"/>
  <c r="S623" i="16"/>
  <c r="S639" i="16"/>
  <c r="S655" i="16"/>
  <c r="S671" i="16"/>
  <c r="S683" i="16"/>
  <c r="S691" i="16"/>
  <c r="S699" i="16"/>
  <c r="S707" i="16"/>
  <c r="S715" i="16"/>
  <c r="S723" i="16"/>
  <c r="S731" i="16"/>
  <c r="S739" i="16"/>
  <c r="S747" i="16"/>
  <c r="S755" i="16"/>
  <c r="S763" i="16"/>
  <c r="S771" i="16"/>
  <c r="S779" i="16"/>
  <c r="S787" i="16"/>
  <c r="S795" i="16"/>
  <c r="S803" i="16"/>
  <c r="S811" i="16"/>
  <c r="S819" i="16"/>
  <c r="S827" i="16"/>
  <c r="S835" i="16"/>
  <c r="S843" i="16"/>
  <c r="S851" i="16"/>
  <c r="S859" i="16"/>
  <c r="S867" i="16"/>
  <c r="S875" i="16"/>
  <c r="S883" i="16"/>
  <c r="S891" i="16"/>
  <c r="S899" i="16"/>
  <c r="S907" i="16"/>
  <c r="S915" i="16"/>
  <c r="S923" i="16"/>
  <c r="S931" i="16"/>
  <c r="S939" i="16"/>
  <c r="S947" i="16"/>
  <c r="S955" i="16"/>
  <c r="S963" i="16"/>
  <c r="S971" i="16"/>
  <c r="S979" i="16"/>
  <c r="S987" i="16"/>
  <c r="S995" i="16"/>
  <c r="S1003" i="16"/>
  <c r="S1011" i="16"/>
  <c r="S1019" i="16"/>
  <c r="S1027" i="16"/>
  <c r="S1035" i="16"/>
  <c r="S1043" i="16"/>
  <c r="S1051" i="16"/>
  <c r="S1059" i="16"/>
  <c r="S1067" i="16"/>
  <c r="S1075" i="16"/>
  <c r="S1083" i="16"/>
  <c r="S1091" i="16"/>
  <c r="S1099" i="16"/>
  <c r="S1107" i="16"/>
  <c r="S1115" i="16"/>
  <c r="S9" i="16"/>
  <c r="S41" i="16"/>
  <c r="S73" i="16"/>
  <c r="S105" i="16"/>
  <c r="S137" i="16"/>
  <c r="S169" i="16"/>
  <c r="S201" i="16"/>
  <c r="S233" i="16"/>
  <c r="S265" i="16"/>
  <c r="S297" i="16"/>
  <c r="S329" i="16"/>
  <c r="S361" i="16"/>
  <c r="S385" i="16"/>
  <c r="S408" i="16"/>
  <c r="S431" i="16"/>
  <c r="S449" i="16"/>
  <c r="S472" i="16"/>
  <c r="S495" i="16"/>
  <c r="S512" i="16"/>
  <c r="S528" i="16"/>
  <c r="S544" i="16"/>
  <c r="S560" i="16"/>
  <c r="S576" i="16"/>
  <c r="S592" i="16"/>
  <c r="S608" i="16"/>
  <c r="S624" i="16"/>
  <c r="S640" i="16"/>
  <c r="S656" i="16"/>
  <c r="S672" i="16"/>
  <c r="S684" i="16"/>
  <c r="S692" i="16"/>
  <c r="S700" i="16"/>
  <c r="S708" i="16"/>
  <c r="S716" i="16"/>
  <c r="S724" i="16"/>
  <c r="S732" i="16"/>
  <c r="S740" i="16"/>
  <c r="S748" i="16"/>
  <c r="S756" i="16"/>
  <c r="S764" i="16"/>
  <c r="S772" i="16"/>
  <c r="S780" i="16"/>
  <c r="S788" i="16"/>
  <c r="S796" i="16"/>
  <c r="S804" i="16"/>
  <c r="S812" i="16"/>
  <c r="S820" i="16"/>
  <c r="S828" i="16"/>
  <c r="S836" i="16"/>
  <c r="S844" i="16"/>
  <c r="S852" i="16"/>
  <c r="S860" i="16"/>
  <c r="S868" i="16"/>
  <c r="S876" i="16"/>
  <c r="S884" i="16"/>
  <c r="S892" i="16"/>
  <c r="S900" i="16"/>
  <c r="S908" i="16"/>
  <c r="S916" i="16"/>
  <c r="S924" i="16"/>
  <c r="S932" i="16"/>
  <c r="S940" i="16"/>
  <c r="S948" i="16"/>
  <c r="S956" i="16"/>
  <c r="S964" i="16"/>
  <c r="S972" i="16"/>
  <c r="S980" i="16"/>
  <c r="S988" i="16"/>
  <c r="S996" i="16"/>
  <c r="S1004" i="16"/>
  <c r="S1012" i="16"/>
  <c r="S1020" i="16"/>
  <c r="S1028" i="16"/>
  <c r="S1036" i="16"/>
  <c r="S1044" i="16"/>
  <c r="S1052" i="16"/>
  <c r="S1060" i="16"/>
  <c r="S1068" i="16"/>
  <c r="S1076" i="16"/>
  <c r="S1084" i="16"/>
  <c r="S1092" i="16"/>
  <c r="S1100" i="16"/>
  <c r="S1108" i="16"/>
  <c r="S1116" i="16"/>
  <c r="S1124" i="16"/>
  <c r="S1132" i="16"/>
  <c r="S16" i="16"/>
  <c r="S48" i="16"/>
  <c r="S80" i="16"/>
  <c r="S112" i="16"/>
  <c r="S144" i="16"/>
  <c r="S176" i="16"/>
  <c r="S208" i="16"/>
  <c r="S240" i="16"/>
  <c r="S272" i="16"/>
  <c r="S304" i="16"/>
  <c r="S336" i="16"/>
  <c r="S368" i="16"/>
  <c r="S391" i="16"/>
  <c r="S409" i="16"/>
  <c r="S432" i="16"/>
  <c r="S455" i="16"/>
  <c r="S473" i="16"/>
  <c r="S496" i="16"/>
  <c r="S513" i="16"/>
  <c r="S529" i="16"/>
  <c r="S545" i="16"/>
  <c r="S561" i="16"/>
  <c r="S577" i="16"/>
  <c r="S593" i="16"/>
  <c r="S609" i="16"/>
  <c r="S625" i="16"/>
  <c r="S641" i="16"/>
  <c r="S657" i="16"/>
  <c r="S673" i="16"/>
  <c r="S685" i="16"/>
  <c r="S693" i="16"/>
  <c r="S701" i="16"/>
  <c r="S709" i="16"/>
  <c r="S717" i="16"/>
  <c r="S725" i="16"/>
  <c r="S733" i="16"/>
  <c r="S741" i="16"/>
  <c r="S749" i="16"/>
  <c r="S757" i="16"/>
  <c r="S765" i="16"/>
  <c r="S773" i="16"/>
  <c r="S781" i="16"/>
  <c r="S789" i="16"/>
  <c r="S797" i="16"/>
  <c r="S805" i="16"/>
  <c r="S813" i="16"/>
  <c r="S821" i="16"/>
  <c r="S829" i="16"/>
  <c r="S837" i="16"/>
  <c r="S845" i="16"/>
  <c r="S853" i="16"/>
  <c r="S861" i="16"/>
  <c r="S869" i="16"/>
  <c r="S877" i="16"/>
  <c r="S885" i="16"/>
  <c r="S893" i="16"/>
  <c r="S901" i="16"/>
  <c r="S909" i="16"/>
  <c r="S917" i="16"/>
  <c r="S925" i="16"/>
  <c r="S933" i="16"/>
  <c r="S941" i="16"/>
  <c r="S949" i="16"/>
  <c r="S957" i="16"/>
  <c r="S965" i="16"/>
  <c r="S973" i="16"/>
  <c r="S981" i="16"/>
  <c r="S989" i="16"/>
  <c r="S997" i="16"/>
  <c r="S1005" i="16"/>
  <c r="S1013" i="16"/>
  <c r="S1021" i="16"/>
  <c r="S1029" i="16"/>
  <c r="S1037" i="16"/>
  <c r="S1045" i="16"/>
  <c r="S1053" i="16"/>
  <c r="S1061" i="16"/>
  <c r="S1069" i="16"/>
  <c r="S1077" i="16"/>
  <c r="S1085" i="16"/>
  <c r="S1093" i="16"/>
  <c r="S1101" i="16"/>
  <c r="S1109" i="16"/>
  <c r="S1117" i="16"/>
  <c r="S1125" i="16"/>
  <c r="S17" i="16"/>
  <c r="S49" i="16"/>
  <c r="S81" i="16"/>
  <c r="S113" i="16"/>
  <c r="S145" i="16"/>
  <c r="S177" i="16"/>
  <c r="S209" i="16"/>
  <c r="S241" i="16"/>
  <c r="S273" i="16"/>
  <c r="S305" i="16"/>
  <c r="S337" i="16"/>
  <c r="S369" i="16"/>
  <c r="S392" i="16"/>
  <c r="S415" i="16"/>
  <c r="S433" i="16"/>
  <c r="S456" i="16"/>
  <c r="S479" i="16"/>
  <c r="S497" i="16"/>
  <c r="S516" i="16"/>
  <c r="S532" i="16"/>
  <c r="S548" i="16"/>
  <c r="S564" i="16"/>
  <c r="S580" i="16"/>
  <c r="S596" i="16"/>
  <c r="S612" i="16"/>
  <c r="S628" i="16"/>
  <c r="S644" i="16"/>
  <c r="S660" i="16"/>
  <c r="S676" i="16"/>
  <c r="S686" i="16"/>
  <c r="S694" i="16"/>
  <c r="S702" i="16"/>
  <c r="S710" i="16"/>
  <c r="S718" i="16"/>
  <c r="S726" i="16"/>
  <c r="S734" i="16"/>
  <c r="S742" i="16"/>
  <c r="S750" i="16"/>
  <c r="S758" i="16"/>
  <c r="S766" i="16"/>
  <c r="S774" i="16"/>
  <c r="S782" i="16"/>
  <c r="S790" i="16"/>
  <c r="S798" i="16"/>
  <c r="S806" i="16"/>
  <c r="S814" i="16"/>
  <c r="S822" i="16"/>
  <c r="S830" i="16"/>
  <c r="S838" i="16"/>
  <c r="S846" i="16"/>
  <c r="S854" i="16"/>
  <c r="S862" i="16"/>
  <c r="S870" i="16"/>
  <c r="S878" i="16"/>
  <c r="S886" i="16"/>
  <c r="S894" i="16"/>
  <c r="S902" i="16"/>
  <c r="S910" i="16"/>
  <c r="S918" i="16"/>
  <c r="S926" i="16"/>
  <c r="S934" i="16"/>
  <c r="S942" i="16"/>
  <c r="S950" i="16"/>
  <c r="S958" i="16"/>
  <c r="S966" i="16"/>
  <c r="S974" i="16"/>
  <c r="S982" i="16"/>
  <c r="S990" i="16"/>
  <c r="S998" i="16"/>
  <c r="S1006" i="16"/>
  <c r="S1014" i="16"/>
  <c r="S1022" i="16"/>
  <c r="S1030" i="16"/>
  <c r="S1038" i="16"/>
  <c r="S1046" i="16"/>
  <c r="S1054" i="16"/>
  <c r="S1062" i="16"/>
  <c r="S1070" i="16"/>
  <c r="S1078" i="16"/>
  <c r="S1086" i="16"/>
  <c r="S1094" i="16"/>
  <c r="S1102" i="16"/>
  <c r="S1110" i="16"/>
  <c r="S1118" i="16"/>
  <c r="S1126" i="16"/>
  <c r="S1134" i="16"/>
  <c r="S24" i="16"/>
  <c r="S56" i="16"/>
  <c r="S88" i="16"/>
  <c r="S120" i="16"/>
  <c r="S152" i="16"/>
  <c r="S184" i="16"/>
  <c r="S216" i="16"/>
  <c r="S248" i="16"/>
  <c r="S280" i="16"/>
  <c r="S312" i="16"/>
  <c r="S344" i="16"/>
  <c r="S375" i="16"/>
  <c r="S393" i="16"/>
  <c r="S416" i="16"/>
  <c r="S439" i="16"/>
  <c r="S457" i="16"/>
  <c r="S480" i="16"/>
  <c r="S503" i="16"/>
  <c r="S519" i="16"/>
  <c r="S535" i="16"/>
  <c r="S551" i="16"/>
  <c r="S567" i="16"/>
  <c r="S583" i="16"/>
  <c r="S599" i="16"/>
  <c r="S615" i="16"/>
  <c r="S631" i="16"/>
  <c r="S647" i="16"/>
  <c r="S663" i="16"/>
  <c r="S679" i="16"/>
  <c r="S687" i="16"/>
  <c r="S695" i="16"/>
  <c r="S703" i="16"/>
  <c r="S711" i="16"/>
  <c r="S719" i="16"/>
  <c r="S727" i="16"/>
  <c r="S735" i="16"/>
  <c r="S743" i="16"/>
  <c r="S751" i="16"/>
  <c r="S759" i="16"/>
  <c r="S767" i="16"/>
  <c r="S775" i="16"/>
  <c r="S783" i="16"/>
  <c r="S791" i="16"/>
  <c r="S799" i="16"/>
  <c r="S807" i="16"/>
  <c r="S815" i="16"/>
  <c r="S823" i="16"/>
  <c r="S831" i="16"/>
  <c r="S839" i="16"/>
  <c r="S847" i="16"/>
  <c r="S855" i="16"/>
  <c r="S863" i="16"/>
  <c r="S871" i="16"/>
  <c r="S879" i="16"/>
  <c r="S887" i="16"/>
  <c r="S895" i="16"/>
  <c r="S903" i="16"/>
  <c r="S911" i="16"/>
  <c r="S919" i="16"/>
  <c r="S25" i="16"/>
  <c r="S57" i="16"/>
  <c r="S89" i="16"/>
  <c r="S121" i="16"/>
  <c r="S153" i="16"/>
  <c r="S185" i="16"/>
  <c r="S217" i="16"/>
  <c r="S249" i="16"/>
  <c r="S281" i="16"/>
  <c r="S313" i="16"/>
  <c r="S345" i="16"/>
  <c r="S376" i="16"/>
  <c r="S399" i="16"/>
  <c r="S417" i="16"/>
  <c r="S440" i="16"/>
  <c r="S463" i="16"/>
  <c r="S481" i="16"/>
  <c r="S504" i="16"/>
  <c r="S520" i="16"/>
  <c r="S536" i="16"/>
  <c r="S552" i="16"/>
  <c r="S568" i="16"/>
  <c r="S584" i="16"/>
  <c r="S600" i="16"/>
  <c r="S616" i="16"/>
  <c r="S632" i="16"/>
  <c r="S648" i="16"/>
  <c r="S664" i="16"/>
  <c r="S680" i="16"/>
  <c r="S688" i="16"/>
  <c r="S696" i="16"/>
  <c r="S704" i="16"/>
  <c r="S712" i="16"/>
  <c r="S720" i="16"/>
  <c r="S728" i="16"/>
  <c r="S736" i="16"/>
  <c r="S744" i="16"/>
  <c r="S752" i="16"/>
  <c r="S760" i="16"/>
  <c r="S768" i="16"/>
  <c r="S776" i="16"/>
  <c r="S784" i="16"/>
  <c r="S792" i="16"/>
  <c r="S800" i="16"/>
  <c r="S808" i="16"/>
  <c r="S816" i="16"/>
  <c r="S824" i="16"/>
  <c r="S832" i="16"/>
  <c r="S840" i="16"/>
  <c r="S848" i="16"/>
  <c r="S856" i="16"/>
  <c r="S864" i="16"/>
  <c r="S872" i="16"/>
  <c r="S880" i="16"/>
  <c r="S888" i="16"/>
  <c r="S896" i="16"/>
  <c r="S904" i="16"/>
  <c r="S912" i="16"/>
  <c r="S920" i="16"/>
  <c r="S928" i="16"/>
  <c r="S936" i="16"/>
  <c r="S944" i="16"/>
  <c r="S952" i="16"/>
  <c r="S960" i="16"/>
  <c r="S968" i="16"/>
  <c r="S976" i="16"/>
  <c r="S984" i="16"/>
  <c r="S992" i="16"/>
  <c r="S1000" i="16"/>
  <c r="S1008" i="16"/>
  <c r="S1016" i="16"/>
  <c r="S1024" i="16"/>
  <c r="S1032" i="16"/>
  <c r="S1040" i="16"/>
  <c r="S1048" i="16"/>
  <c r="S1056" i="16"/>
  <c r="S1064" i="16"/>
  <c r="S1072" i="16"/>
  <c r="S1080" i="16"/>
  <c r="S1088" i="16"/>
  <c r="S1096" i="16"/>
  <c r="S1104" i="16"/>
  <c r="S1112" i="16"/>
  <c r="S1120" i="16"/>
  <c r="S1128" i="16"/>
  <c r="S32" i="16"/>
  <c r="S160" i="16"/>
  <c r="S288" i="16"/>
  <c r="S400" i="16"/>
  <c r="S487" i="16"/>
  <c r="S553" i="16"/>
  <c r="S617" i="16"/>
  <c r="S681" i="16"/>
  <c r="S713" i="16"/>
  <c r="S745" i="16"/>
  <c r="S777" i="16"/>
  <c r="S809" i="16"/>
  <c r="S841" i="16"/>
  <c r="S873" i="16"/>
  <c r="S905" i="16"/>
  <c r="S930" i="16"/>
  <c r="S953" i="16"/>
  <c r="S975" i="16"/>
  <c r="S994" i="16"/>
  <c r="S1017" i="16"/>
  <c r="S1039" i="16"/>
  <c r="S1058" i="16"/>
  <c r="S1081" i="16"/>
  <c r="S1103" i="16"/>
  <c r="S1122" i="16"/>
  <c r="S1136" i="16"/>
  <c r="S1144" i="16"/>
  <c r="S1152" i="16"/>
  <c r="S1160" i="16"/>
  <c r="S1168" i="16"/>
  <c r="S1176" i="16"/>
  <c r="S1184" i="16"/>
  <c r="S1192" i="16"/>
  <c r="S1200" i="16"/>
  <c r="S1208" i="16"/>
  <c r="S1216" i="16"/>
  <c r="S1224" i="16"/>
  <c r="S1232" i="16"/>
  <c r="S1240" i="16"/>
  <c r="S1248" i="16"/>
  <c r="S1256" i="16"/>
  <c r="S1264" i="16"/>
  <c r="S1272" i="16"/>
  <c r="S1280" i="16"/>
  <c r="S1288" i="16"/>
  <c r="S1296" i="16"/>
  <c r="S1304" i="16"/>
  <c r="S1312" i="16"/>
  <c r="S1320" i="16"/>
  <c r="S1328" i="16"/>
  <c r="S1336" i="16"/>
  <c r="S1344" i="16"/>
  <c r="S1352" i="16"/>
  <c r="S1360" i="16"/>
  <c r="S1368" i="16"/>
  <c r="S1376" i="16"/>
  <c r="S1384" i="16"/>
  <c r="S1392" i="16"/>
  <c r="S1400" i="16"/>
  <c r="S1408" i="16"/>
  <c r="S1416" i="16"/>
  <c r="S1424" i="16"/>
  <c r="S1432" i="16"/>
  <c r="S1440" i="16"/>
  <c r="S1448" i="16"/>
  <c r="S1456" i="16"/>
  <c r="S1464" i="16"/>
  <c r="S1472" i="16"/>
  <c r="S1480" i="16"/>
  <c r="S1488" i="16"/>
  <c r="S1496" i="16"/>
  <c r="S1504" i="16"/>
  <c r="S1512" i="16"/>
  <c r="S1520" i="16"/>
  <c r="S1528" i="16"/>
  <c r="S1536" i="16"/>
  <c r="S1544" i="16"/>
  <c r="S1552" i="16"/>
  <c r="S1560" i="16"/>
  <c r="S1568" i="16"/>
  <c r="S1576" i="16"/>
  <c r="S1584" i="16"/>
  <c r="S1592" i="16"/>
  <c r="S1600" i="16"/>
  <c r="S1608" i="16"/>
  <c r="S1616" i="16"/>
  <c r="S1624" i="16"/>
  <c r="S1632" i="16"/>
  <c r="S1640" i="16"/>
  <c r="S1648" i="16"/>
  <c r="S33" i="16"/>
  <c r="S161" i="16"/>
  <c r="S289" i="16"/>
  <c r="S401" i="16"/>
  <c r="S488" i="16"/>
  <c r="S556" i="16"/>
  <c r="S620" i="16"/>
  <c r="S682" i="16"/>
  <c r="S714" i="16"/>
  <c r="S746" i="16"/>
  <c r="S778" i="16"/>
  <c r="S810" i="16"/>
  <c r="S842" i="16"/>
  <c r="S874" i="16"/>
  <c r="S906" i="16"/>
  <c r="S935" i="16"/>
  <c r="S954" i="16"/>
  <c r="S977" i="16"/>
  <c r="S999" i="16"/>
  <c r="S1018" i="16"/>
  <c r="S1041" i="16"/>
  <c r="S1063" i="16"/>
  <c r="S1082" i="16"/>
  <c r="S1105" i="16"/>
  <c r="S1123" i="16"/>
  <c r="S1137" i="16"/>
  <c r="S1145" i="16"/>
  <c r="S1153" i="16"/>
  <c r="S1161" i="16"/>
  <c r="S1169" i="16"/>
  <c r="S1177" i="16"/>
  <c r="S1185" i="16"/>
  <c r="S1193" i="16"/>
  <c r="S1201" i="16"/>
  <c r="S1209" i="16"/>
  <c r="S1217" i="16"/>
  <c r="S1225" i="16"/>
  <c r="S1233" i="16"/>
  <c r="S1241" i="16"/>
  <c r="S1249" i="16"/>
  <c r="S1257" i="16"/>
  <c r="S1265" i="16"/>
  <c r="S1273" i="16"/>
  <c r="S1281" i="16"/>
  <c r="S1289" i="16"/>
  <c r="S1297" i="16"/>
  <c r="S1305" i="16"/>
  <c r="S1313" i="16"/>
  <c r="S1321" i="16"/>
  <c r="S1329" i="16"/>
  <c r="S1337" i="16"/>
  <c r="S1345" i="16"/>
  <c r="S1353" i="16"/>
  <c r="S1361" i="16"/>
  <c r="S1369" i="16"/>
  <c r="S1377" i="16"/>
  <c r="S1385" i="16"/>
  <c r="S1393" i="16"/>
  <c r="S1401" i="16"/>
  <c r="S1409" i="16"/>
  <c r="S1417" i="16"/>
  <c r="S1425" i="16"/>
  <c r="S1433" i="16"/>
  <c r="S1441" i="16"/>
  <c r="S1449" i="16"/>
  <c r="S1457" i="16"/>
  <c r="S1465" i="16"/>
  <c r="S1473" i="16"/>
  <c r="S1481" i="16"/>
  <c r="S1489" i="16"/>
  <c r="S1497" i="16"/>
  <c r="S1505" i="16"/>
  <c r="S1513" i="16"/>
  <c r="S1521" i="16"/>
  <c r="S1529" i="16"/>
  <c r="S1537" i="16"/>
  <c r="S1545" i="16"/>
  <c r="S1553" i="16"/>
  <c r="S1561" i="16"/>
  <c r="S1569" i="16"/>
  <c r="S1577" i="16"/>
  <c r="S1585" i="16"/>
  <c r="S1593" i="16"/>
  <c r="S1601" i="16"/>
  <c r="S1609" i="16"/>
  <c r="S1617" i="16"/>
  <c r="S1625" i="16"/>
  <c r="S1633" i="16"/>
  <c r="S1641" i="16"/>
  <c r="S1649" i="16"/>
  <c r="S64" i="16"/>
  <c r="S192" i="16"/>
  <c r="S320" i="16"/>
  <c r="S423" i="16"/>
  <c r="S505" i="16"/>
  <c r="S569" i="16"/>
  <c r="S633" i="16"/>
  <c r="S689" i="16"/>
  <c r="S721" i="16"/>
  <c r="S753" i="16"/>
  <c r="S785" i="16"/>
  <c r="S817" i="16"/>
  <c r="S849" i="16"/>
  <c r="S881" i="16"/>
  <c r="S913" i="16"/>
  <c r="S937" i="16"/>
  <c r="S959" i="16"/>
  <c r="S978" i="16"/>
  <c r="S1001" i="16"/>
  <c r="S1023" i="16"/>
  <c r="S1042" i="16"/>
  <c r="S1065" i="16"/>
  <c r="S1087" i="16"/>
  <c r="S1106" i="16"/>
  <c r="S1127" i="16"/>
  <c r="S1138" i="16"/>
  <c r="S1146" i="16"/>
  <c r="S1154" i="16"/>
  <c r="S1162" i="16"/>
  <c r="S1170" i="16"/>
  <c r="S1178" i="16"/>
  <c r="S1186" i="16"/>
  <c r="S1194" i="16"/>
  <c r="S1202" i="16"/>
  <c r="S1210" i="16"/>
  <c r="S1218" i="16"/>
  <c r="S1226" i="16"/>
  <c r="S1234" i="16"/>
  <c r="S1242" i="16"/>
  <c r="S1250" i="16"/>
  <c r="S1258" i="16"/>
  <c r="S1266" i="16"/>
  <c r="S1274" i="16"/>
  <c r="S1282" i="16"/>
  <c r="S1290" i="16"/>
  <c r="S1298" i="16"/>
  <c r="S1306" i="16"/>
  <c r="S1314" i="16"/>
  <c r="S1322" i="16"/>
  <c r="S1330" i="16"/>
  <c r="S1338" i="16"/>
  <c r="S1346" i="16"/>
  <c r="S1354" i="16"/>
  <c r="S1362" i="16"/>
  <c r="S1370" i="16"/>
  <c r="S1378" i="16"/>
  <c r="S1386" i="16"/>
  <c r="S1394" i="16"/>
  <c r="S1402" i="16"/>
  <c r="S1410" i="16"/>
  <c r="S1418" i="16"/>
  <c r="S1426" i="16"/>
  <c r="S1434" i="16"/>
  <c r="S1442" i="16"/>
  <c r="S1450" i="16"/>
  <c r="S1458" i="16"/>
  <c r="S1466" i="16"/>
  <c r="S1474" i="16"/>
  <c r="S1482" i="16"/>
  <c r="S1490" i="16"/>
  <c r="S1498" i="16"/>
  <c r="S1506" i="16"/>
  <c r="S1514" i="16"/>
  <c r="S1522" i="16"/>
  <c r="S1530" i="16"/>
  <c r="S1538" i="16"/>
  <c r="S1546" i="16"/>
  <c r="S1554" i="16"/>
  <c r="S1562" i="16"/>
  <c r="S1570" i="16"/>
  <c r="S1578" i="16"/>
  <c r="S1586" i="16"/>
  <c r="S1594" i="16"/>
  <c r="S1602" i="16"/>
  <c r="S1610" i="16"/>
  <c r="S1618" i="16"/>
  <c r="S1626" i="16"/>
  <c r="S1634" i="16"/>
  <c r="S1642" i="16"/>
  <c r="S65" i="16"/>
  <c r="S193" i="16"/>
  <c r="S321" i="16"/>
  <c r="S424" i="16"/>
  <c r="S508" i="16"/>
  <c r="S572" i="16"/>
  <c r="S636" i="16"/>
  <c r="S690" i="16"/>
  <c r="S722" i="16"/>
  <c r="S754" i="16"/>
  <c r="S786" i="16"/>
  <c r="S818" i="16"/>
  <c r="S850" i="16"/>
  <c r="S882" i="16"/>
  <c r="S914" i="16"/>
  <c r="S938" i="16"/>
  <c r="S961" i="16"/>
  <c r="S983" i="16"/>
  <c r="S1002" i="16"/>
  <c r="S1025" i="16"/>
  <c r="S1047" i="16"/>
  <c r="S1066" i="16"/>
  <c r="S1089" i="16"/>
  <c r="S1111" i="16"/>
  <c r="S1129" i="16"/>
  <c r="S1139" i="16"/>
  <c r="S1147" i="16"/>
  <c r="S1155" i="16"/>
  <c r="S1163" i="16"/>
  <c r="S1171" i="16"/>
  <c r="S1179" i="16"/>
  <c r="S1187" i="16"/>
  <c r="S1195" i="16"/>
  <c r="S1203" i="16"/>
  <c r="S1211" i="16"/>
  <c r="S1219" i="16"/>
  <c r="S1227" i="16"/>
  <c r="S1235" i="16"/>
  <c r="S1243" i="16"/>
  <c r="S1251" i="16"/>
  <c r="S1259" i="16"/>
  <c r="S1267" i="16"/>
  <c r="S1275" i="16"/>
  <c r="S1283" i="16"/>
  <c r="S1291" i="16"/>
  <c r="S1299" i="16"/>
  <c r="S1307" i="16"/>
  <c r="S1315" i="16"/>
  <c r="S1323" i="16"/>
  <c r="S1331" i="16"/>
  <c r="S1339" i="16"/>
  <c r="S1347" i="16"/>
  <c r="S1355" i="16"/>
  <c r="S1363" i="16"/>
  <c r="S1371" i="16"/>
  <c r="S1379" i="16"/>
  <c r="S1387" i="16"/>
  <c r="S1395" i="16"/>
  <c r="S1403" i="16"/>
  <c r="S1411" i="16"/>
  <c r="S1419" i="16"/>
  <c r="S1427" i="16"/>
  <c r="S1435" i="16"/>
  <c r="S1443" i="16"/>
  <c r="S1451" i="16"/>
  <c r="S1459" i="16"/>
  <c r="S1467" i="16"/>
  <c r="S1475" i="16"/>
  <c r="S1483" i="16"/>
  <c r="S1491" i="16"/>
  <c r="S1499" i="16"/>
  <c r="S1507" i="16"/>
  <c r="S1515" i="16"/>
  <c r="S1523" i="16"/>
  <c r="S1531" i="16"/>
  <c r="S1539" i="16"/>
  <c r="S1547" i="16"/>
  <c r="S1555" i="16"/>
  <c r="S1563" i="16"/>
  <c r="S1571" i="16"/>
  <c r="S1579" i="16"/>
  <c r="S1587" i="16"/>
  <c r="S1595" i="16"/>
  <c r="S1603" i="16"/>
  <c r="S1611" i="16"/>
  <c r="S1619" i="16"/>
  <c r="S1627" i="16"/>
  <c r="S1635" i="16"/>
  <c r="S1643" i="16"/>
  <c r="S1651" i="16"/>
  <c r="S96" i="16"/>
  <c r="S224" i="16"/>
  <c r="S352" i="16"/>
  <c r="S441" i="16"/>
  <c r="S521" i="16"/>
  <c r="S585" i="16"/>
  <c r="S649" i="16"/>
  <c r="S697" i="16"/>
  <c r="S729" i="16"/>
  <c r="S761" i="16"/>
  <c r="S793" i="16"/>
  <c r="S825" i="16"/>
  <c r="S857" i="16"/>
  <c r="S889" i="16"/>
  <c r="S921" i="16"/>
  <c r="S943" i="16"/>
  <c r="S962" i="16"/>
  <c r="S985" i="16"/>
  <c r="S1007" i="16"/>
  <c r="S1026" i="16"/>
  <c r="S1049" i="16"/>
  <c r="S1071" i="16"/>
  <c r="S1090" i="16"/>
  <c r="S1113" i="16"/>
  <c r="S1130" i="16"/>
  <c r="S1140" i="16"/>
  <c r="S1148" i="16"/>
  <c r="S1156" i="16"/>
  <c r="S1164" i="16"/>
  <c r="S1172" i="16"/>
  <c r="S1180" i="16"/>
  <c r="S1188" i="16"/>
  <c r="S1196" i="16"/>
  <c r="S1204" i="16"/>
  <c r="S1212" i="16"/>
  <c r="S1220" i="16"/>
  <c r="S1228" i="16"/>
  <c r="S1236" i="16"/>
  <c r="S1244" i="16"/>
  <c r="S1252" i="16"/>
  <c r="S1260" i="16"/>
  <c r="S1268" i="16"/>
  <c r="S1276" i="16"/>
  <c r="S1284" i="16"/>
  <c r="S1292" i="16"/>
  <c r="S1300" i="16"/>
  <c r="S1308" i="16"/>
  <c r="S1316" i="16"/>
  <c r="S1324" i="16"/>
  <c r="S1332" i="16"/>
  <c r="S1340" i="16"/>
  <c r="S1348" i="16"/>
  <c r="S1356" i="16"/>
  <c r="S1364" i="16"/>
  <c r="S1372" i="16"/>
  <c r="S1380" i="16"/>
  <c r="S1388" i="16"/>
  <c r="S1396" i="16"/>
  <c r="S1404" i="16"/>
  <c r="S1412" i="16"/>
  <c r="S1420" i="16"/>
  <c r="S1428" i="16"/>
  <c r="S1436" i="16"/>
  <c r="S1444" i="16"/>
  <c r="S1452" i="16"/>
  <c r="S1460" i="16"/>
  <c r="S1468" i="16"/>
  <c r="S1476" i="16"/>
  <c r="S1484" i="16"/>
  <c r="S1492" i="16"/>
  <c r="S1500" i="16"/>
  <c r="S1508" i="16"/>
  <c r="S1516" i="16"/>
  <c r="S1524" i="16"/>
  <c r="S1532" i="16"/>
  <c r="S1540" i="16"/>
  <c r="S1548" i="16"/>
  <c r="S1556" i="16"/>
  <c r="S1564" i="16"/>
  <c r="S1572" i="16"/>
  <c r="S1580" i="16"/>
  <c r="S1588" i="16"/>
  <c r="S1596" i="16"/>
  <c r="S1604" i="16"/>
  <c r="S1612" i="16"/>
  <c r="S1620" i="16"/>
  <c r="S1628" i="16"/>
  <c r="S1636" i="16"/>
  <c r="S129" i="16"/>
  <c r="S257" i="16"/>
  <c r="S383" i="16"/>
  <c r="S465" i="16"/>
  <c r="S540" i="16"/>
  <c r="S604" i="16"/>
  <c r="S668" i="16"/>
  <c r="S706" i="16"/>
  <c r="S738" i="16"/>
  <c r="S770" i="16"/>
  <c r="S802" i="16"/>
  <c r="S834" i="16"/>
  <c r="S866" i="16"/>
  <c r="S898" i="16"/>
  <c r="S929" i="16"/>
  <c r="S951" i="16"/>
  <c r="S970" i="16"/>
  <c r="S993" i="16"/>
  <c r="S1015" i="16"/>
  <c r="S1034" i="16"/>
  <c r="S1057" i="16"/>
  <c r="S1079" i="16"/>
  <c r="S1098" i="16"/>
  <c r="S1121" i="16"/>
  <c r="S1135" i="16"/>
  <c r="S1143" i="16"/>
  <c r="S1151" i="16"/>
  <c r="S1159" i="16"/>
  <c r="S1167" i="16"/>
  <c r="S1175" i="16"/>
  <c r="S1183" i="16"/>
  <c r="S1191" i="16"/>
  <c r="S1199" i="16"/>
  <c r="S1207" i="16"/>
  <c r="S1215" i="16"/>
  <c r="S1223" i="16"/>
  <c r="S1231" i="16"/>
  <c r="S1239" i="16"/>
  <c r="S1247" i="16"/>
  <c r="S1255" i="16"/>
  <c r="S1263" i="16"/>
  <c r="S1271" i="16"/>
  <c r="S1279" i="16"/>
  <c r="S1287" i="16"/>
  <c r="S1295" i="16"/>
  <c r="S1303" i="16"/>
  <c r="S1311" i="16"/>
  <c r="S1319" i="16"/>
  <c r="S1327" i="16"/>
  <c r="S1335" i="16"/>
  <c r="S1343" i="16"/>
  <c r="S1351" i="16"/>
  <c r="S1359" i="16"/>
  <c r="S1367" i="16"/>
  <c r="S1375" i="16"/>
  <c r="S1383" i="16"/>
  <c r="S1391" i="16"/>
  <c r="S1399" i="16"/>
  <c r="S1407" i="16"/>
  <c r="S1415" i="16"/>
  <c r="S1423" i="16"/>
  <c r="S1431" i="16"/>
  <c r="S1439" i="16"/>
  <c r="S1447" i="16"/>
  <c r="S1455" i="16"/>
  <c r="S1463" i="16"/>
  <c r="S1471" i="16"/>
  <c r="S1479" i="16"/>
  <c r="S1487" i="16"/>
  <c r="S1495" i="16"/>
  <c r="S1503" i="16"/>
  <c r="S1511" i="16"/>
  <c r="S1519" i="16"/>
  <c r="S1527" i="16"/>
  <c r="S1535" i="16"/>
  <c r="S1543" i="16"/>
  <c r="S1551" i="16"/>
  <c r="S1559" i="16"/>
  <c r="S1567" i="16"/>
  <c r="S1575" i="16"/>
  <c r="S1583" i="16"/>
  <c r="S1591" i="16"/>
  <c r="S1599" i="16"/>
  <c r="S1607" i="16"/>
  <c r="S1615" i="16"/>
  <c r="S97" i="16"/>
  <c r="S524" i="16"/>
  <c r="S730" i="16"/>
  <c r="S858" i="16"/>
  <c r="S967" i="16"/>
  <c r="S1050" i="16"/>
  <c r="S1131" i="16"/>
  <c r="S1165" i="16"/>
  <c r="S1197" i="16"/>
  <c r="S1229" i="16"/>
  <c r="S1261" i="16"/>
  <c r="S1293" i="16"/>
  <c r="S1325" i="16"/>
  <c r="S1357" i="16"/>
  <c r="S1389" i="16"/>
  <c r="S1421" i="16"/>
  <c r="S1453" i="16"/>
  <c r="S1485" i="16"/>
  <c r="S1517" i="16"/>
  <c r="S1549" i="16"/>
  <c r="S1581" i="16"/>
  <c r="S1613" i="16"/>
  <c r="S1637" i="16"/>
  <c r="S1652" i="16"/>
  <c r="S1660" i="16"/>
  <c r="S1668" i="16"/>
  <c r="S1676" i="16"/>
  <c r="S1684" i="16"/>
  <c r="S1692" i="16"/>
  <c r="S1700" i="16"/>
  <c r="S1708" i="16"/>
  <c r="S1716" i="16"/>
  <c r="S1724" i="16"/>
  <c r="S1732" i="16"/>
  <c r="S1740" i="16"/>
  <c r="S1748" i="16"/>
  <c r="S1756" i="16"/>
  <c r="S1764" i="16"/>
  <c r="S1772" i="16"/>
  <c r="S1780" i="16"/>
  <c r="S1788" i="16"/>
  <c r="S1796" i="16"/>
  <c r="S1804" i="16"/>
  <c r="S1812" i="16"/>
  <c r="S1820" i="16"/>
  <c r="S1828" i="16"/>
  <c r="S1836" i="16"/>
  <c r="S1844" i="16"/>
  <c r="S1852" i="16"/>
  <c r="S1860" i="16"/>
  <c r="S1868" i="16"/>
  <c r="S1876" i="16"/>
  <c r="S1884" i="16"/>
  <c r="S1892" i="16"/>
  <c r="S1900" i="16"/>
  <c r="S1908" i="16"/>
  <c r="S1916" i="16"/>
  <c r="S1924" i="16"/>
  <c r="S1932" i="16"/>
  <c r="S1940" i="16"/>
  <c r="S1948" i="16"/>
  <c r="S1956" i="16"/>
  <c r="S1964" i="16"/>
  <c r="S1972" i="16"/>
  <c r="S1980" i="16"/>
  <c r="S1988" i="16"/>
  <c r="S1996" i="16"/>
  <c r="S2004" i="16"/>
  <c r="R2" i="16"/>
  <c r="R10" i="16"/>
  <c r="R18" i="16"/>
  <c r="R26" i="16"/>
  <c r="R34" i="16"/>
  <c r="R42" i="16"/>
  <c r="R50" i="16"/>
  <c r="R58" i="16"/>
  <c r="R66" i="16"/>
  <c r="R74" i="16"/>
  <c r="R82" i="16"/>
  <c r="R90" i="16"/>
  <c r="R98" i="16"/>
  <c r="R106" i="16"/>
  <c r="R114" i="16"/>
  <c r="R122" i="16"/>
  <c r="R130" i="16"/>
  <c r="R138" i="16"/>
  <c r="R146" i="16"/>
  <c r="R154" i="16"/>
  <c r="R162" i="16"/>
  <c r="R170" i="16"/>
  <c r="R178" i="16"/>
  <c r="R186" i="16"/>
  <c r="R194" i="16"/>
  <c r="R202" i="16"/>
  <c r="R210" i="16"/>
  <c r="R218" i="16"/>
  <c r="R226" i="16"/>
  <c r="R234" i="16"/>
  <c r="R242" i="16"/>
  <c r="R250" i="16"/>
  <c r="R258" i="16"/>
  <c r="R266" i="16"/>
  <c r="R274" i="16"/>
  <c r="R282" i="16"/>
  <c r="R290" i="16"/>
  <c r="S128" i="16"/>
  <c r="S537" i="16"/>
  <c r="S737" i="16"/>
  <c r="S865" i="16"/>
  <c r="S969" i="16"/>
  <c r="S1055" i="16"/>
  <c r="S1133" i="16"/>
  <c r="S1166" i="16"/>
  <c r="S1198" i="16"/>
  <c r="S1230" i="16"/>
  <c r="S1262" i="16"/>
  <c r="S1294" i="16"/>
  <c r="S1326" i="16"/>
  <c r="S1358" i="16"/>
  <c r="S1390" i="16"/>
  <c r="S1422" i="16"/>
  <c r="S1454" i="16"/>
  <c r="S1486" i="16"/>
  <c r="S1518" i="16"/>
  <c r="S1550" i="16"/>
  <c r="S1582" i="16"/>
  <c r="S1614" i="16"/>
  <c r="S1638" i="16"/>
  <c r="S1653" i="16"/>
  <c r="S1661" i="16"/>
  <c r="S1669" i="16"/>
  <c r="S1677" i="16"/>
  <c r="S1685" i="16"/>
  <c r="S1693" i="16"/>
  <c r="S1701" i="16"/>
  <c r="S1709" i="16"/>
  <c r="S1717" i="16"/>
  <c r="S1725" i="16"/>
  <c r="S1733" i="16"/>
  <c r="S1741" i="16"/>
  <c r="S1749" i="16"/>
  <c r="S1757" i="16"/>
  <c r="S1765" i="16"/>
  <c r="S1773" i="16"/>
  <c r="S1781" i="16"/>
  <c r="S1789" i="16"/>
  <c r="S1797" i="16"/>
  <c r="S1805" i="16"/>
  <c r="S1813" i="16"/>
  <c r="S1821" i="16"/>
  <c r="S1829" i="16"/>
  <c r="S1837" i="16"/>
  <c r="S1845" i="16"/>
  <c r="S1853" i="16"/>
  <c r="S1861" i="16"/>
  <c r="S1869" i="16"/>
  <c r="S1877" i="16"/>
  <c r="S1885" i="16"/>
  <c r="S1893" i="16"/>
  <c r="S1901" i="16"/>
  <c r="S1909" i="16"/>
  <c r="S1917" i="16"/>
  <c r="S1925" i="16"/>
  <c r="S1933" i="16"/>
  <c r="S1941" i="16"/>
  <c r="S1949" i="16"/>
  <c r="S1957" i="16"/>
  <c r="S1965" i="16"/>
  <c r="S1973" i="16"/>
  <c r="S1981" i="16"/>
  <c r="S1989" i="16"/>
  <c r="S1997" i="16"/>
  <c r="S2005" i="16"/>
  <c r="R3" i="16"/>
  <c r="R11" i="16"/>
  <c r="R19" i="16"/>
  <c r="R27" i="16"/>
  <c r="R35" i="16"/>
  <c r="R43" i="16"/>
  <c r="R51" i="16"/>
  <c r="R59" i="16"/>
  <c r="R67" i="16"/>
  <c r="R75" i="16"/>
  <c r="R83" i="16"/>
  <c r="R91" i="16"/>
  <c r="R99" i="16"/>
  <c r="R107" i="16"/>
  <c r="R115" i="16"/>
  <c r="R123" i="16"/>
  <c r="R131" i="16"/>
  <c r="R139" i="16"/>
  <c r="R147" i="16"/>
  <c r="R155" i="16"/>
  <c r="R163" i="16"/>
  <c r="R171" i="16"/>
  <c r="R179" i="16"/>
  <c r="R187" i="16"/>
  <c r="R195" i="16"/>
  <c r="R203" i="16"/>
  <c r="R211" i="16"/>
  <c r="R219" i="16"/>
  <c r="R227" i="16"/>
  <c r="R235" i="16"/>
  <c r="R243" i="16"/>
  <c r="R251" i="16"/>
  <c r="R259" i="16"/>
  <c r="R267" i="16"/>
  <c r="R275" i="16"/>
  <c r="R283" i="16"/>
  <c r="R291" i="16"/>
  <c r="R299" i="16"/>
  <c r="R307" i="16"/>
  <c r="R315" i="16"/>
  <c r="R323" i="16"/>
  <c r="R331" i="16"/>
  <c r="R339" i="16"/>
  <c r="R347" i="16"/>
  <c r="R355" i="16"/>
  <c r="R363" i="16"/>
  <c r="R371" i="16"/>
  <c r="R379" i="16"/>
  <c r="R387" i="16"/>
  <c r="R395" i="16"/>
  <c r="R403" i="16"/>
  <c r="R411" i="16"/>
  <c r="R419" i="16"/>
  <c r="R427" i="16"/>
  <c r="R435" i="16"/>
  <c r="R443" i="16"/>
  <c r="R451" i="16"/>
  <c r="R459" i="16"/>
  <c r="R467" i="16"/>
  <c r="R475" i="16"/>
  <c r="R483" i="16"/>
  <c r="R491" i="16"/>
  <c r="R499" i="16"/>
  <c r="R507" i="16"/>
  <c r="R515" i="16"/>
  <c r="R523" i="16"/>
  <c r="R531" i="16"/>
  <c r="R539" i="16"/>
  <c r="R547" i="16"/>
  <c r="R555" i="16"/>
  <c r="R563" i="16"/>
  <c r="R571" i="16"/>
  <c r="R579" i="16"/>
  <c r="R587" i="16"/>
  <c r="R595" i="16"/>
  <c r="R603" i="16"/>
  <c r="R611" i="16"/>
  <c r="R619" i="16"/>
  <c r="R627" i="16"/>
  <c r="R635" i="16"/>
  <c r="R643" i="16"/>
  <c r="R651" i="16"/>
  <c r="R659" i="16"/>
  <c r="R667" i="16"/>
  <c r="R675" i="16"/>
  <c r="R683" i="16"/>
  <c r="R691" i="16"/>
  <c r="R699" i="16"/>
  <c r="R707" i="16"/>
  <c r="R715" i="16"/>
  <c r="R723" i="16"/>
  <c r="R731" i="16"/>
  <c r="R739" i="16"/>
  <c r="S225" i="16"/>
  <c r="S588" i="16"/>
  <c r="S762" i="16"/>
  <c r="S890" i="16"/>
  <c r="S986" i="16"/>
  <c r="S1073" i="16"/>
  <c r="S1141" i="16"/>
  <c r="S1173" i="16"/>
  <c r="S1205" i="16"/>
  <c r="S1237" i="16"/>
  <c r="S1269" i="16"/>
  <c r="S1301" i="16"/>
  <c r="S1333" i="16"/>
  <c r="S1365" i="16"/>
  <c r="S1397" i="16"/>
  <c r="S1429" i="16"/>
  <c r="S1461" i="16"/>
  <c r="S1493" i="16"/>
  <c r="S1525" i="16"/>
  <c r="S1557" i="16"/>
  <c r="S1589" i="16"/>
  <c r="S1621" i="16"/>
  <c r="S1639" i="16"/>
  <c r="S1654" i="16"/>
  <c r="S1662" i="16"/>
  <c r="S1670" i="16"/>
  <c r="S1678" i="16"/>
  <c r="S1686" i="16"/>
  <c r="S1694" i="16"/>
  <c r="S1702" i="16"/>
  <c r="S1710" i="16"/>
  <c r="S1718" i="16"/>
  <c r="S1726" i="16"/>
  <c r="S1734" i="16"/>
  <c r="S1742" i="16"/>
  <c r="S1750" i="16"/>
  <c r="S1758" i="16"/>
  <c r="S1766" i="16"/>
  <c r="S1774" i="16"/>
  <c r="S1782" i="16"/>
  <c r="S1790" i="16"/>
  <c r="S1798" i="16"/>
  <c r="S1806" i="16"/>
  <c r="S1814" i="16"/>
  <c r="S1822" i="16"/>
  <c r="S1830" i="16"/>
  <c r="S1838" i="16"/>
  <c r="S1846" i="16"/>
  <c r="S1854" i="16"/>
  <c r="S1862" i="16"/>
  <c r="S1870" i="16"/>
  <c r="S1878" i="16"/>
  <c r="S1886" i="16"/>
  <c r="S1894" i="16"/>
  <c r="S1902" i="16"/>
  <c r="S1910" i="16"/>
  <c r="S1918" i="16"/>
  <c r="S1926" i="16"/>
  <c r="S1934" i="16"/>
  <c r="S1942" i="16"/>
  <c r="S1950" i="16"/>
  <c r="S1958" i="16"/>
  <c r="S1966" i="16"/>
  <c r="S1974" i="16"/>
  <c r="S1982" i="16"/>
  <c r="S1990" i="16"/>
  <c r="S1998" i="16"/>
  <c r="S2006" i="16"/>
  <c r="R4" i="16"/>
  <c r="R12" i="16"/>
  <c r="R20" i="16"/>
  <c r="R28" i="16"/>
  <c r="R36" i="16"/>
  <c r="R44" i="16"/>
  <c r="R52" i="16"/>
  <c r="R60" i="16"/>
  <c r="R68" i="16"/>
  <c r="R76" i="16"/>
  <c r="R84" i="16"/>
  <c r="R92" i="16"/>
  <c r="R100" i="16"/>
  <c r="R108" i="16"/>
  <c r="R116" i="16"/>
  <c r="R124" i="16"/>
  <c r="R132" i="16"/>
  <c r="R140" i="16"/>
  <c r="R148" i="16"/>
  <c r="R156" i="16"/>
  <c r="R164" i="16"/>
  <c r="R172" i="16"/>
  <c r="R180" i="16"/>
  <c r="R188" i="16"/>
  <c r="R196" i="16"/>
  <c r="R204" i="16"/>
  <c r="R212" i="16"/>
  <c r="R220" i="16"/>
  <c r="R228" i="16"/>
  <c r="R236" i="16"/>
  <c r="R244" i="16"/>
  <c r="R252" i="16"/>
  <c r="R260" i="16"/>
  <c r="R268" i="16"/>
  <c r="R276" i="16"/>
  <c r="R284" i="16"/>
  <c r="R292" i="16"/>
  <c r="R300" i="16"/>
  <c r="R308" i="16"/>
  <c r="R316" i="16"/>
  <c r="R324" i="16"/>
  <c r="R332" i="16"/>
  <c r="R340" i="16"/>
  <c r="R348" i="16"/>
  <c r="R356" i="16"/>
  <c r="R364" i="16"/>
  <c r="R372" i="16"/>
  <c r="R380" i="16"/>
  <c r="R388" i="16"/>
  <c r="R396" i="16"/>
  <c r="R404" i="16"/>
  <c r="R412" i="16"/>
  <c r="R420" i="16"/>
  <c r="R428" i="16"/>
  <c r="R436" i="16"/>
  <c r="S256" i="16"/>
  <c r="S601" i="16"/>
  <c r="S769" i="16"/>
  <c r="S897" i="16"/>
  <c r="S991" i="16"/>
  <c r="S1074" i="16"/>
  <c r="S1142" i="16"/>
  <c r="S1174" i="16"/>
  <c r="S1206" i="16"/>
  <c r="S1238" i="16"/>
  <c r="S1270" i="16"/>
  <c r="S1302" i="16"/>
  <c r="S1334" i="16"/>
  <c r="S1366" i="16"/>
  <c r="S1398" i="16"/>
  <c r="S1430" i="16"/>
  <c r="S1462" i="16"/>
  <c r="S1494" i="16"/>
  <c r="S1526" i="16"/>
  <c r="S1558" i="16"/>
  <c r="S1590" i="16"/>
  <c r="S1622" i="16"/>
  <c r="S1644" i="16"/>
  <c r="S1655" i="16"/>
  <c r="S1663" i="16"/>
  <c r="S1671" i="16"/>
  <c r="S1679" i="16"/>
  <c r="S1687" i="16"/>
  <c r="S1695" i="16"/>
  <c r="S1703" i="16"/>
  <c r="S1711" i="16"/>
  <c r="S1719" i="16"/>
  <c r="S1727" i="16"/>
  <c r="S1735" i="16"/>
  <c r="S1743" i="16"/>
  <c r="S1751" i="16"/>
  <c r="S1759" i="16"/>
  <c r="S1767" i="16"/>
  <c r="S1775" i="16"/>
  <c r="S1783" i="16"/>
  <c r="S1791" i="16"/>
  <c r="S1799" i="16"/>
  <c r="S1807" i="16"/>
  <c r="S1815" i="16"/>
  <c r="S1823" i="16"/>
  <c r="S1831" i="16"/>
  <c r="S1839" i="16"/>
  <c r="S1847" i="16"/>
  <c r="S1855" i="16"/>
  <c r="S1863" i="16"/>
  <c r="S1871" i="16"/>
  <c r="S1879" i="16"/>
  <c r="S1887" i="16"/>
  <c r="S1895" i="16"/>
  <c r="S1903" i="16"/>
  <c r="S1911" i="16"/>
  <c r="S1919" i="16"/>
  <c r="S1927" i="16"/>
  <c r="S1935" i="16"/>
  <c r="S1943" i="16"/>
  <c r="S1951" i="16"/>
  <c r="S1959" i="16"/>
  <c r="S1967" i="16"/>
  <c r="S1975" i="16"/>
  <c r="S1983" i="16"/>
  <c r="S1991" i="16"/>
  <c r="S1999" i="16"/>
  <c r="S2007" i="16"/>
  <c r="R5" i="16"/>
  <c r="R13" i="16"/>
  <c r="R21" i="16"/>
  <c r="R29" i="16"/>
  <c r="R37" i="16"/>
  <c r="R45" i="16"/>
  <c r="R53" i="16"/>
  <c r="R61" i="16"/>
  <c r="R69" i="16"/>
  <c r="R77" i="16"/>
  <c r="R85" i="16"/>
  <c r="R93" i="16"/>
  <c r="R101" i="16"/>
  <c r="R109" i="16"/>
  <c r="R117" i="16"/>
  <c r="R125" i="16"/>
  <c r="R133" i="16"/>
  <c r="R141" i="16"/>
  <c r="R149" i="16"/>
  <c r="R157" i="16"/>
  <c r="R165" i="16"/>
  <c r="R173" i="16"/>
  <c r="R181" i="16"/>
  <c r="R189" i="16"/>
  <c r="R197" i="16"/>
  <c r="R205" i="16"/>
  <c r="R213" i="16"/>
  <c r="R221" i="16"/>
  <c r="R229" i="16"/>
  <c r="R237" i="16"/>
  <c r="R245" i="16"/>
  <c r="R253" i="16"/>
  <c r="R261" i="16"/>
  <c r="R269" i="16"/>
  <c r="R277" i="16"/>
  <c r="R285" i="16"/>
  <c r="R293" i="16"/>
  <c r="R301" i="16"/>
  <c r="R309" i="16"/>
  <c r="R317" i="16"/>
  <c r="R325" i="16"/>
  <c r="R333" i="16"/>
  <c r="R341" i="16"/>
  <c r="R349" i="16"/>
  <c r="R357" i="16"/>
  <c r="R365" i="16"/>
  <c r="R373" i="16"/>
  <c r="R381" i="16"/>
  <c r="R389" i="16"/>
  <c r="R397" i="16"/>
  <c r="R405" i="16"/>
  <c r="R413" i="16"/>
  <c r="R421" i="16"/>
  <c r="R429" i="16"/>
  <c r="R437" i="16"/>
  <c r="R445" i="16"/>
  <c r="R453" i="16"/>
  <c r="R461" i="16"/>
  <c r="R469" i="16"/>
  <c r="R477" i="16"/>
  <c r="R485" i="16"/>
  <c r="R493" i="16"/>
  <c r="R501" i="16"/>
  <c r="R509" i="16"/>
  <c r="R517" i="16"/>
  <c r="R525" i="16"/>
  <c r="R533" i="16"/>
  <c r="R541" i="16"/>
  <c r="R549" i="16"/>
  <c r="R557" i="16"/>
  <c r="R565" i="16"/>
  <c r="R573" i="16"/>
  <c r="R581" i="16"/>
  <c r="R589" i="16"/>
  <c r="R597" i="16"/>
  <c r="R605" i="16"/>
  <c r="R613" i="16"/>
  <c r="R621" i="16"/>
  <c r="R629" i="16"/>
  <c r="R637" i="16"/>
  <c r="R645" i="16"/>
  <c r="R653" i="16"/>
  <c r="R661" i="16"/>
  <c r="R669" i="16"/>
  <c r="R677" i="16"/>
  <c r="R685" i="16"/>
  <c r="R693" i="16"/>
  <c r="R701" i="16"/>
  <c r="R709" i="16"/>
  <c r="R717" i="16"/>
  <c r="R725" i="16"/>
  <c r="R733" i="16"/>
  <c r="R741" i="16"/>
  <c r="R749" i="16"/>
  <c r="S353" i="16"/>
  <c r="S652" i="16"/>
  <c r="S794" i="16"/>
  <c r="S922" i="16"/>
  <c r="S1009" i="16"/>
  <c r="S1095" i="16"/>
  <c r="S1149" i="16"/>
  <c r="S1181" i="16"/>
  <c r="S1213" i="16"/>
  <c r="S1245" i="16"/>
  <c r="S1277" i="16"/>
  <c r="S1309" i="16"/>
  <c r="S1341" i="16"/>
  <c r="S1373" i="16"/>
  <c r="S1405" i="16"/>
  <c r="S1437" i="16"/>
  <c r="S1469" i="16"/>
  <c r="S1501" i="16"/>
  <c r="S1533" i="16"/>
  <c r="S1565" i="16"/>
  <c r="S1597" i="16"/>
  <c r="S1623" i="16"/>
  <c r="S1645" i="16"/>
  <c r="S1656" i="16"/>
  <c r="S1664" i="16"/>
  <c r="S1672" i="16"/>
  <c r="S1680" i="16"/>
  <c r="S1688" i="16"/>
  <c r="S1696" i="16"/>
  <c r="S1704" i="16"/>
  <c r="S1712" i="16"/>
  <c r="S1720" i="16"/>
  <c r="S1728" i="16"/>
  <c r="S1736" i="16"/>
  <c r="S1744" i="16"/>
  <c r="S1752" i="16"/>
  <c r="S1760" i="16"/>
  <c r="S1768" i="16"/>
  <c r="S1776" i="16"/>
  <c r="S1784" i="16"/>
  <c r="S1792" i="16"/>
  <c r="S1800" i="16"/>
  <c r="S1808" i="16"/>
  <c r="S1816" i="16"/>
  <c r="S1824" i="16"/>
  <c r="S1832" i="16"/>
  <c r="S1840" i="16"/>
  <c r="S1848" i="16"/>
  <c r="S1856" i="16"/>
  <c r="S1864" i="16"/>
  <c r="S1872" i="16"/>
  <c r="S1880" i="16"/>
  <c r="S1888" i="16"/>
  <c r="S1896" i="16"/>
  <c r="S1904" i="16"/>
  <c r="S1912" i="16"/>
  <c r="S1920" i="16"/>
  <c r="S1928" i="16"/>
  <c r="S1936" i="16"/>
  <c r="S1944" i="16"/>
  <c r="S1952" i="16"/>
  <c r="S1960" i="16"/>
  <c r="S1968" i="16"/>
  <c r="S1976" i="16"/>
  <c r="S1984" i="16"/>
  <c r="S1992" i="16"/>
  <c r="S2000" i="16"/>
  <c r="S2008" i="16"/>
  <c r="R6" i="16"/>
  <c r="R14" i="16"/>
  <c r="R22" i="16"/>
  <c r="R30" i="16"/>
  <c r="R38" i="16"/>
  <c r="R46" i="16"/>
  <c r="R54" i="16"/>
  <c r="R62" i="16"/>
  <c r="R70" i="16"/>
  <c r="R78" i="16"/>
  <c r="R86" i="16"/>
  <c r="R94" i="16"/>
  <c r="R102" i="16"/>
  <c r="R110" i="16"/>
  <c r="R118" i="16"/>
  <c r="R126" i="16"/>
  <c r="R134" i="16"/>
  <c r="R142" i="16"/>
  <c r="R150" i="16"/>
  <c r="R158" i="16"/>
  <c r="R166" i="16"/>
  <c r="R174" i="16"/>
  <c r="R182" i="16"/>
  <c r="R190" i="16"/>
  <c r="R198" i="16"/>
  <c r="R206" i="16"/>
  <c r="R214" i="16"/>
  <c r="R222" i="16"/>
  <c r="R230" i="16"/>
  <c r="R238" i="16"/>
  <c r="R246" i="16"/>
  <c r="R254" i="16"/>
  <c r="R262" i="16"/>
  <c r="R270" i="16"/>
  <c r="R278" i="16"/>
  <c r="R286" i="16"/>
  <c r="R294" i="16"/>
  <c r="R302" i="16"/>
  <c r="R310" i="16"/>
  <c r="R318" i="16"/>
  <c r="R326" i="16"/>
  <c r="R334" i="16"/>
  <c r="R342" i="16"/>
  <c r="R350" i="16"/>
  <c r="R358" i="16"/>
  <c r="R366" i="16"/>
  <c r="R374" i="16"/>
  <c r="R382" i="16"/>
  <c r="R390" i="16"/>
  <c r="R398" i="16"/>
  <c r="R406" i="16"/>
  <c r="R414" i="16"/>
  <c r="R422" i="16"/>
  <c r="R430" i="16"/>
  <c r="R438" i="16"/>
  <c r="R446" i="16"/>
  <c r="R454" i="16"/>
  <c r="R462" i="16"/>
  <c r="R470" i="16"/>
  <c r="R478" i="16"/>
  <c r="R486" i="16"/>
  <c r="R494" i="16"/>
  <c r="R502" i="16"/>
  <c r="R510" i="16"/>
  <c r="R518" i="16"/>
  <c r="R526" i="16"/>
  <c r="R534" i="16"/>
  <c r="R542" i="16"/>
  <c r="R550" i="16"/>
  <c r="R558" i="16"/>
  <c r="R566" i="16"/>
  <c r="R574" i="16"/>
  <c r="R582" i="16"/>
  <c r="R590" i="16"/>
  <c r="R598" i="16"/>
  <c r="R606" i="16"/>
  <c r="R614" i="16"/>
  <c r="R622" i="16"/>
  <c r="R630" i="16"/>
  <c r="R638" i="16"/>
  <c r="R646" i="16"/>
  <c r="R654" i="16"/>
  <c r="R662" i="16"/>
  <c r="R670" i="16"/>
  <c r="R678" i="16"/>
  <c r="R686" i="16"/>
  <c r="R694" i="16"/>
  <c r="R702" i="16"/>
  <c r="R710" i="16"/>
  <c r="R718" i="16"/>
  <c r="R726" i="16"/>
  <c r="R734" i="16"/>
  <c r="R742" i="16"/>
  <c r="R750" i="16"/>
  <c r="R758" i="16"/>
  <c r="R766" i="16"/>
  <c r="R774" i="16"/>
  <c r="R782" i="16"/>
  <c r="R790" i="16"/>
  <c r="R798" i="16"/>
  <c r="R806" i="16"/>
  <c r="R814" i="16"/>
  <c r="S464" i="16"/>
  <c r="S705" i="16"/>
  <c r="S833" i="16"/>
  <c r="S946" i="16"/>
  <c r="S1033" i="16"/>
  <c r="S1119" i="16"/>
  <c r="S1158" i="16"/>
  <c r="S1190" i="16"/>
  <c r="S1222" i="16"/>
  <c r="S1254" i="16"/>
  <c r="S1286" i="16"/>
  <c r="S1318" i="16"/>
  <c r="S1350" i="16"/>
  <c r="S1382" i="16"/>
  <c r="S1414" i="16"/>
  <c r="S1446" i="16"/>
  <c r="S1478" i="16"/>
  <c r="S1510" i="16"/>
  <c r="S1542" i="16"/>
  <c r="S1574" i="16"/>
  <c r="S1606" i="16"/>
  <c r="S1631" i="16"/>
  <c r="S1650" i="16"/>
  <c r="S1659" i="16"/>
  <c r="S1667" i="16"/>
  <c r="S1675" i="16"/>
  <c r="S1683" i="16"/>
  <c r="S1691" i="16"/>
  <c r="S1699" i="16"/>
  <c r="S1707" i="16"/>
  <c r="S1715" i="16"/>
  <c r="S1723" i="16"/>
  <c r="S1731" i="16"/>
  <c r="S1739" i="16"/>
  <c r="S1747" i="16"/>
  <c r="S1755" i="16"/>
  <c r="S1763" i="16"/>
  <c r="S1771" i="16"/>
  <c r="S1779" i="16"/>
  <c r="S1787" i="16"/>
  <c r="S1795" i="16"/>
  <c r="S1803" i="16"/>
  <c r="S1811" i="16"/>
  <c r="S1819" i="16"/>
  <c r="S1827" i="16"/>
  <c r="S1835" i="16"/>
  <c r="S1843" i="16"/>
  <c r="S1851" i="16"/>
  <c r="S1859" i="16"/>
  <c r="S1867" i="16"/>
  <c r="S1875" i="16"/>
  <c r="S1883" i="16"/>
  <c r="S1891" i="16"/>
  <c r="S1899" i="16"/>
  <c r="S1907" i="16"/>
  <c r="S1915" i="16"/>
  <c r="S1923" i="16"/>
  <c r="S1931" i="16"/>
  <c r="S1939" i="16"/>
  <c r="S1947" i="16"/>
  <c r="S1955" i="16"/>
  <c r="S1963" i="16"/>
  <c r="S1971" i="16"/>
  <c r="S1979" i="16"/>
  <c r="S1987" i="16"/>
  <c r="S1995" i="16"/>
  <c r="S2003" i="16"/>
  <c r="S2011" i="16"/>
  <c r="R9" i="16"/>
  <c r="R17" i="16"/>
  <c r="R25" i="16"/>
  <c r="R33" i="16"/>
  <c r="R41" i="16"/>
  <c r="R49" i="16"/>
  <c r="R57" i="16"/>
  <c r="R65" i="16"/>
  <c r="R73" i="16"/>
  <c r="R81" i="16"/>
  <c r="R89" i="16"/>
  <c r="R97" i="16"/>
  <c r="R105" i="16"/>
  <c r="R113" i="16"/>
  <c r="R121" i="16"/>
  <c r="R129" i="16"/>
  <c r="R137" i="16"/>
  <c r="R145" i="16"/>
  <c r="R153" i="16"/>
  <c r="R161" i="16"/>
  <c r="R169" i="16"/>
  <c r="R177" i="16"/>
  <c r="R185" i="16"/>
  <c r="R193" i="16"/>
  <c r="R201" i="16"/>
  <c r="R209" i="16"/>
  <c r="R217" i="16"/>
  <c r="R225" i="16"/>
  <c r="R233" i="16"/>
  <c r="R241" i="16"/>
  <c r="R249" i="16"/>
  <c r="R257" i="16"/>
  <c r="R265" i="16"/>
  <c r="R273" i="16"/>
  <c r="R281" i="16"/>
  <c r="R289" i="16"/>
  <c r="R297" i="16"/>
  <c r="R305" i="16"/>
  <c r="R313" i="16"/>
  <c r="R321" i="16"/>
  <c r="R329" i="16"/>
  <c r="R337" i="16"/>
  <c r="R345" i="16"/>
  <c r="R353" i="16"/>
  <c r="R361" i="16"/>
  <c r="R369" i="16"/>
  <c r="R377" i="16"/>
  <c r="R385" i="16"/>
  <c r="R393" i="16"/>
  <c r="R401" i="16"/>
  <c r="R409" i="16"/>
  <c r="R417" i="16"/>
  <c r="R425" i="16"/>
  <c r="R433" i="16"/>
  <c r="R441" i="16"/>
  <c r="R449" i="16"/>
  <c r="R457" i="16"/>
  <c r="R465" i="16"/>
  <c r="R473" i="16"/>
  <c r="R481" i="16"/>
  <c r="R489" i="16"/>
  <c r="R497" i="16"/>
  <c r="R505" i="16"/>
  <c r="R513" i="16"/>
  <c r="R521" i="16"/>
  <c r="R529" i="16"/>
  <c r="R537" i="16"/>
  <c r="R545" i="16"/>
  <c r="R553" i="16"/>
  <c r="R561" i="16"/>
  <c r="R569" i="16"/>
  <c r="R577" i="16"/>
  <c r="R585" i="16"/>
  <c r="R593" i="16"/>
  <c r="R601" i="16"/>
  <c r="R609" i="16"/>
  <c r="R617" i="16"/>
  <c r="R625" i="16"/>
  <c r="R633" i="16"/>
  <c r="R641" i="16"/>
  <c r="R649" i="16"/>
  <c r="R657" i="16"/>
  <c r="R665" i="16"/>
  <c r="R673" i="16"/>
  <c r="R681" i="16"/>
  <c r="R689" i="16"/>
  <c r="R697" i="16"/>
  <c r="R705" i="16"/>
  <c r="R713" i="16"/>
  <c r="R721" i="16"/>
  <c r="R729" i="16"/>
  <c r="R737" i="16"/>
  <c r="S377" i="16"/>
  <c r="S1010" i="16"/>
  <c r="S1214" i="16"/>
  <c r="S1342" i="16"/>
  <c r="S1470" i="16"/>
  <c r="S1598" i="16"/>
  <c r="S1665" i="16"/>
  <c r="S1697" i="16"/>
  <c r="S1729" i="16"/>
  <c r="S1761" i="16"/>
  <c r="S1793" i="16"/>
  <c r="S1825" i="16"/>
  <c r="S1857" i="16"/>
  <c r="S1889" i="16"/>
  <c r="S1921" i="16"/>
  <c r="S1953" i="16"/>
  <c r="S1985" i="16"/>
  <c r="R7" i="16"/>
  <c r="R39" i="16"/>
  <c r="R71" i="16"/>
  <c r="R103" i="16"/>
  <c r="R135" i="16"/>
  <c r="R167" i="16"/>
  <c r="R199" i="16"/>
  <c r="R231" i="16"/>
  <c r="R263" i="16"/>
  <c r="R295" i="16"/>
  <c r="R314" i="16"/>
  <c r="R336" i="16"/>
  <c r="R359" i="16"/>
  <c r="R378" i="16"/>
  <c r="R400" i="16"/>
  <c r="R423" i="16"/>
  <c r="R442" i="16"/>
  <c r="R458" i="16"/>
  <c r="R474" i="16"/>
  <c r="R490" i="16"/>
  <c r="R506" i="16"/>
  <c r="R522" i="16"/>
  <c r="R538" i="16"/>
  <c r="R554" i="16"/>
  <c r="R570" i="16"/>
  <c r="R586" i="16"/>
  <c r="R602" i="16"/>
  <c r="R618" i="16"/>
  <c r="R634" i="16"/>
  <c r="R650" i="16"/>
  <c r="R666" i="16"/>
  <c r="R682" i="16"/>
  <c r="R698" i="16"/>
  <c r="R714" i="16"/>
  <c r="R730" i="16"/>
  <c r="R745" i="16"/>
  <c r="R755" i="16"/>
  <c r="R764" i="16"/>
  <c r="R773" i="16"/>
  <c r="R783" i="16"/>
  <c r="R792" i="16"/>
  <c r="R801" i="16"/>
  <c r="R810" i="16"/>
  <c r="R819" i="16"/>
  <c r="R827" i="16"/>
  <c r="R835" i="16"/>
  <c r="R843" i="16"/>
  <c r="R851" i="16"/>
  <c r="R859" i="16"/>
  <c r="R867" i="16"/>
  <c r="R875" i="16"/>
  <c r="R883" i="16"/>
  <c r="R891" i="16"/>
  <c r="R899" i="16"/>
  <c r="R907" i="16"/>
  <c r="R915" i="16"/>
  <c r="R923" i="16"/>
  <c r="R931" i="16"/>
  <c r="R939" i="16"/>
  <c r="R947" i="16"/>
  <c r="R955" i="16"/>
  <c r="R963" i="16"/>
  <c r="R971" i="16"/>
  <c r="R979" i="16"/>
  <c r="R987" i="16"/>
  <c r="R995" i="16"/>
  <c r="R1003" i="16"/>
  <c r="R1011" i="16"/>
  <c r="R1019" i="16"/>
  <c r="R1027" i="16"/>
  <c r="R1035" i="16"/>
  <c r="R1043" i="16"/>
  <c r="R1051" i="16"/>
  <c r="R1059" i="16"/>
  <c r="R1067" i="16"/>
  <c r="R1075" i="16"/>
  <c r="R1083" i="16"/>
  <c r="R1091" i="16"/>
  <c r="R1099" i="16"/>
  <c r="R1107" i="16"/>
  <c r="R1115" i="16"/>
  <c r="R1123" i="16"/>
  <c r="R1131" i="16"/>
  <c r="R1139" i="16"/>
  <c r="R1147" i="16"/>
  <c r="R1155" i="16"/>
  <c r="R1163" i="16"/>
  <c r="R1171" i="16"/>
  <c r="R1179" i="16"/>
  <c r="R1187" i="16"/>
  <c r="R1195" i="16"/>
  <c r="R1203" i="16"/>
  <c r="R1211" i="16"/>
  <c r="R1219" i="16"/>
  <c r="R1227" i="16"/>
  <c r="R1235" i="16"/>
  <c r="R1243" i="16"/>
  <c r="R1251" i="16"/>
  <c r="R1259" i="16"/>
  <c r="R1267" i="16"/>
  <c r="R1275" i="16"/>
  <c r="R1283" i="16"/>
  <c r="R1291" i="16"/>
  <c r="R1299" i="16"/>
  <c r="R1307" i="16"/>
  <c r="R1315" i="16"/>
  <c r="R1323" i="16"/>
  <c r="R1331" i="16"/>
  <c r="R1339" i="16"/>
  <c r="R1347" i="16"/>
  <c r="R1355" i="16"/>
  <c r="R1363" i="16"/>
  <c r="R1371" i="16"/>
  <c r="R1379" i="16"/>
  <c r="R1387" i="16"/>
  <c r="R1395" i="16"/>
  <c r="R1403" i="16"/>
  <c r="R1411" i="16"/>
  <c r="R1419" i="16"/>
  <c r="R1427" i="16"/>
  <c r="R1435" i="16"/>
  <c r="R1443" i="16"/>
  <c r="R1451" i="16"/>
  <c r="R1459" i="16"/>
  <c r="R1467" i="16"/>
  <c r="R1475" i="16"/>
  <c r="R1483" i="16"/>
  <c r="R1491" i="16"/>
  <c r="R1499" i="16"/>
  <c r="R1507" i="16"/>
  <c r="R1515" i="16"/>
  <c r="R1523" i="16"/>
  <c r="R1531" i="16"/>
  <c r="R1539" i="16"/>
  <c r="R1547" i="16"/>
  <c r="S447" i="16"/>
  <c r="S1031" i="16"/>
  <c r="S1221" i="16"/>
  <c r="S1349" i="16"/>
  <c r="S1477" i="16"/>
  <c r="S1605" i="16"/>
  <c r="S1666" i="16"/>
  <c r="S1698" i="16"/>
  <c r="S1730" i="16"/>
  <c r="S1762" i="16"/>
  <c r="S1794" i="16"/>
  <c r="S1826" i="16"/>
  <c r="S1858" i="16"/>
  <c r="S1890" i="16"/>
  <c r="S1922" i="16"/>
  <c r="S1954" i="16"/>
  <c r="S1986" i="16"/>
  <c r="R8" i="16"/>
  <c r="R40" i="16"/>
  <c r="R72" i="16"/>
  <c r="R104" i="16"/>
  <c r="R136" i="16"/>
  <c r="R168" i="16"/>
  <c r="R200" i="16"/>
  <c r="R232" i="16"/>
  <c r="R264" i="16"/>
  <c r="R296" i="16"/>
  <c r="R319" i="16"/>
  <c r="R338" i="16"/>
  <c r="R360" i="16"/>
  <c r="R383" i="16"/>
  <c r="R402" i="16"/>
  <c r="R424" i="16"/>
  <c r="R444" i="16"/>
  <c r="R460" i="16"/>
  <c r="R476" i="16"/>
  <c r="R492" i="16"/>
  <c r="R508" i="16"/>
  <c r="R524" i="16"/>
  <c r="R540" i="16"/>
  <c r="R556" i="16"/>
  <c r="R572" i="16"/>
  <c r="R588" i="16"/>
  <c r="R604" i="16"/>
  <c r="R620" i="16"/>
  <c r="R636" i="16"/>
  <c r="R652" i="16"/>
  <c r="R668" i="16"/>
  <c r="R684" i="16"/>
  <c r="R700" i="16"/>
  <c r="R716" i="16"/>
  <c r="R732" i="16"/>
  <c r="R746" i="16"/>
  <c r="R756" i="16"/>
  <c r="R765" i="16"/>
  <c r="R775" i="16"/>
  <c r="R784" i="16"/>
  <c r="R793" i="16"/>
  <c r="R802" i="16"/>
  <c r="R811" i="16"/>
  <c r="R820" i="16"/>
  <c r="R828" i="16"/>
  <c r="R836" i="16"/>
  <c r="R844" i="16"/>
  <c r="R852" i="16"/>
  <c r="R860" i="16"/>
  <c r="R868" i="16"/>
  <c r="R876" i="16"/>
  <c r="R884" i="16"/>
  <c r="R892" i="16"/>
  <c r="R900" i="16"/>
  <c r="R908" i="16"/>
  <c r="R916" i="16"/>
  <c r="R924" i="16"/>
  <c r="R932" i="16"/>
  <c r="R940" i="16"/>
  <c r="R948" i="16"/>
  <c r="R956" i="16"/>
  <c r="R964" i="16"/>
  <c r="R972" i="16"/>
  <c r="R980" i="16"/>
  <c r="R988" i="16"/>
  <c r="R996" i="16"/>
  <c r="R1004" i="16"/>
  <c r="R1012" i="16"/>
  <c r="R1020" i="16"/>
  <c r="R1028" i="16"/>
  <c r="R1036" i="16"/>
  <c r="R1044" i="16"/>
  <c r="R1052" i="16"/>
  <c r="R1060" i="16"/>
  <c r="R1068" i="16"/>
  <c r="R1076" i="16"/>
  <c r="R1084" i="16"/>
  <c r="R1092" i="16"/>
  <c r="R1100" i="16"/>
  <c r="R1108" i="16"/>
  <c r="R1116" i="16"/>
  <c r="R1124" i="16"/>
  <c r="R1132" i="16"/>
  <c r="R1140" i="16"/>
  <c r="R1148" i="16"/>
  <c r="R1156" i="16"/>
  <c r="R1164" i="16"/>
  <c r="R1172" i="16"/>
  <c r="R1180" i="16"/>
  <c r="R1188" i="16"/>
  <c r="R1196" i="16"/>
  <c r="R1204" i="16"/>
  <c r="R1212" i="16"/>
  <c r="R1220" i="16"/>
  <c r="R1228" i="16"/>
  <c r="R1236" i="16"/>
  <c r="R1244" i="16"/>
  <c r="R1252" i="16"/>
  <c r="R1260" i="16"/>
  <c r="R1268" i="16"/>
  <c r="R1276" i="16"/>
  <c r="R1284" i="16"/>
  <c r="R1292" i="16"/>
  <c r="R1300" i="16"/>
  <c r="R1308" i="16"/>
  <c r="R1316" i="16"/>
  <c r="R1324" i="16"/>
  <c r="R1332" i="16"/>
  <c r="R1340" i="16"/>
  <c r="R1348" i="16"/>
  <c r="R1356" i="16"/>
  <c r="R1364" i="16"/>
  <c r="R1372" i="16"/>
  <c r="R1380" i="16"/>
  <c r="R1388" i="16"/>
  <c r="R1396" i="16"/>
  <c r="R1404" i="16"/>
  <c r="R1412" i="16"/>
  <c r="R1420" i="16"/>
  <c r="R1428" i="16"/>
  <c r="R1436" i="16"/>
  <c r="R1444" i="16"/>
  <c r="R1452" i="16"/>
  <c r="R1460" i="16"/>
  <c r="R1468" i="16"/>
  <c r="R1476" i="16"/>
  <c r="R1484" i="16"/>
  <c r="R1492" i="16"/>
  <c r="R1500" i="16"/>
  <c r="R1508" i="16"/>
  <c r="R1516" i="16"/>
  <c r="R1524" i="16"/>
  <c r="R1532" i="16"/>
  <c r="R1540" i="16"/>
  <c r="R1548" i="16"/>
  <c r="R1556" i="16"/>
  <c r="R1564" i="16"/>
  <c r="R1572" i="16"/>
  <c r="R1580" i="16"/>
  <c r="R1588" i="16"/>
  <c r="R1596" i="16"/>
  <c r="R1604" i="16"/>
  <c r="R1612" i="16"/>
  <c r="R1620" i="16"/>
  <c r="R1628" i="16"/>
  <c r="R1636" i="16"/>
  <c r="R1644" i="16"/>
  <c r="R1652" i="16"/>
  <c r="R1660" i="16"/>
  <c r="R1668" i="16"/>
  <c r="R1676" i="16"/>
  <c r="R1684" i="16"/>
  <c r="R1692" i="16"/>
  <c r="S665" i="16"/>
  <c r="S1097" i="16"/>
  <c r="S1246" i="16"/>
  <c r="S1374" i="16"/>
  <c r="S1502" i="16"/>
  <c r="S1629" i="16"/>
  <c r="S1673" i="16"/>
  <c r="S1705" i="16"/>
  <c r="S1737" i="16"/>
  <c r="S1769" i="16"/>
  <c r="S1801" i="16"/>
  <c r="S1833" i="16"/>
  <c r="S1865" i="16"/>
  <c r="S1897" i="16"/>
  <c r="S1929" i="16"/>
  <c r="S1961" i="16"/>
  <c r="S1993" i="16"/>
  <c r="R15" i="16"/>
  <c r="R47" i="16"/>
  <c r="R79" i="16"/>
  <c r="R111" i="16"/>
  <c r="R143" i="16"/>
  <c r="R175" i="16"/>
  <c r="R207" i="16"/>
  <c r="R239" i="16"/>
  <c r="R271" i="16"/>
  <c r="R298" i="16"/>
  <c r="R320" i="16"/>
  <c r="R343" i="16"/>
  <c r="R362" i="16"/>
  <c r="R384" i="16"/>
  <c r="R407" i="16"/>
  <c r="R426" i="16"/>
  <c r="R447" i="16"/>
  <c r="R463" i="16"/>
  <c r="R479" i="16"/>
  <c r="R495" i="16"/>
  <c r="R511" i="16"/>
  <c r="R527" i="16"/>
  <c r="R543" i="16"/>
  <c r="R559" i="16"/>
  <c r="R575" i="16"/>
  <c r="R591" i="16"/>
  <c r="R607" i="16"/>
  <c r="R623" i="16"/>
  <c r="R639" i="16"/>
  <c r="R655" i="16"/>
  <c r="R671" i="16"/>
  <c r="R687" i="16"/>
  <c r="R703" i="16"/>
  <c r="R719" i="16"/>
  <c r="R735" i="16"/>
  <c r="R747" i="16"/>
  <c r="R757" i="16"/>
  <c r="R767" i="16"/>
  <c r="R776" i="16"/>
  <c r="R785" i="16"/>
  <c r="R794" i="16"/>
  <c r="R803" i="16"/>
  <c r="R812" i="16"/>
  <c r="R821" i="16"/>
  <c r="R829" i="16"/>
  <c r="R837" i="16"/>
  <c r="R845" i="16"/>
  <c r="R853" i="16"/>
  <c r="R861" i="16"/>
  <c r="R869" i="16"/>
  <c r="R877" i="16"/>
  <c r="R885" i="16"/>
  <c r="R893" i="16"/>
  <c r="R901" i="16"/>
  <c r="R909" i="16"/>
  <c r="R917" i="16"/>
  <c r="R925" i="16"/>
  <c r="R933" i="16"/>
  <c r="R941" i="16"/>
  <c r="R949" i="16"/>
  <c r="R957" i="16"/>
  <c r="R965" i="16"/>
  <c r="R973" i="16"/>
  <c r="R981" i="16"/>
  <c r="R989" i="16"/>
  <c r="R997" i="16"/>
  <c r="R1005" i="16"/>
  <c r="R1013" i="16"/>
  <c r="R1021" i="16"/>
  <c r="R1029" i="16"/>
  <c r="R1037" i="16"/>
  <c r="R1045" i="16"/>
  <c r="R1053" i="16"/>
  <c r="R1061" i="16"/>
  <c r="R1069" i="16"/>
  <c r="R1077" i="16"/>
  <c r="R1085" i="16"/>
  <c r="R1093" i="16"/>
  <c r="R1101" i="16"/>
  <c r="R1109" i="16"/>
  <c r="R1117" i="16"/>
  <c r="R1125" i="16"/>
  <c r="R1133" i="16"/>
  <c r="R1141" i="16"/>
  <c r="R1149" i="16"/>
  <c r="R1157" i="16"/>
  <c r="R1165" i="16"/>
  <c r="R1173" i="16"/>
  <c r="R1181" i="16"/>
  <c r="R1189" i="16"/>
  <c r="R1197" i="16"/>
  <c r="R1205" i="16"/>
  <c r="R1213" i="16"/>
  <c r="R1221" i="16"/>
  <c r="R1229" i="16"/>
  <c r="R1237" i="16"/>
  <c r="R1245" i="16"/>
  <c r="R1253" i="16"/>
  <c r="R1261" i="16"/>
  <c r="R1269" i="16"/>
  <c r="R1277" i="16"/>
  <c r="R1285" i="16"/>
  <c r="R1293" i="16"/>
  <c r="R1301" i="16"/>
  <c r="R1309" i="16"/>
  <c r="R1317" i="16"/>
  <c r="R1325" i="16"/>
  <c r="R1333" i="16"/>
  <c r="R1341" i="16"/>
  <c r="R1349" i="16"/>
  <c r="R1357" i="16"/>
  <c r="R1365" i="16"/>
  <c r="R1373" i="16"/>
  <c r="R1381" i="16"/>
  <c r="R1389" i="16"/>
  <c r="R1397" i="16"/>
  <c r="R1405" i="16"/>
  <c r="R1413" i="16"/>
  <c r="R1421" i="16"/>
  <c r="R1429" i="16"/>
  <c r="R1437" i="16"/>
  <c r="R1445" i="16"/>
  <c r="R1453" i="16"/>
  <c r="R1461" i="16"/>
  <c r="R1469" i="16"/>
  <c r="R1477" i="16"/>
  <c r="R1485" i="16"/>
  <c r="R1493" i="16"/>
  <c r="R1501" i="16"/>
  <c r="R1509" i="16"/>
  <c r="R1517" i="16"/>
  <c r="R1525" i="16"/>
  <c r="R1533" i="16"/>
  <c r="R1541" i="16"/>
  <c r="R1549" i="16"/>
  <c r="R1557" i="16"/>
  <c r="R1565" i="16"/>
  <c r="R1573" i="16"/>
  <c r="R1581" i="16"/>
  <c r="R1589" i="16"/>
  <c r="R1597" i="16"/>
  <c r="R1605" i="16"/>
  <c r="R1613" i="16"/>
  <c r="R1621" i="16"/>
  <c r="R1629" i="16"/>
  <c r="R1637" i="16"/>
  <c r="R1645" i="16"/>
  <c r="R1653" i="16"/>
  <c r="R1661" i="16"/>
  <c r="R1669" i="16"/>
  <c r="R1677" i="16"/>
  <c r="R1685" i="16"/>
  <c r="S698" i="16"/>
  <c r="S1114" i="16"/>
  <c r="S1253" i="16"/>
  <c r="S1381" i="16"/>
  <c r="S1509" i="16"/>
  <c r="S1630" i="16"/>
  <c r="S1674" i="16"/>
  <c r="S1706" i="16"/>
  <c r="S1738" i="16"/>
  <c r="S1770" i="16"/>
  <c r="S1802" i="16"/>
  <c r="S1834" i="16"/>
  <c r="S1866" i="16"/>
  <c r="S1898" i="16"/>
  <c r="S1930" i="16"/>
  <c r="S1962" i="16"/>
  <c r="S1994" i="16"/>
  <c r="R16" i="16"/>
  <c r="R48" i="16"/>
  <c r="R80" i="16"/>
  <c r="R112" i="16"/>
  <c r="R144" i="16"/>
  <c r="R176" i="16"/>
  <c r="R208" i="16"/>
  <c r="R240" i="16"/>
  <c r="R272" i="16"/>
  <c r="R303" i="16"/>
  <c r="R322" i="16"/>
  <c r="R344" i="16"/>
  <c r="R367" i="16"/>
  <c r="R386" i="16"/>
  <c r="R408" i="16"/>
  <c r="R431" i="16"/>
  <c r="R448" i="16"/>
  <c r="R464" i="16"/>
  <c r="R480" i="16"/>
  <c r="R496" i="16"/>
  <c r="R512" i="16"/>
  <c r="R528" i="16"/>
  <c r="R544" i="16"/>
  <c r="R560" i="16"/>
  <c r="R576" i="16"/>
  <c r="R592" i="16"/>
  <c r="R608" i="16"/>
  <c r="R624" i="16"/>
  <c r="R640" i="16"/>
  <c r="R656" i="16"/>
  <c r="R672" i="16"/>
  <c r="R688" i="16"/>
  <c r="R704" i="16"/>
  <c r="R720" i="16"/>
  <c r="R736" i="16"/>
  <c r="R748" i="16"/>
  <c r="R759" i="16"/>
  <c r="R768" i="16"/>
  <c r="R777" i="16"/>
  <c r="R786" i="16"/>
  <c r="R795" i="16"/>
  <c r="R804" i="16"/>
  <c r="R813" i="16"/>
  <c r="R822" i="16"/>
  <c r="R830" i="16"/>
  <c r="R838" i="16"/>
  <c r="R846" i="16"/>
  <c r="R854" i="16"/>
  <c r="R862" i="16"/>
  <c r="R870" i="16"/>
  <c r="R878" i="16"/>
  <c r="R886" i="16"/>
  <c r="R894" i="16"/>
  <c r="R902" i="16"/>
  <c r="R910" i="16"/>
  <c r="R918" i="16"/>
  <c r="R926" i="16"/>
  <c r="R934" i="16"/>
  <c r="R942" i="16"/>
  <c r="R950" i="16"/>
  <c r="R958" i="16"/>
  <c r="R966" i="16"/>
  <c r="R974" i="16"/>
  <c r="R982" i="16"/>
  <c r="R990" i="16"/>
  <c r="R998" i="16"/>
  <c r="R1006" i="16"/>
  <c r="R1014" i="16"/>
  <c r="R1022" i="16"/>
  <c r="R1030" i="16"/>
  <c r="R1038" i="16"/>
  <c r="R1046" i="16"/>
  <c r="R1054" i="16"/>
  <c r="R1062" i="16"/>
  <c r="R1070" i="16"/>
  <c r="R1078" i="16"/>
  <c r="R1086" i="16"/>
  <c r="R1094" i="16"/>
  <c r="R1102" i="16"/>
  <c r="R1110" i="16"/>
  <c r="R1118" i="16"/>
  <c r="R1126" i="16"/>
  <c r="R1134" i="16"/>
  <c r="R1142" i="16"/>
  <c r="R1150" i="16"/>
  <c r="R1158" i="16"/>
  <c r="R1166" i="16"/>
  <c r="R1174" i="16"/>
  <c r="R1182" i="16"/>
  <c r="R1190" i="16"/>
  <c r="R1198" i="16"/>
  <c r="R1206" i="16"/>
  <c r="R1214" i="16"/>
  <c r="R1222" i="16"/>
  <c r="R1230" i="16"/>
  <c r="R1238" i="16"/>
  <c r="R1246" i="16"/>
  <c r="R1254" i="16"/>
  <c r="R1262" i="16"/>
  <c r="R1270" i="16"/>
  <c r="R1278" i="16"/>
  <c r="R1286" i="16"/>
  <c r="R1294" i="16"/>
  <c r="R1302" i="16"/>
  <c r="R1310" i="16"/>
  <c r="R1318" i="16"/>
  <c r="R1326" i="16"/>
  <c r="R1334" i="16"/>
  <c r="R1342" i="16"/>
  <c r="R1350" i="16"/>
  <c r="R1358" i="16"/>
  <c r="R1366" i="16"/>
  <c r="R1374" i="16"/>
  <c r="R1382" i="16"/>
  <c r="R1390" i="16"/>
  <c r="R1398" i="16"/>
  <c r="R1406" i="16"/>
  <c r="R1414" i="16"/>
  <c r="R1422" i="16"/>
  <c r="R1430" i="16"/>
  <c r="R1438" i="16"/>
  <c r="R1446" i="16"/>
  <c r="R1454" i="16"/>
  <c r="R1462" i="16"/>
  <c r="R1470" i="16"/>
  <c r="R1478" i="16"/>
  <c r="R1486" i="16"/>
  <c r="R1494" i="16"/>
  <c r="R1502" i="16"/>
  <c r="R1510" i="16"/>
  <c r="R1518" i="16"/>
  <c r="R1526" i="16"/>
  <c r="R1534" i="16"/>
  <c r="R1542" i="16"/>
  <c r="R1550" i="16"/>
  <c r="R1558" i="16"/>
  <c r="R1566" i="16"/>
  <c r="R1574" i="16"/>
  <c r="R1582" i="16"/>
  <c r="R1590" i="16"/>
  <c r="R1598" i="16"/>
  <c r="R1606" i="16"/>
  <c r="R1614" i="16"/>
  <c r="R1622" i="16"/>
  <c r="R1630" i="16"/>
  <c r="R1638" i="16"/>
  <c r="R1646" i="16"/>
  <c r="R1654" i="16"/>
  <c r="R1662" i="16"/>
  <c r="R1670" i="16"/>
  <c r="R1678" i="16"/>
  <c r="R1686" i="16"/>
  <c r="S801" i="16"/>
  <c r="S1150" i="16"/>
  <c r="S1278" i="16"/>
  <c r="S1406" i="16"/>
  <c r="S1534" i="16"/>
  <c r="S1646" i="16"/>
  <c r="S1681" i="16"/>
  <c r="S1713" i="16"/>
  <c r="S1745" i="16"/>
  <c r="S1777" i="16"/>
  <c r="S1809" i="16"/>
  <c r="S1841" i="16"/>
  <c r="S1873" i="16"/>
  <c r="S1905" i="16"/>
  <c r="S1937" i="16"/>
  <c r="S1969" i="16"/>
  <c r="S2001" i="16"/>
  <c r="R23" i="16"/>
  <c r="R55" i="16"/>
  <c r="R87" i="16"/>
  <c r="R119" i="16"/>
  <c r="R151" i="16"/>
  <c r="R183" i="16"/>
  <c r="R215" i="16"/>
  <c r="R247" i="16"/>
  <c r="R279" i="16"/>
  <c r="R304" i="16"/>
  <c r="R327" i="16"/>
  <c r="R346" i="16"/>
  <c r="R368" i="16"/>
  <c r="R391" i="16"/>
  <c r="R410" i="16"/>
  <c r="R432" i="16"/>
  <c r="R450" i="16"/>
  <c r="R466" i="16"/>
  <c r="R482" i="16"/>
  <c r="R498" i="16"/>
  <c r="R514" i="16"/>
  <c r="R530" i="16"/>
  <c r="R546" i="16"/>
  <c r="R562" i="16"/>
  <c r="R578" i="16"/>
  <c r="R594" i="16"/>
  <c r="R610" i="16"/>
  <c r="R626" i="16"/>
  <c r="R642" i="16"/>
  <c r="R658" i="16"/>
  <c r="R674" i="16"/>
  <c r="R690" i="16"/>
  <c r="R706" i="16"/>
  <c r="R722" i="16"/>
  <c r="R738" i="16"/>
  <c r="R751" i="16"/>
  <c r="R760" i="16"/>
  <c r="R769" i="16"/>
  <c r="R778" i="16"/>
  <c r="R787" i="16"/>
  <c r="R796" i="16"/>
  <c r="R805" i="16"/>
  <c r="R815" i="16"/>
  <c r="R823" i="16"/>
  <c r="S826" i="16"/>
  <c r="S1157" i="16"/>
  <c r="S1285" i="16"/>
  <c r="S1413" i="16"/>
  <c r="S1541" i="16"/>
  <c r="S1647" i="16"/>
  <c r="S1682" i="16"/>
  <c r="S1714" i="16"/>
  <c r="S1746" i="16"/>
  <c r="S1778" i="16"/>
  <c r="S1810" i="16"/>
  <c r="S1842" i="16"/>
  <c r="S1874" i="16"/>
  <c r="S1906" i="16"/>
  <c r="S1938" i="16"/>
  <c r="S1970" i="16"/>
  <c r="S2002" i="16"/>
  <c r="R24" i="16"/>
  <c r="R56" i="16"/>
  <c r="R88" i="16"/>
  <c r="R120" i="16"/>
  <c r="R152" i="16"/>
  <c r="R184" i="16"/>
  <c r="R216" i="16"/>
  <c r="R248" i="16"/>
  <c r="R280" i="16"/>
  <c r="R306" i="16"/>
  <c r="R328" i="16"/>
  <c r="R351" i="16"/>
  <c r="R370" i="16"/>
  <c r="R392" i="16"/>
  <c r="R415" i="16"/>
  <c r="R434" i="16"/>
  <c r="R452" i="16"/>
  <c r="R468" i="16"/>
  <c r="R484" i="16"/>
  <c r="R500" i="16"/>
  <c r="R516" i="16"/>
  <c r="R532" i="16"/>
  <c r="R548" i="16"/>
  <c r="R564" i="16"/>
  <c r="R580" i="16"/>
  <c r="R596" i="16"/>
  <c r="R612" i="16"/>
  <c r="R628" i="16"/>
  <c r="R644" i="16"/>
  <c r="R660" i="16"/>
  <c r="R676" i="16"/>
  <c r="R692" i="16"/>
  <c r="R708" i="16"/>
  <c r="R724" i="16"/>
  <c r="R740" i="16"/>
  <c r="R752" i="16"/>
  <c r="R761" i="16"/>
  <c r="R770" i="16"/>
  <c r="R779" i="16"/>
  <c r="R788" i="16"/>
  <c r="R797" i="16"/>
  <c r="R807" i="16"/>
  <c r="R816" i="16"/>
  <c r="R824" i="16"/>
  <c r="R832" i="16"/>
  <c r="R840" i="16"/>
  <c r="R848" i="16"/>
  <c r="R856" i="16"/>
  <c r="R864" i="16"/>
  <c r="R872" i="16"/>
  <c r="R880" i="16"/>
  <c r="R888" i="16"/>
  <c r="R896" i="16"/>
  <c r="R904" i="16"/>
  <c r="R912" i="16"/>
  <c r="R920" i="16"/>
  <c r="R928" i="16"/>
  <c r="R936" i="16"/>
  <c r="R944" i="16"/>
  <c r="R952" i="16"/>
  <c r="R960" i="16"/>
  <c r="R968" i="16"/>
  <c r="R976" i="16"/>
  <c r="R984" i="16"/>
  <c r="R992" i="16"/>
  <c r="R1000" i="16"/>
  <c r="R1008" i="16"/>
  <c r="R1016" i="16"/>
  <c r="R1024" i="16"/>
  <c r="R1032" i="16"/>
  <c r="R1040" i="16"/>
  <c r="R1048" i="16"/>
  <c r="R1056" i="16"/>
  <c r="R1064" i="16"/>
  <c r="R1072" i="16"/>
  <c r="R1080" i="16"/>
  <c r="R1088" i="16"/>
  <c r="R1096" i="16"/>
  <c r="R1104" i="16"/>
  <c r="R1112" i="16"/>
  <c r="R1120" i="16"/>
  <c r="R1128" i="16"/>
  <c r="R1136" i="16"/>
  <c r="R1144" i="16"/>
  <c r="R1152" i="16"/>
  <c r="R1160" i="16"/>
  <c r="R1168" i="16"/>
  <c r="R1176" i="16"/>
  <c r="R1184" i="16"/>
  <c r="R1192" i="16"/>
  <c r="R1200" i="16"/>
  <c r="R1208" i="16"/>
  <c r="R1216" i="16"/>
  <c r="R1224" i="16"/>
  <c r="R1232" i="16"/>
  <c r="R1240" i="16"/>
  <c r="R1248" i="16"/>
  <c r="R1256" i="16"/>
  <c r="R1264" i="16"/>
  <c r="R1272" i="16"/>
  <c r="R1280" i="16"/>
  <c r="R1288" i="16"/>
  <c r="R1296" i="16"/>
  <c r="R1304" i="16"/>
  <c r="R1312" i="16"/>
  <c r="R1320" i="16"/>
  <c r="R1328" i="16"/>
  <c r="R1336" i="16"/>
  <c r="R1344" i="16"/>
  <c r="R1352" i="16"/>
  <c r="R1360" i="16"/>
  <c r="R1368" i="16"/>
  <c r="R1376" i="16"/>
  <c r="R1384" i="16"/>
  <c r="R1392" i="16"/>
  <c r="R1400" i="16"/>
  <c r="R1408" i="16"/>
  <c r="R1416" i="16"/>
  <c r="R1424" i="16"/>
  <c r="R1432" i="16"/>
  <c r="R1440" i="16"/>
  <c r="R1448" i="16"/>
  <c r="R1456" i="16"/>
  <c r="R1464" i="16"/>
  <c r="R1472" i="16"/>
  <c r="R1480" i="16"/>
  <c r="R1488" i="16"/>
  <c r="R1496" i="16"/>
  <c r="R1504" i="16"/>
  <c r="R1512" i="16"/>
  <c r="R1520" i="16"/>
  <c r="R1528" i="16"/>
  <c r="R1536" i="16"/>
  <c r="R1544" i="16"/>
  <c r="R1552" i="16"/>
  <c r="R1560" i="16"/>
  <c r="R1568" i="16"/>
  <c r="R1576" i="16"/>
  <c r="R1584" i="16"/>
  <c r="R1592" i="16"/>
  <c r="R1600" i="16"/>
  <c r="R1608" i="16"/>
  <c r="R1616" i="16"/>
  <c r="R1624" i="16"/>
  <c r="R1632" i="16"/>
  <c r="R1640" i="16"/>
  <c r="R1648" i="16"/>
  <c r="R1656" i="16"/>
  <c r="R1664" i="16"/>
  <c r="R1672" i="16"/>
  <c r="R1680" i="16"/>
  <c r="S927" i="16"/>
  <c r="S1566" i="16"/>
  <c r="S1753" i="16"/>
  <c r="S1881" i="16"/>
  <c r="S2009" i="16"/>
  <c r="R127" i="16"/>
  <c r="R255" i="16"/>
  <c r="R352" i="16"/>
  <c r="R439" i="16"/>
  <c r="R503" i="16"/>
  <c r="R567" i="16"/>
  <c r="R631" i="16"/>
  <c r="R695" i="16"/>
  <c r="R753" i="16"/>
  <c r="R789" i="16"/>
  <c r="R825" i="16"/>
  <c r="R847" i="16"/>
  <c r="R866" i="16"/>
  <c r="R889" i="16"/>
  <c r="R911" i="16"/>
  <c r="R930" i="16"/>
  <c r="R953" i="16"/>
  <c r="R975" i="16"/>
  <c r="R994" i="16"/>
  <c r="R1017" i="16"/>
  <c r="R1039" i="16"/>
  <c r="R1058" i="16"/>
  <c r="R1081" i="16"/>
  <c r="R1103" i="16"/>
  <c r="R1122" i="16"/>
  <c r="R1145" i="16"/>
  <c r="R1167" i="16"/>
  <c r="R1186" i="16"/>
  <c r="R1209" i="16"/>
  <c r="R1231" i="16"/>
  <c r="R1250" i="16"/>
  <c r="R1273" i="16"/>
  <c r="R1295" i="16"/>
  <c r="R1314" i="16"/>
  <c r="R1337" i="16"/>
  <c r="R1359" i="16"/>
  <c r="R1378" i="16"/>
  <c r="R1401" i="16"/>
  <c r="R1423" i="16"/>
  <c r="R1442" i="16"/>
  <c r="R1465" i="16"/>
  <c r="R1487" i="16"/>
  <c r="R1506" i="16"/>
  <c r="R1529" i="16"/>
  <c r="R1551" i="16"/>
  <c r="R1567" i="16"/>
  <c r="R1583" i="16"/>
  <c r="R1599" i="16"/>
  <c r="R1615" i="16"/>
  <c r="R1631" i="16"/>
  <c r="R1647" i="16"/>
  <c r="R1663" i="16"/>
  <c r="R1679" i="16"/>
  <c r="R1691" i="16"/>
  <c r="R1700" i="16"/>
  <c r="R1708" i="16"/>
  <c r="R1716" i="16"/>
  <c r="R1724" i="16"/>
  <c r="R1732" i="16"/>
  <c r="R1740" i="16"/>
  <c r="R1748" i="16"/>
  <c r="R1756" i="16"/>
  <c r="R1764" i="16"/>
  <c r="R1772" i="16"/>
  <c r="R1780" i="16"/>
  <c r="R1788" i="16"/>
  <c r="R1796" i="16"/>
  <c r="R1804" i="16"/>
  <c r="R1812" i="16"/>
  <c r="R1820" i="16"/>
  <c r="R1828" i="16"/>
  <c r="R1836" i="16"/>
  <c r="R1844" i="16"/>
  <c r="R1852" i="16"/>
  <c r="R1860" i="16"/>
  <c r="R1868" i="16"/>
  <c r="R1876" i="16"/>
  <c r="R1884" i="16"/>
  <c r="R1892" i="16"/>
  <c r="R1900" i="16"/>
  <c r="R1908" i="16"/>
  <c r="R1916" i="16"/>
  <c r="R1924" i="16"/>
  <c r="R1932" i="16"/>
  <c r="R1940" i="16"/>
  <c r="R1948" i="16"/>
  <c r="R1956" i="16"/>
  <c r="R1964" i="16"/>
  <c r="R1972" i="16"/>
  <c r="R1980" i="16"/>
  <c r="R1988" i="16"/>
  <c r="R1996" i="16"/>
  <c r="R2004" i="16"/>
  <c r="Q2" i="16"/>
  <c r="Q10" i="16"/>
  <c r="Q18" i="16"/>
  <c r="Q26" i="16"/>
  <c r="Q34" i="16"/>
  <c r="Q42" i="16"/>
  <c r="Q50" i="16"/>
  <c r="Q58" i="16"/>
  <c r="Q66" i="16"/>
  <c r="Q74" i="16"/>
  <c r="Q82" i="16"/>
  <c r="Q90" i="16"/>
  <c r="Q98" i="16"/>
  <c r="Q106" i="16"/>
  <c r="Q114" i="16"/>
  <c r="Q122" i="16"/>
  <c r="Q130" i="16"/>
  <c r="Q138" i="16"/>
  <c r="Q146" i="16"/>
  <c r="Q154" i="16"/>
  <c r="Q162" i="16"/>
  <c r="Q170" i="16"/>
  <c r="Q178" i="16"/>
  <c r="Q186" i="16"/>
  <c r="Q194" i="16"/>
  <c r="Q202" i="16"/>
  <c r="Q210" i="16"/>
  <c r="Q218" i="16"/>
  <c r="Q226" i="16"/>
  <c r="Q234" i="16"/>
  <c r="Q242" i="16"/>
  <c r="Q250" i="16"/>
  <c r="Q258" i="16"/>
  <c r="Q266" i="16"/>
  <c r="Q274" i="16"/>
  <c r="Q282" i="16"/>
  <c r="Q290" i="16"/>
  <c r="Q298" i="16"/>
  <c r="Q306" i="16"/>
  <c r="Q314" i="16"/>
  <c r="Q322" i="16"/>
  <c r="Q330" i="16"/>
  <c r="Q338" i="16"/>
  <c r="Q346" i="16"/>
  <c r="Q354" i="16"/>
  <c r="Q362" i="16"/>
  <c r="Q370" i="16"/>
  <c r="Q378" i="16"/>
  <c r="Q386" i="16"/>
  <c r="Q394" i="16"/>
  <c r="Q402" i="16"/>
  <c r="Q410" i="16"/>
  <c r="Q418" i="16"/>
  <c r="Q426" i="16"/>
  <c r="Q434" i="16"/>
  <c r="Q442" i="16"/>
  <c r="Q450" i="16"/>
  <c r="Q458" i="16"/>
  <c r="Q466" i="16"/>
  <c r="Q474" i="16"/>
  <c r="Q482" i="16"/>
  <c r="Q490" i="16"/>
  <c r="Q498" i="16"/>
  <c r="Q506" i="16"/>
  <c r="Q514" i="16"/>
  <c r="Q522" i="16"/>
  <c r="S945" i="16"/>
  <c r="S1573" i="16"/>
  <c r="S1754" i="16"/>
  <c r="S1882" i="16"/>
  <c r="S2010" i="16"/>
  <c r="R128" i="16"/>
  <c r="R256" i="16"/>
  <c r="R354" i="16"/>
  <c r="R440" i="16"/>
  <c r="R504" i="16"/>
  <c r="R568" i="16"/>
  <c r="R632" i="16"/>
  <c r="R696" i="16"/>
  <c r="R754" i="16"/>
  <c r="R791" i="16"/>
  <c r="R826" i="16"/>
  <c r="R849" i="16"/>
  <c r="R871" i="16"/>
  <c r="R890" i="16"/>
  <c r="R913" i="16"/>
  <c r="R935" i="16"/>
  <c r="R954" i="16"/>
  <c r="R977" i="16"/>
  <c r="R999" i="16"/>
  <c r="R1018" i="16"/>
  <c r="R1041" i="16"/>
  <c r="R1063" i="16"/>
  <c r="R1082" i="16"/>
  <c r="R1105" i="16"/>
  <c r="R1127" i="16"/>
  <c r="R1146" i="16"/>
  <c r="R1169" i="16"/>
  <c r="R1191" i="16"/>
  <c r="R1210" i="16"/>
  <c r="R1233" i="16"/>
  <c r="R1255" i="16"/>
  <c r="R1274" i="16"/>
  <c r="R1297" i="16"/>
  <c r="R1319" i="16"/>
  <c r="R1338" i="16"/>
  <c r="R1361" i="16"/>
  <c r="R1383" i="16"/>
  <c r="R1402" i="16"/>
  <c r="R1425" i="16"/>
  <c r="R1447" i="16"/>
  <c r="R1466" i="16"/>
  <c r="R1489" i="16"/>
  <c r="R1511" i="16"/>
  <c r="R1530" i="16"/>
  <c r="R1553" i="16"/>
  <c r="R1569" i="16"/>
  <c r="R1585" i="16"/>
  <c r="R1601" i="16"/>
  <c r="R1617" i="16"/>
  <c r="R1633" i="16"/>
  <c r="R1649" i="16"/>
  <c r="R1665" i="16"/>
  <c r="R1681" i="16"/>
  <c r="R1693" i="16"/>
  <c r="R1701" i="16"/>
  <c r="R1709" i="16"/>
  <c r="R1717" i="16"/>
  <c r="R1725" i="16"/>
  <c r="R1733" i="16"/>
  <c r="R1741" i="16"/>
  <c r="R1749" i="16"/>
  <c r="R1757" i="16"/>
  <c r="R1765" i="16"/>
  <c r="R1773" i="16"/>
  <c r="R1781" i="16"/>
  <c r="R1789" i="16"/>
  <c r="R1797" i="16"/>
  <c r="R1805" i="16"/>
  <c r="R1813" i="16"/>
  <c r="R1821" i="16"/>
  <c r="R1829" i="16"/>
  <c r="R1837" i="16"/>
  <c r="R1845" i="16"/>
  <c r="R1853" i="16"/>
  <c r="R1861" i="16"/>
  <c r="R1869" i="16"/>
  <c r="R1877" i="16"/>
  <c r="R1885" i="16"/>
  <c r="R1893" i="16"/>
  <c r="R1901" i="16"/>
  <c r="R1909" i="16"/>
  <c r="R1917" i="16"/>
  <c r="R1925" i="16"/>
  <c r="R1933" i="16"/>
  <c r="R1941" i="16"/>
  <c r="R1949" i="16"/>
  <c r="R1957" i="16"/>
  <c r="R1965" i="16"/>
  <c r="R1973" i="16"/>
  <c r="R1981" i="16"/>
  <c r="R1989" i="16"/>
  <c r="R1997" i="16"/>
  <c r="R2005" i="16"/>
  <c r="Q3" i="16"/>
  <c r="Q11" i="16"/>
  <c r="Q19" i="16"/>
  <c r="Q27" i="16"/>
  <c r="Q35" i="16"/>
  <c r="Q43" i="16"/>
  <c r="Q51" i="16"/>
  <c r="Q59" i="16"/>
  <c r="Q67" i="16"/>
  <c r="Q75" i="16"/>
  <c r="Q83" i="16"/>
  <c r="Q91" i="16"/>
  <c r="Q99" i="16"/>
  <c r="Q107" i="16"/>
  <c r="Q115" i="16"/>
  <c r="Q123" i="16"/>
  <c r="Q131" i="16"/>
  <c r="Q139" i="16"/>
  <c r="Q147" i="16"/>
  <c r="Q155" i="16"/>
  <c r="Q163" i="16"/>
  <c r="Q171" i="16"/>
  <c r="Q179" i="16"/>
  <c r="Q187" i="16"/>
  <c r="Q195" i="16"/>
  <c r="Q203" i="16"/>
  <c r="Q211" i="16"/>
  <c r="Q219" i="16"/>
  <c r="Q227" i="16"/>
  <c r="Q235" i="16"/>
  <c r="Q243" i="16"/>
  <c r="Q251" i="16"/>
  <c r="Q259" i="16"/>
  <c r="Q267" i="16"/>
  <c r="Q275" i="16"/>
  <c r="Q283" i="16"/>
  <c r="Q291" i="16"/>
  <c r="Q299" i="16"/>
  <c r="Q307" i="16"/>
  <c r="Q315" i="16"/>
  <c r="Q323" i="16"/>
  <c r="Q331" i="16"/>
  <c r="Q339" i="16"/>
  <c r="Q347" i="16"/>
  <c r="Q355" i="16"/>
  <c r="Q363" i="16"/>
  <c r="Q371" i="16"/>
  <c r="Q379" i="16"/>
  <c r="Q387" i="16"/>
  <c r="Q395" i="16"/>
  <c r="Q403" i="16"/>
  <c r="Q411" i="16"/>
  <c r="Q419" i="16"/>
  <c r="Q427" i="16"/>
  <c r="Q435" i="16"/>
  <c r="Q443" i="16"/>
  <c r="Q451" i="16"/>
  <c r="Q459" i="16"/>
  <c r="Q467" i="16"/>
  <c r="Q475" i="16"/>
  <c r="Q483" i="16"/>
  <c r="Q491" i="16"/>
  <c r="Q499" i="16"/>
  <c r="Q507" i="16"/>
  <c r="Q515" i="16"/>
  <c r="Q523" i="16"/>
  <c r="Q531" i="16"/>
  <c r="Q539" i="16"/>
  <c r="Q547" i="16"/>
  <c r="Q555" i="16"/>
  <c r="Q563" i="16"/>
  <c r="Q571" i="16"/>
  <c r="Q579" i="16"/>
  <c r="Q587" i="16"/>
  <c r="Q595" i="16"/>
  <c r="Q603" i="16"/>
  <c r="Q611" i="16"/>
  <c r="Q619" i="16"/>
  <c r="Q627" i="16"/>
  <c r="Q635" i="16"/>
  <c r="Q643" i="16"/>
  <c r="Q651" i="16"/>
  <c r="Q659" i="16"/>
  <c r="Q667" i="16"/>
  <c r="Q675" i="16"/>
  <c r="Q683" i="16"/>
  <c r="S1182" i="16"/>
  <c r="S1657" i="16"/>
  <c r="S1785" i="16"/>
  <c r="S1913" i="16"/>
  <c r="R31" i="16"/>
  <c r="R159" i="16"/>
  <c r="R287" i="16"/>
  <c r="R375" i="16"/>
  <c r="R455" i="16"/>
  <c r="R519" i="16"/>
  <c r="R583" i="16"/>
  <c r="R647" i="16"/>
  <c r="R711" i="16"/>
  <c r="R762" i="16"/>
  <c r="R799" i="16"/>
  <c r="R831" i="16"/>
  <c r="R850" i="16"/>
  <c r="R873" i="16"/>
  <c r="R895" i="16"/>
  <c r="R914" i="16"/>
  <c r="R937" i="16"/>
  <c r="R959" i="16"/>
  <c r="R978" i="16"/>
  <c r="R1001" i="16"/>
  <c r="R1023" i="16"/>
  <c r="R1042" i="16"/>
  <c r="R1065" i="16"/>
  <c r="R1087" i="16"/>
  <c r="R1106" i="16"/>
  <c r="R1129" i="16"/>
  <c r="R1151" i="16"/>
  <c r="R1170" i="16"/>
  <c r="R1193" i="16"/>
  <c r="R1215" i="16"/>
  <c r="R1234" i="16"/>
  <c r="R1257" i="16"/>
  <c r="R1279" i="16"/>
  <c r="R1298" i="16"/>
  <c r="R1321" i="16"/>
  <c r="R1343" i="16"/>
  <c r="R1362" i="16"/>
  <c r="R1385" i="16"/>
  <c r="R1407" i="16"/>
  <c r="R1426" i="16"/>
  <c r="R1449" i="16"/>
  <c r="R1471" i="16"/>
  <c r="R1490" i="16"/>
  <c r="R1513" i="16"/>
  <c r="R1535" i="16"/>
  <c r="R1554" i="16"/>
  <c r="R1570" i="16"/>
  <c r="R1586" i="16"/>
  <c r="R1602" i="16"/>
  <c r="R1618" i="16"/>
  <c r="R1634" i="16"/>
  <c r="R1650" i="16"/>
  <c r="R1666" i="16"/>
  <c r="R1682" i="16"/>
  <c r="R1694" i="16"/>
  <c r="R1702" i="16"/>
  <c r="R1710" i="16"/>
  <c r="R1718" i="16"/>
  <c r="R1726" i="16"/>
  <c r="R1734" i="16"/>
  <c r="R1742" i="16"/>
  <c r="R1750" i="16"/>
  <c r="R1758" i="16"/>
  <c r="R1766" i="16"/>
  <c r="R1774" i="16"/>
  <c r="R1782" i="16"/>
  <c r="R1790" i="16"/>
  <c r="R1798" i="16"/>
  <c r="R1806" i="16"/>
  <c r="R1814" i="16"/>
  <c r="R1822" i="16"/>
  <c r="R1830" i="16"/>
  <c r="R1838" i="16"/>
  <c r="R1846" i="16"/>
  <c r="R1854" i="16"/>
  <c r="R1862" i="16"/>
  <c r="R1870" i="16"/>
  <c r="R1878" i="16"/>
  <c r="R1886" i="16"/>
  <c r="R1894" i="16"/>
  <c r="R1902" i="16"/>
  <c r="R1910" i="16"/>
  <c r="R1918" i="16"/>
  <c r="R1926" i="16"/>
  <c r="R1934" i="16"/>
  <c r="R1942" i="16"/>
  <c r="R1950" i="16"/>
  <c r="R1958" i="16"/>
  <c r="R1966" i="16"/>
  <c r="R1974" i="16"/>
  <c r="R1982" i="16"/>
  <c r="R1990" i="16"/>
  <c r="R1998" i="16"/>
  <c r="R2006" i="16"/>
  <c r="Q4" i="16"/>
  <c r="Q12" i="16"/>
  <c r="Q20" i="16"/>
  <c r="Q28" i="16"/>
  <c r="Q36" i="16"/>
  <c r="Q44" i="16"/>
  <c r="Q52" i="16"/>
  <c r="Q60" i="16"/>
  <c r="Q68" i="16"/>
  <c r="Q76" i="16"/>
  <c r="Q84" i="16"/>
  <c r="Q92" i="16"/>
  <c r="Q100" i="16"/>
  <c r="Q108" i="16"/>
  <c r="Q116" i="16"/>
  <c r="Q124" i="16"/>
  <c r="Q132" i="16"/>
  <c r="Q140" i="16"/>
  <c r="Q148" i="16"/>
  <c r="Q156" i="16"/>
  <c r="Q164" i="16"/>
  <c r="Q172" i="16"/>
  <c r="Q180" i="16"/>
  <c r="Q188" i="16"/>
  <c r="Q196" i="16"/>
  <c r="Q204" i="16"/>
  <c r="Q212" i="16"/>
  <c r="Q220" i="16"/>
  <c r="Q228" i="16"/>
  <c r="Q236" i="16"/>
  <c r="Q244" i="16"/>
  <c r="Q252" i="16"/>
  <c r="Q260" i="16"/>
  <c r="Q268" i="16"/>
  <c r="Q276" i="16"/>
  <c r="Q284" i="16"/>
  <c r="Q292" i="16"/>
  <c r="Q300" i="16"/>
  <c r="Q308" i="16"/>
  <c r="Q316" i="16"/>
  <c r="Q324" i="16"/>
  <c r="Q332" i="16"/>
  <c r="Q340" i="16"/>
  <c r="Q348" i="16"/>
  <c r="Q356" i="16"/>
  <c r="Q364" i="16"/>
  <c r="Q372" i="16"/>
  <c r="Q380" i="16"/>
  <c r="Q388" i="16"/>
  <c r="Q396" i="16"/>
  <c r="Q404" i="16"/>
  <c r="Q412" i="16"/>
  <c r="Q420" i="16"/>
  <c r="Q428" i="16"/>
  <c r="Q436" i="16"/>
  <c r="Q444" i="16"/>
  <c r="Q452" i="16"/>
  <c r="Q460" i="16"/>
  <c r="Q468" i="16"/>
  <c r="Q476" i="16"/>
  <c r="Q484" i="16"/>
  <c r="Q492" i="16"/>
  <c r="Q500" i="16"/>
  <c r="Q508" i="16"/>
  <c r="Q516" i="16"/>
  <c r="Q524" i="16"/>
  <c r="Q532" i="16"/>
  <c r="Q540" i="16"/>
  <c r="Q548" i="16"/>
  <c r="Q556" i="16"/>
  <c r="Q564" i="16"/>
  <c r="Q572" i="16"/>
  <c r="S1189" i="16"/>
  <c r="S1658" i="16"/>
  <c r="S1786" i="16"/>
  <c r="S1914" i="16"/>
  <c r="R32" i="16"/>
  <c r="R160" i="16"/>
  <c r="R288" i="16"/>
  <c r="R376" i="16"/>
  <c r="R456" i="16"/>
  <c r="R520" i="16"/>
  <c r="R584" i="16"/>
  <c r="R648" i="16"/>
  <c r="R712" i="16"/>
  <c r="R763" i="16"/>
  <c r="R800" i="16"/>
  <c r="R833" i="16"/>
  <c r="R855" i="16"/>
  <c r="R874" i="16"/>
  <c r="R897" i="16"/>
  <c r="R919" i="16"/>
  <c r="R938" i="16"/>
  <c r="R961" i="16"/>
  <c r="R983" i="16"/>
  <c r="R1002" i="16"/>
  <c r="R1025" i="16"/>
  <c r="R1047" i="16"/>
  <c r="R1066" i="16"/>
  <c r="R1089" i="16"/>
  <c r="R1111" i="16"/>
  <c r="R1130" i="16"/>
  <c r="R1153" i="16"/>
  <c r="R1175" i="16"/>
  <c r="R1194" i="16"/>
  <c r="R1217" i="16"/>
  <c r="R1239" i="16"/>
  <c r="R1258" i="16"/>
  <c r="R1281" i="16"/>
  <c r="R1303" i="16"/>
  <c r="R1322" i="16"/>
  <c r="R1345" i="16"/>
  <c r="R1367" i="16"/>
  <c r="R1386" i="16"/>
  <c r="R1409" i="16"/>
  <c r="R1431" i="16"/>
  <c r="R1450" i="16"/>
  <c r="R1473" i="16"/>
  <c r="R1495" i="16"/>
  <c r="R1514" i="16"/>
  <c r="R1537" i="16"/>
  <c r="R1555" i="16"/>
  <c r="R1571" i="16"/>
  <c r="R1587" i="16"/>
  <c r="R1603" i="16"/>
  <c r="R1619" i="16"/>
  <c r="R1635" i="16"/>
  <c r="R1651" i="16"/>
  <c r="R1667" i="16"/>
  <c r="R1683" i="16"/>
  <c r="R1695" i="16"/>
  <c r="R1703" i="16"/>
  <c r="R1711" i="16"/>
  <c r="R1719" i="16"/>
  <c r="R1727" i="16"/>
  <c r="R1735" i="16"/>
  <c r="R1743" i="16"/>
  <c r="R1751" i="16"/>
  <c r="R1759" i="16"/>
  <c r="R1767" i="16"/>
  <c r="R1775" i="16"/>
  <c r="R1783" i="16"/>
  <c r="R1791" i="16"/>
  <c r="R1799" i="16"/>
  <c r="R1807" i="16"/>
  <c r="R1815" i="16"/>
  <c r="R1823" i="16"/>
  <c r="R1831" i="16"/>
  <c r="R1839" i="16"/>
  <c r="R1847" i="16"/>
  <c r="R1855" i="16"/>
  <c r="R1863" i="16"/>
  <c r="R1871" i="16"/>
  <c r="R1879" i="16"/>
  <c r="R1887" i="16"/>
  <c r="R1895" i="16"/>
  <c r="R1903" i="16"/>
  <c r="R1911" i="16"/>
  <c r="R1919" i="16"/>
  <c r="R1927" i="16"/>
  <c r="R1935" i="16"/>
  <c r="R1943" i="16"/>
  <c r="R1951" i="16"/>
  <c r="R1959" i="16"/>
  <c r="R1967" i="16"/>
  <c r="R1975" i="16"/>
  <c r="R1983" i="16"/>
  <c r="R1991" i="16"/>
  <c r="R1999" i="16"/>
  <c r="R2007" i="16"/>
  <c r="Q5" i="16"/>
  <c r="Q13" i="16"/>
  <c r="Q21" i="16"/>
  <c r="Q29" i="16"/>
  <c r="Q37" i="16"/>
  <c r="Q45" i="16"/>
  <c r="Q53" i="16"/>
  <c r="Q61" i="16"/>
  <c r="Q69" i="16"/>
  <c r="Q77" i="16"/>
  <c r="Q85" i="16"/>
  <c r="Q93" i="16"/>
  <c r="Q101" i="16"/>
  <c r="Q109" i="16"/>
  <c r="Q117" i="16"/>
  <c r="Q125" i="16"/>
  <c r="Q133" i="16"/>
  <c r="Q141" i="16"/>
  <c r="Q149" i="16"/>
  <c r="Q157" i="16"/>
  <c r="Q165" i="16"/>
  <c r="Q173" i="16"/>
  <c r="Q181" i="16"/>
  <c r="Q189" i="16"/>
  <c r="Q197" i="16"/>
  <c r="Q205" i="16"/>
  <c r="Q213" i="16"/>
  <c r="Q221" i="16"/>
  <c r="Q229" i="16"/>
  <c r="Q237" i="16"/>
  <c r="Q245" i="16"/>
  <c r="Q253" i="16"/>
  <c r="Q261" i="16"/>
  <c r="Q269" i="16"/>
  <c r="Q277" i="16"/>
  <c r="Q285" i="16"/>
  <c r="Q293" i="16"/>
  <c r="Q301" i="16"/>
  <c r="Q309" i="16"/>
  <c r="Q317" i="16"/>
  <c r="Q325" i="16"/>
  <c r="Q333" i="16"/>
  <c r="Q341" i="16"/>
  <c r="Q349" i="16"/>
  <c r="Q357" i="16"/>
  <c r="Q365" i="16"/>
  <c r="Q373" i="16"/>
  <c r="Q381" i="16"/>
  <c r="Q389" i="16"/>
  <c r="Q397" i="16"/>
  <c r="Q405" i="16"/>
  <c r="Q413" i="16"/>
  <c r="Q421" i="16"/>
  <c r="Q429" i="16"/>
  <c r="Q437" i="16"/>
  <c r="Q445" i="16"/>
  <c r="Q453" i="16"/>
  <c r="Q461" i="16"/>
  <c r="Q469" i="16"/>
  <c r="Q477" i="16"/>
  <c r="Q485" i="16"/>
  <c r="Q493" i="16"/>
  <c r="Q501" i="16"/>
  <c r="Q509" i="16"/>
  <c r="Q517" i="16"/>
  <c r="Q525" i="16"/>
  <c r="Q533" i="16"/>
  <c r="Q541" i="16"/>
  <c r="S1310" i="16"/>
  <c r="S1689" i="16"/>
  <c r="S1817" i="16"/>
  <c r="S1945" i="16"/>
  <c r="R63" i="16"/>
  <c r="R191" i="16"/>
  <c r="R311" i="16"/>
  <c r="R394" i="16"/>
  <c r="R471" i="16"/>
  <c r="R535" i="16"/>
  <c r="R599" i="16"/>
  <c r="R663" i="16"/>
  <c r="R727" i="16"/>
  <c r="R771" i="16"/>
  <c r="R808" i="16"/>
  <c r="R834" i="16"/>
  <c r="R857" i="16"/>
  <c r="R879" i="16"/>
  <c r="R898" i="16"/>
  <c r="R921" i="16"/>
  <c r="R943" i="16"/>
  <c r="R962" i="16"/>
  <c r="R985" i="16"/>
  <c r="R1007" i="16"/>
  <c r="R1026" i="16"/>
  <c r="R1049" i="16"/>
  <c r="R1071" i="16"/>
  <c r="R1090" i="16"/>
  <c r="R1113" i="16"/>
  <c r="R1135" i="16"/>
  <c r="R1154" i="16"/>
  <c r="R1177" i="16"/>
  <c r="R1199" i="16"/>
  <c r="R1218" i="16"/>
  <c r="R1241" i="16"/>
  <c r="R1263" i="16"/>
  <c r="R1282" i="16"/>
  <c r="R1305" i="16"/>
  <c r="R1327" i="16"/>
  <c r="R1346" i="16"/>
  <c r="R1369" i="16"/>
  <c r="R1391" i="16"/>
  <c r="R1410" i="16"/>
  <c r="R1433" i="16"/>
  <c r="R1455" i="16"/>
  <c r="R1474" i="16"/>
  <c r="R1497" i="16"/>
  <c r="R1519" i="16"/>
  <c r="R1538" i="16"/>
  <c r="R1559" i="16"/>
  <c r="R1575" i="16"/>
  <c r="R1591" i="16"/>
  <c r="R1607" i="16"/>
  <c r="R1623" i="16"/>
  <c r="R1639" i="16"/>
  <c r="R1655" i="16"/>
  <c r="R1671" i="16"/>
  <c r="R1687" i="16"/>
  <c r="R1696" i="16"/>
  <c r="R1704" i="16"/>
  <c r="R1712" i="16"/>
  <c r="R1720" i="16"/>
  <c r="R1728" i="16"/>
  <c r="R1736" i="16"/>
  <c r="R1744" i="16"/>
  <c r="R1752" i="16"/>
  <c r="R1760" i="16"/>
  <c r="R1768" i="16"/>
  <c r="R1776" i="16"/>
  <c r="R1784" i="16"/>
  <c r="R1792" i="16"/>
  <c r="R1800" i="16"/>
  <c r="R1808" i="16"/>
  <c r="R1816" i="16"/>
  <c r="R1824" i="16"/>
  <c r="R1832" i="16"/>
  <c r="R1840" i="16"/>
  <c r="R1848" i="16"/>
  <c r="R1856" i="16"/>
  <c r="R1864" i="16"/>
  <c r="R1872" i="16"/>
  <c r="R1880" i="16"/>
  <c r="R1888" i="16"/>
  <c r="R1896" i="16"/>
  <c r="R1904" i="16"/>
  <c r="R1912" i="16"/>
  <c r="R1920" i="16"/>
  <c r="R1928" i="16"/>
  <c r="R1936" i="16"/>
  <c r="R1944" i="16"/>
  <c r="R1952" i="16"/>
  <c r="R1960" i="16"/>
  <c r="R1968" i="16"/>
  <c r="R1976" i="16"/>
  <c r="R1984" i="16"/>
  <c r="R1992" i="16"/>
  <c r="R2000" i="16"/>
  <c r="R2008" i="16"/>
  <c r="Q6" i="16"/>
  <c r="Q14" i="16"/>
  <c r="Q22" i="16"/>
  <c r="Q30" i="16"/>
  <c r="Q38" i="16"/>
  <c r="Q46" i="16"/>
  <c r="Q54" i="16"/>
  <c r="Q62" i="16"/>
  <c r="Q70" i="16"/>
  <c r="Q78" i="16"/>
  <c r="Q86" i="16"/>
  <c r="Q94" i="16"/>
  <c r="Q102" i="16"/>
  <c r="Q110" i="16"/>
  <c r="Q118" i="16"/>
  <c r="Q126" i="16"/>
  <c r="Q134" i="16"/>
  <c r="Q142" i="16"/>
  <c r="Q150" i="16"/>
  <c r="Q158" i="16"/>
  <c r="Q166" i="16"/>
  <c r="Q174" i="16"/>
  <c r="Q182" i="16"/>
  <c r="Q190" i="16"/>
  <c r="Q198" i="16"/>
  <c r="Q206" i="16"/>
  <c r="Q214" i="16"/>
  <c r="Q222" i="16"/>
  <c r="Q230" i="16"/>
  <c r="Q238" i="16"/>
  <c r="Q246" i="16"/>
  <c r="Q254" i="16"/>
  <c r="Q262" i="16"/>
  <c r="Q270" i="16"/>
  <c r="Q278" i="16"/>
  <c r="Q286" i="16"/>
  <c r="Q294" i="16"/>
  <c r="Q302" i="16"/>
  <c r="Q310" i="16"/>
  <c r="Q318" i="16"/>
  <c r="Q326" i="16"/>
  <c r="Q334" i="16"/>
  <c r="Q342" i="16"/>
  <c r="Q350" i="16"/>
  <c r="Q358" i="16"/>
  <c r="Q366" i="16"/>
  <c r="Q374" i="16"/>
  <c r="Q382" i="16"/>
  <c r="Q390" i="16"/>
  <c r="Q398" i="16"/>
  <c r="Q406" i="16"/>
  <c r="Q414" i="16"/>
  <c r="Q422" i="16"/>
  <c r="Q430" i="16"/>
  <c r="Q438" i="16"/>
  <c r="Q446" i="16"/>
  <c r="Q454" i="16"/>
  <c r="Q462" i="16"/>
  <c r="Q470" i="16"/>
  <c r="Q478" i="16"/>
  <c r="Q486" i="16"/>
  <c r="Q494" i="16"/>
  <c r="Q502" i="16"/>
  <c r="Q510" i="16"/>
  <c r="Q518" i="16"/>
  <c r="Q526" i="16"/>
  <c r="Q534" i="16"/>
  <c r="Q542" i="16"/>
  <c r="S1317" i="16"/>
  <c r="S1690" i="16"/>
  <c r="S1818" i="16"/>
  <c r="S1946" i="16"/>
  <c r="R64" i="16"/>
  <c r="R192" i="16"/>
  <c r="R312" i="16"/>
  <c r="R399" i="16"/>
  <c r="R472" i="16"/>
  <c r="R536" i="16"/>
  <c r="R600" i="16"/>
  <c r="R664" i="16"/>
  <c r="R728" i="16"/>
  <c r="R772" i="16"/>
  <c r="R809" i="16"/>
  <c r="R839" i="16"/>
  <c r="R858" i="16"/>
  <c r="R881" i="16"/>
  <c r="R903" i="16"/>
  <c r="R922" i="16"/>
  <c r="R945" i="16"/>
  <c r="R967" i="16"/>
  <c r="R986" i="16"/>
  <c r="R1009" i="16"/>
  <c r="R1031" i="16"/>
  <c r="R1050" i="16"/>
  <c r="R1073" i="16"/>
  <c r="R1095" i="16"/>
  <c r="R1114" i="16"/>
  <c r="R1137" i="16"/>
  <c r="R1159" i="16"/>
  <c r="R1178" i="16"/>
  <c r="R1201" i="16"/>
  <c r="R1223" i="16"/>
  <c r="R1242" i="16"/>
  <c r="R1265" i="16"/>
  <c r="R1287" i="16"/>
  <c r="R1306" i="16"/>
  <c r="R1329" i="16"/>
  <c r="R1351" i="16"/>
  <c r="R1370" i="16"/>
  <c r="R1393" i="16"/>
  <c r="R1415" i="16"/>
  <c r="R1434" i="16"/>
  <c r="R1457" i="16"/>
  <c r="R1479" i="16"/>
  <c r="R1498" i="16"/>
  <c r="R1521" i="16"/>
  <c r="R1543" i="16"/>
  <c r="R1561" i="16"/>
  <c r="R1577" i="16"/>
  <c r="R1593" i="16"/>
  <c r="R1609" i="16"/>
  <c r="R1625" i="16"/>
  <c r="R1641" i="16"/>
  <c r="R1657" i="16"/>
  <c r="R1673" i="16"/>
  <c r="R1688" i="16"/>
  <c r="R1697" i="16"/>
  <c r="R1705" i="16"/>
  <c r="R1713" i="16"/>
  <c r="R1721" i="16"/>
  <c r="R1729" i="16"/>
  <c r="R1737" i="16"/>
  <c r="R1745" i="16"/>
  <c r="R1753" i="16"/>
  <c r="R1761" i="16"/>
  <c r="R1769" i="16"/>
  <c r="R1777" i="16"/>
  <c r="R1785" i="16"/>
  <c r="R1793" i="16"/>
  <c r="R1801" i="16"/>
  <c r="R1809" i="16"/>
  <c r="R1817" i="16"/>
  <c r="R1825" i="16"/>
  <c r="R1833" i="16"/>
  <c r="R1841" i="16"/>
  <c r="R1849" i="16"/>
  <c r="R1857" i="16"/>
  <c r="R1865" i="16"/>
  <c r="R1873" i="16"/>
  <c r="R1881" i="16"/>
  <c r="R1889" i="16"/>
  <c r="R1897" i="16"/>
  <c r="R1905" i="16"/>
  <c r="R1913" i="16"/>
  <c r="R1921" i="16"/>
  <c r="R1929" i="16"/>
  <c r="R1937" i="16"/>
  <c r="R1945" i="16"/>
  <c r="R1953" i="16"/>
  <c r="R1961" i="16"/>
  <c r="R1969" i="16"/>
  <c r="R1977" i="16"/>
  <c r="R1985" i="16"/>
  <c r="R1993" i="16"/>
  <c r="R2001" i="16"/>
  <c r="R2009" i="16"/>
  <c r="Q7" i="16"/>
  <c r="Q15" i="16"/>
  <c r="Q23" i="16"/>
  <c r="Q31" i="16"/>
  <c r="Q39" i="16"/>
  <c r="Q47" i="16"/>
  <c r="Q55" i="16"/>
  <c r="Q63" i="16"/>
  <c r="Q71" i="16"/>
  <c r="Q79" i="16"/>
  <c r="Q87" i="16"/>
  <c r="Q95" i="16"/>
  <c r="Q103" i="16"/>
  <c r="Q111" i="16"/>
  <c r="Q119" i="16"/>
  <c r="Q127" i="16"/>
  <c r="Q135" i="16"/>
  <c r="Q143" i="16"/>
  <c r="Q151" i="16"/>
  <c r="Q159" i="16"/>
  <c r="Q167" i="16"/>
  <c r="Q175" i="16"/>
  <c r="Q183" i="16"/>
  <c r="Q191" i="16"/>
  <c r="Q199" i="16"/>
  <c r="Q207" i="16"/>
  <c r="Q215" i="16"/>
  <c r="Q223" i="16"/>
  <c r="Q231" i="16"/>
  <c r="Q239" i="16"/>
  <c r="Q247" i="16"/>
  <c r="Q255" i="16"/>
  <c r="Q263" i="16"/>
  <c r="Q271" i="16"/>
  <c r="Q279" i="16"/>
  <c r="Q287" i="16"/>
  <c r="Q295" i="16"/>
  <c r="Q303" i="16"/>
  <c r="Q311" i="16"/>
  <c r="Q319" i="16"/>
  <c r="Q327" i="16"/>
  <c r="Q335" i="16"/>
  <c r="Q343" i="16"/>
  <c r="Q351" i="16"/>
  <c r="Q359" i="16"/>
  <c r="Q367" i="16"/>
  <c r="Q375" i="16"/>
  <c r="Q383" i="16"/>
  <c r="Q391" i="16"/>
  <c r="Q399" i="16"/>
  <c r="Q407" i="16"/>
  <c r="Q415" i="16"/>
  <c r="Q423" i="16"/>
  <c r="Q431" i="16"/>
  <c r="Q439" i="16"/>
  <c r="Q447" i="16"/>
  <c r="Q455" i="16"/>
  <c r="Q463" i="16"/>
  <c r="Q471" i="16"/>
  <c r="Q479" i="16"/>
  <c r="Q487" i="16"/>
  <c r="Q495" i="16"/>
  <c r="Q503" i="16"/>
  <c r="Q511" i="16"/>
  <c r="Q519" i="16"/>
  <c r="S1445" i="16"/>
  <c r="S1722" i="16"/>
  <c r="S1850" i="16"/>
  <c r="S1978" i="16"/>
  <c r="R96" i="16"/>
  <c r="R224" i="16"/>
  <c r="R335" i="16"/>
  <c r="R418" i="16"/>
  <c r="R488" i="16"/>
  <c r="R552" i="16"/>
  <c r="R616" i="16"/>
  <c r="R680" i="16"/>
  <c r="S1438" i="16"/>
  <c r="R487" i="16"/>
  <c r="R817" i="16"/>
  <c r="R905" i="16"/>
  <c r="R991" i="16"/>
  <c r="R1074" i="16"/>
  <c r="R1161" i="16"/>
  <c r="R1247" i="16"/>
  <c r="R1330" i="16"/>
  <c r="R1417" i="16"/>
  <c r="R1503" i="16"/>
  <c r="R1578" i="16"/>
  <c r="R1642" i="16"/>
  <c r="R1698" i="16"/>
  <c r="R1730" i="16"/>
  <c r="R1762" i="16"/>
  <c r="R1794" i="16"/>
  <c r="R1826" i="16"/>
  <c r="R1858" i="16"/>
  <c r="R1890" i="16"/>
  <c r="R1922" i="16"/>
  <c r="R1954" i="16"/>
  <c r="R1986" i="16"/>
  <c r="Q8" i="16"/>
  <c r="Q40" i="16"/>
  <c r="Q72" i="16"/>
  <c r="Q104" i="16"/>
  <c r="Q136" i="16"/>
  <c r="Q168" i="16"/>
  <c r="Q200" i="16"/>
  <c r="Q232" i="16"/>
  <c r="Q264" i="16"/>
  <c r="Q296" i="16"/>
  <c r="Q328" i="16"/>
  <c r="Q360" i="16"/>
  <c r="Q392" i="16"/>
  <c r="Q424" i="16"/>
  <c r="Q456" i="16"/>
  <c r="Q488" i="16"/>
  <c r="Q520" i="16"/>
  <c r="Q537" i="16"/>
  <c r="Q551" i="16"/>
  <c r="Q561" i="16"/>
  <c r="Q573" i="16"/>
  <c r="Q582" i="16"/>
  <c r="Q591" i="16"/>
  <c r="Q600" i="16"/>
  <c r="Q609" i="16"/>
  <c r="Q618" i="16"/>
  <c r="Q628" i="16"/>
  <c r="Q637" i="16"/>
  <c r="Q646" i="16"/>
  <c r="Q655" i="16"/>
  <c r="Q664" i="16"/>
  <c r="Q673" i="16"/>
  <c r="Q682" i="16"/>
  <c r="Q691" i="16"/>
  <c r="Q699" i="16"/>
  <c r="Q707" i="16"/>
  <c r="Q715" i="16"/>
  <c r="Q723" i="16"/>
  <c r="Q731" i="16"/>
  <c r="Q739" i="16"/>
  <c r="Q747" i="16"/>
  <c r="Q755" i="16"/>
  <c r="Q763" i="16"/>
  <c r="Q771" i="16"/>
  <c r="Q779" i="16"/>
  <c r="Q787" i="16"/>
  <c r="Q795" i="16"/>
  <c r="Q803" i="16"/>
  <c r="Q811" i="16"/>
  <c r="Q819" i="16"/>
  <c r="Q827" i="16"/>
  <c r="Q835" i="16"/>
  <c r="Q843" i="16"/>
  <c r="Q851" i="16"/>
  <c r="Q859" i="16"/>
  <c r="Q867" i="16"/>
  <c r="Q875" i="16"/>
  <c r="Q883" i="16"/>
  <c r="Q891" i="16"/>
  <c r="Q899" i="16"/>
  <c r="Q907" i="16"/>
  <c r="Q915" i="16"/>
  <c r="Q923" i="16"/>
  <c r="Q931" i="16"/>
  <c r="Q939" i="16"/>
  <c r="Q947" i="16"/>
  <c r="Q955" i="16"/>
  <c r="Q963" i="16"/>
  <c r="Q971" i="16"/>
  <c r="Q979" i="16"/>
  <c r="Q987" i="16"/>
  <c r="Q995" i="16"/>
  <c r="Q1003" i="16"/>
  <c r="Q1011" i="16"/>
  <c r="Q1019" i="16"/>
  <c r="Q1027" i="16"/>
  <c r="Q1035" i="16"/>
  <c r="Q1043" i="16"/>
  <c r="Q1051" i="16"/>
  <c r="Q1059" i="16"/>
  <c r="Q1067" i="16"/>
  <c r="Q1075" i="16"/>
  <c r="Q1083" i="16"/>
  <c r="Q1091" i="16"/>
  <c r="Q1099" i="16"/>
  <c r="Q1107" i="16"/>
  <c r="Q1115" i="16"/>
  <c r="Q1123" i="16"/>
  <c r="Q1131" i="16"/>
  <c r="Q1139" i="16"/>
  <c r="Q1147" i="16"/>
  <c r="Q1155" i="16"/>
  <c r="Q1163" i="16"/>
  <c r="Q1171" i="16"/>
  <c r="Q1179" i="16"/>
  <c r="Q1187" i="16"/>
  <c r="Q1195" i="16"/>
  <c r="Q1203" i="16"/>
  <c r="Q1211" i="16"/>
  <c r="Q1219" i="16"/>
  <c r="Q1227" i="16"/>
  <c r="Q1235" i="16"/>
  <c r="Q1243" i="16"/>
  <c r="Q1251" i="16"/>
  <c r="Q1259" i="16"/>
  <c r="Q1267" i="16"/>
  <c r="Q1275" i="16"/>
  <c r="Q1283" i="16"/>
  <c r="Q1291" i="16"/>
  <c r="Q1299" i="16"/>
  <c r="Q1307" i="16"/>
  <c r="Q1315" i="16"/>
  <c r="Q1323" i="16"/>
  <c r="Q1331" i="16"/>
  <c r="Q1339" i="16"/>
  <c r="Q1347" i="16"/>
  <c r="Q1355" i="16"/>
  <c r="Q1363" i="16"/>
  <c r="Q1371" i="16"/>
  <c r="Q1379" i="16"/>
  <c r="Q1387" i="16"/>
  <c r="Q1395" i="16"/>
  <c r="Q1403" i="16"/>
  <c r="Q1411" i="16"/>
  <c r="Q1419" i="16"/>
  <c r="Q1427" i="16"/>
  <c r="Q1435" i="16"/>
  <c r="Q1443" i="16"/>
  <c r="Q1451" i="16"/>
  <c r="Q1459" i="16"/>
  <c r="Q1467" i="16"/>
  <c r="Q1475" i="16"/>
  <c r="Q1483" i="16"/>
  <c r="Q1491" i="16"/>
  <c r="Q1499" i="16"/>
  <c r="Q1507" i="16"/>
  <c r="Q1515" i="16"/>
  <c r="Q1523" i="16"/>
  <c r="Q1531" i="16"/>
  <c r="Q1539" i="16"/>
  <c r="Q1547" i="16"/>
  <c r="Q1555" i="16"/>
  <c r="Q1563" i="16"/>
  <c r="Q1571" i="16"/>
  <c r="Q1579" i="16"/>
  <c r="Q1587" i="16"/>
  <c r="Q1595" i="16"/>
  <c r="S1721" i="16"/>
  <c r="R551" i="16"/>
  <c r="R818" i="16"/>
  <c r="R906" i="16"/>
  <c r="R993" i="16"/>
  <c r="R1079" i="16"/>
  <c r="R1162" i="16"/>
  <c r="R1249" i="16"/>
  <c r="R1335" i="16"/>
  <c r="R1418" i="16"/>
  <c r="R1505" i="16"/>
  <c r="R1579" i="16"/>
  <c r="R1643" i="16"/>
  <c r="R1699" i="16"/>
  <c r="R1731" i="16"/>
  <c r="R1763" i="16"/>
  <c r="R1795" i="16"/>
  <c r="R1827" i="16"/>
  <c r="R1859" i="16"/>
  <c r="R1891" i="16"/>
  <c r="R1923" i="16"/>
  <c r="R1955" i="16"/>
  <c r="R1987" i="16"/>
  <c r="Q9" i="16"/>
  <c r="Q41" i="16"/>
  <c r="Q73" i="16"/>
  <c r="Q105" i="16"/>
  <c r="Q137" i="16"/>
  <c r="Q169" i="16"/>
  <c r="Q201" i="16"/>
  <c r="Q233" i="16"/>
  <c r="Q265" i="16"/>
  <c r="Q297" i="16"/>
  <c r="Q329" i="16"/>
  <c r="Q361" i="16"/>
  <c r="Q393" i="16"/>
  <c r="Q425" i="16"/>
  <c r="Q457" i="16"/>
  <c r="Q489" i="16"/>
  <c r="Q521" i="16"/>
  <c r="Q538" i="16"/>
  <c r="Q552" i="16"/>
  <c r="Q562" i="16"/>
  <c r="Q574" i="16"/>
  <c r="Q583" i="16"/>
  <c r="Q592" i="16"/>
  <c r="Q601" i="16"/>
  <c r="Q610" i="16"/>
  <c r="Q620" i="16"/>
  <c r="Q629" i="16"/>
  <c r="Q638" i="16"/>
  <c r="Q647" i="16"/>
  <c r="Q656" i="16"/>
  <c r="Q665" i="16"/>
  <c r="Q674" i="16"/>
  <c r="Q684" i="16"/>
  <c r="Q692" i="16"/>
  <c r="Q700" i="16"/>
  <c r="Q708" i="16"/>
  <c r="Q716" i="16"/>
  <c r="Q724" i="16"/>
  <c r="Q732" i="16"/>
  <c r="Q740" i="16"/>
  <c r="Q748" i="16"/>
  <c r="Q756" i="16"/>
  <c r="Q764" i="16"/>
  <c r="Q772" i="16"/>
  <c r="Q780" i="16"/>
  <c r="Q788" i="16"/>
  <c r="Q796" i="16"/>
  <c r="Q804" i="16"/>
  <c r="Q812" i="16"/>
  <c r="Q820" i="16"/>
  <c r="Q828" i="16"/>
  <c r="Q836" i="16"/>
  <c r="Q844" i="16"/>
  <c r="Q852" i="16"/>
  <c r="Q860" i="16"/>
  <c r="Q868" i="16"/>
  <c r="Q876" i="16"/>
  <c r="Q884" i="16"/>
  <c r="Q892" i="16"/>
  <c r="Q900" i="16"/>
  <c r="Q908" i="16"/>
  <c r="Q916" i="16"/>
  <c r="Q924" i="16"/>
  <c r="Q932" i="16"/>
  <c r="Q940" i="16"/>
  <c r="Q948" i="16"/>
  <c r="Q956" i="16"/>
  <c r="Q964" i="16"/>
  <c r="Q972" i="16"/>
  <c r="Q980" i="16"/>
  <c r="Q988" i="16"/>
  <c r="Q996" i="16"/>
  <c r="Q1004" i="16"/>
  <c r="Q1012" i="16"/>
  <c r="Q1020" i="16"/>
  <c r="Q1028" i="16"/>
  <c r="Q1036" i="16"/>
  <c r="Q1044" i="16"/>
  <c r="Q1052" i="16"/>
  <c r="Q1060" i="16"/>
  <c r="Q1068" i="16"/>
  <c r="Q1076" i="16"/>
  <c r="Q1084" i="16"/>
  <c r="Q1092" i="16"/>
  <c r="Q1100" i="16"/>
  <c r="Q1108" i="16"/>
  <c r="Q1116" i="16"/>
  <c r="Q1124" i="16"/>
  <c r="Q1132" i="16"/>
  <c r="Q1140" i="16"/>
  <c r="Q1148" i="16"/>
  <c r="Q1156" i="16"/>
  <c r="Q1164" i="16"/>
  <c r="Q1172" i="16"/>
  <c r="Q1180" i="16"/>
  <c r="Q1188" i="16"/>
  <c r="Q1196" i="16"/>
  <c r="Q1204" i="16"/>
  <c r="Q1212" i="16"/>
  <c r="Q1220" i="16"/>
  <c r="Q1228" i="16"/>
  <c r="Q1236" i="16"/>
  <c r="Q1244" i="16"/>
  <c r="Q1252" i="16"/>
  <c r="Q1260" i="16"/>
  <c r="Q1268" i="16"/>
  <c r="Q1276" i="16"/>
  <c r="Q1284" i="16"/>
  <c r="Q1292" i="16"/>
  <c r="Q1300" i="16"/>
  <c r="Q1308" i="16"/>
  <c r="Q1316" i="16"/>
  <c r="Q1324" i="16"/>
  <c r="Q1332" i="16"/>
  <c r="Q1340" i="16"/>
  <c r="Q1348" i="16"/>
  <c r="Q1356" i="16"/>
  <c r="Q1364" i="16"/>
  <c r="Q1372" i="16"/>
  <c r="Q1380" i="16"/>
  <c r="Q1388" i="16"/>
  <c r="Q1396" i="16"/>
  <c r="Q1404" i="16"/>
  <c r="Q1412" i="16"/>
  <c r="Q1420" i="16"/>
  <c r="Q1428" i="16"/>
  <c r="Q1436" i="16"/>
  <c r="Q1444" i="16"/>
  <c r="Q1452" i="16"/>
  <c r="Q1460" i="16"/>
  <c r="Q1468" i="16"/>
  <c r="Q1476" i="16"/>
  <c r="Q1484" i="16"/>
  <c r="Q1492" i="16"/>
  <c r="Q1500" i="16"/>
  <c r="Q1508" i="16"/>
  <c r="Q1516" i="16"/>
  <c r="Q1524" i="16"/>
  <c r="Q1532" i="16"/>
  <c r="Q1540" i="16"/>
  <c r="Q1548" i="16"/>
  <c r="Q1556" i="16"/>
  <c r="Q1564" i="16"/>
  <c r="Q1572" i="16"/>
  <c r="Q1580" i="16"/>
  <c r="S1849" i="16"/>
  <c r="R615" i="16"/>
  <c r="R841" i="16"/>
  <c r="R927" i="16"/>
  <c r="R1010" i="16"/>
  <c r="R1097" i="16"/>
  <c r="R1183" i="16"/>
  <c r="R1266" i="16"/>
  <c r="R1353" i="16"/>
  <c r="R1439" i="16"/>
  <c r="R1522" i="16"/>
  <c r="R1594" i="16"/>
  <c r="R1658" i="16"/>
  <c r="R1706" i="16"/>
  <c r="R1738" i="16"/>
  <c r="R1770" i="16"/>
  <c r="R1802" i="16"/>
  <c r="R1834" i="16"/>
  <c r="R1866" i="16"/>
  <c r="R1898" i="16"/>
  <c r="R1930" i="16"/>
  <c r="R1962" i="16"/>
  <c r="R1994" i="16"/>
  <c r="Q16" i="16"/>
  <c r="Q48" i="16"/>
  <c r="Q80" i="16"/>
  <c r="Q112" i="16"/>
  <c r="Q144" i="16"/>
  <c r="Q176" i="16"/>
  <c r="Q208" i="16"/>
  <c r="Q240" i="16"/>
  <c r="Q272" i="16"/>
  <c r="Q304" i="16"/>
  <c r="Q336" i="16"/>
  <c r="Q368" i="16"/>
  <c r="Q400" i="16"/>
  <c r="Q432" i="16"/>
  <c r="Q464" i="16"/>
  <c r="Q496" i="16"/>
  <c r="Q527" i="16"/>
  <c r="Q543" i="16"/>
  <c r="Q553" i="16"/>
  <c r="Q565" i="16"/>
  <c r="Q575" i="16"/>
  <c r="Q584" i="16"/>
  <c r="Q593" i="16"/>
  <c r="Q602" i="16"/>
  <c r="Q612" i="16"/>
  <c r="Q621" i="16"/>
  <c r="Q630" i="16"/>
  <c r="Q639" i="16"/>
  <c r="Q648" i="16"/>
  <c r="Q657" i="16"/>
  <c r="Q666" i="16"/>
  <c r="Q676" i="16"/>
  <c r="Q685" i="16"/>
  <c r="Q693" i="16"/>
  <c r="Q701" i="16"/>
  <c r="Q709" i="16"/>
  <c r="Q717" i="16"/>
  <c r="Q725" i="16"/>
  <c r="Q733" i="16"/>
  <c r="Q741" i="16"/>
  <c r="Q749" i="16"/>
  <c r="Q757" i="16"/>
  <c r="Q765" i="16"/>
  <c r="Q773" i="16"/>
  <c r="Q781" i="16"/>
  <c r="Q789" i="16"/>
  <c r="Q797" i="16"/>
  <c r="Q805" i="16"/>
  <c r="Q813" i="16"/>
  <c r="Q821" i="16"/>
  <c r="Q829" i="16"/>
  <c r="Q837" i="16"/>
  <c r="Q845" i="16"/>
  <c r="Q853" i="16"/>
  <c r="Q861" i="16"/>
  <c r="Q869" i="16"/>
  <c r="Q877" i="16"/>
  <c r="Q885" i="16"/>
  <c r="Q893" i="16"/>
  <c r="Q901" i="16"/>
  <c r="Q909" i="16"/>
  <c r="Q917" i="16"/>
  <c r="Q925" i="16"/>
  <c r="Q933" i="16"/>
  <c r="Q941" i="16"/>
  <c r="Q949" i="16"/>
  <c r="Q957" i="16"/>
  <c r="Q965" i="16"/>
  <c r="Q973" i="16"/>
  <c r="Q981" i="16"/>
  <c r="Q989" i="16"/>
  <c r="Q997" i="16"/>
  <c r="Q1005" i="16"/>
  <c r="Q1013" i="16"/>
  <c r="Q1021" i="16"/>
  <c r="Q1029" i="16"/>
  <c r="Q1037" i="16"/>
  <c r="Q1045" i="16"/>
  <c r="Q1053" i="16"/>
  <c r="Q1061" i="16"/>
  <c r="Q1069" i="16"/>
  <c r="Q1077" i="16"/>
  <c r="Q1085" i="16"/>
  <c r="Q1093" i="16"/>
  <c r="Q1101" i="16"/>
  <c r="Q1109" i="16"/>
  <c r="Q1117" i="16"/>
  <c r="Q1125" i="16"/>
  <c r="Q1133" i="16"/>
  <c r="Q1141" i="16"/>
  <c r="Q1149" i="16"/>
  <c r="Q1157" i="16"/>
  <c r="Q1165" i="16"/>
  <c r="Q1173" i="16"/>
  <c r="Q1181" i="16"/>
  <c r="Q1189" i="16"/>
  <c r="Q1197" i="16"/>
  <c r="Q1205" i="16"/>
  <c r="Q1213" i="16"/>
  <c r="Q1221" i="16"/>
  <c r="Q1229" i="16"/>
  <c r="Q1237" i="16"/>
  <c r="Q1245" i="16"/>
  <c r="Q1253" i="16"/>
  <c r="Q1261" i="16"/>
  <c r="Q1269" i="16"/>
  <c r="Q1277" i="16"/>
  <c r="Q1285" i="16"/>
  <c r="Q1293" i="16"/>
  <c r="Q1301" i="16"/>
  <c r="Q1309" i="16"/>
  <c r="Q1317" i="16"/>
  <c r="Q1325" i="16"/>
  <c r="Q1333" i="16"/>
  <c r="Q1341" i="16"/>
  <c r="Q1349" i="16"/>
  <c r="Q1357" i="16"/>
  <c r="Q1365" i="16"/>
  <c r="Q1373" i="16"/>
  <c r="Q1381" i="16"/>
  <c r="Q1389" i="16"/>
  <c r="Q1397" i="16"/>
  <c r="Q1405" i="16"/>
  <c r="Q1413" i="16"/>
  <c r="Q1421" i="16"/>
  <c r="Q1429" i="16"/>
  <c r="Q1437" i="16"/>
  <c r="Q1445" i="16"/>
  <c r="Q1453" i="16"/>
  <c r="Q1461" i="16"/>
  <c r="Q1469" i="16"/>
  <c r="Q1477" i="16"/>
  <c r="Q1485" i="16"/>
  <c r="Q1493" i="16"/>
  <c r="Q1501" i="16"/>
  <c r="S1977" i="16"/>
  <c r="R679" i="16"/>
  <c r="R842" i="16"/>
  <c r="R929" i="16"/>
  <c r="R1015" i="16"/>
  <c r="R1098" i="16"/>
  <c r="R1185" i="16"/>
  <c r="R1271" i="16"/>
  <c r="R1354" i="16"/>
  <c r="R1441" i="16"/>
  <c r="R1527" i="16"/>
  <c r="R1595" i="16"/>
  <c r="R1659" i="16"/>
  <c r="R1707" i="16"/>
  <c r="R1739" i="16"/>
  <c r="R1771" i="16"/>
  <c r="R1803" i="16"/>
  <c r="R1835" i="16"/>
  <c r="R1867" i="16"/>
  <c r="R1899" i="16"/>
  <c r="R1931" i="16"/>
  <c r="R1963" i="16"/>
  <c r="R1995" i="16"/>
  <c r="Q17" i="16"/>
  <c r="Q49" i="16"/>
  <c r="Q81" i="16"/>
  <c r="Q113" i="16"/>
  <c r="Q145" i="16"/>
  <c r="Q177" i="16"/>
  <c r="Q209" i="16"/>
  <c r="Q241" i="16"/>
  <c r="Q273" i="16"/>
  <c r="Q305" i="16"/>
  <c r="Q337" i="16"/>
  <c r="Q369" i="16"/>
  <c r="Q401" i="16"/>
  <c r="Q433" i="16"/>
  <c r="Q465" i="16"/>
  <c r="Q497" i="16"/>
  <c r="Q528" i="16"/>
  <c r="Q544" i="16"/>
  <c r="Q554" i="16"/>
  <c r="Q566" i="16"/>
  <c r="Q576" i="16"/>
  <c r="Q585" i="16"/>
  <c r="Q594" i="16"/>
  <c r="Q604" i="16"/>
  <c r="Q613" i="16"/>
  <c r="Q622" i="16"/>
  <c r="Q631" i="16"/>
  <c r="Q640" i="16"/>
  <c r="Q649" i="16"/>
  <c r="Q658" i="16"/>
  <c r="Q668" i="16"/>
  <c r="Q677" i="16"/>
  <c r="Q686" i="16"/>
  <c r="Q694" i="16"/>
  <c r="Q702" i="16"/>
  <c r="Q710" i="16"/>
  <c r="Q718" i="16"/>
  <c r="Q726" i="16"/>
  <c r="Q734" i="16"/>
  <c r="Q742" i="16"/>
  <c r="Q750" i="16"/>
  <c r="Q758" i="16"/>
  <c r="Q766" i="16"/>
  <c r="Q774" i="16"/>
  <c r="Q782" i="16"/>
  <c r="Q790" i="16"/>
  <c r="Q798" i="16"/>
  <c r="Q806" i="16"/>
  <c r="Q814" i="16"/>
  <c r="Q822" i="16"/>
  <c r="Q830" i="16"/>
  <c r="Q838" i="16"/>
  <c r="Q846" i="16"/>
  <c r="Q854" i="16"/>
  <c r="Q862" i="16"/>
  <c r="Q870" i="16"/>
  <c r="Q878" i="16"/>
  <c r="Q886" i="16"/>
  <c r="Q894" i="16"/>
  <c r="Q902" i="16"/>
  <c r="Q910" i="16"/>
  <c r="Q918" i="16"/>
  <c r="Q926" i="16"/>
  <c r="Q934" i="16"/>
  <c r="Q942" i="16"/>
  <c r="Q950" i="16"/>
  <c r="Q958" i="16"/>
  <c r="Q966" i="16"/>
  <c r="Q974" i="16"/>
  <c r="Q982" i="16"/>
  <c r="Q990" i="16"/>
  <c r="Q998" i="16"/>
  <c r="Q1006" i="16"/>
  <c r="Q1014" i="16"/>
  <c r="Q1022" i="16"/>
  <c r="Q1030" i="16"/>
  <c r="Q1038" i="16"/>
  <c r="Q1046" i="16"/>
  <c r="Q1054" i="16"/>
  <c r="Q1062" i="16"/>
  <c r="Q1070" i="16"/>
  <c r="Q1078" i="16"/>
  <c r="Q1086" i="16"/>
  <c r="Q1094" i="16"/>
  <c r="Q1102" i="16"/>
  <c r="Q1110" i="16"/>
  <c r="Q1118" i="16"/>
  <c r="Q1126" i="16"/>
  <c r="Q1134" i="16"/>
  <c r="Q1142" i="16"/>
  <c r="Q1150" i="16"/>
  <c r="Q1158" i="16"/>
  <c r="Q1166" i="16"/>
  <c r="Q1174" i="16"/>
  <c r="Q1182" i="16"/>
  <c r="Q1190" i="16"/>
  <c r="Q1198" i="16"/>
  <c r="Q1206" i="16"/>
  <c r="Q1214" i="16"/>
  <c r="Q1222" i="16"/>
  <c r="R95" i="16"/>
  <c r="R743" i="16"/>
  <c r="R863" i="16"/>
  <c r="R946" i="16"/>
  <c r="R1033" i="16"/>
  <c r="R1119" i="16"/>
  <c r="R1202" i="16"/>
  <c r="R1289" i="16"/>
  <c r="R1375" i="16"/>
  <c r="R1458" i="16"/>
  <c r="R1545" i="16"/>
  <c r="R1610" i="16"/>
  <c r="R1674" i="16"/>
  <c r="R1714" i="16"/>
  <c r="R1746" i="16"/>
  <c r="R1778" i="16"/>
  <c r="R1810" i="16"/>
  <c r="R1842" i="16"/>
  <c r="R1874" i="16"/>
  <c r="R1906" i="16"/>
  <c r="R1938" i="16"/>
  <c r="R1970" i="16"/>
  <c r="R2002" i="16"/>
  <c r="Q24" i="16"/>
  <c r="Q56" i="16"/>
  <c r="Q88" i="16"/>
  <c r="Q120" i="16"/>
  <c r="Q152" i="16"/>
  <c r="Q184" i="16"/>
  <c r="Q216" i="16"/>
  <c r="Q248" i="16"/>
  <c r="Q280" i="16"/>
  <c r="Q312" i="16"/>
  <c r="Q344" i="16"/>
  <c r="Q376" i="16"/>
  <c r="Q408" i="16"/>
  <c r="Q440" i="16"/>
  <c r="Q472" i="16"/>
  <c r="Q504" i="16"/>
  <c r="Q529" i="16"/>
  <c r="Q545" i="16"/>
  <c r="Q557" i="16"/>
  <c r="Q567" i="16"/>
  <c r="Q577" i="16"/>
  <c r="Q586" i="16"/>
  <c r="Q596" i="16"/>
  <c r="Q605" i="16"/>
  <c r="Q614" i="16"/>
  <c r="Q623" i="16"/>
  <c r="Q632" i="16"/>
  <c r="Q641" i="16"/>
  <c r="Q650" i="16"/>
  <c r="Q660" i="16"/>
  <c r="Q669" i="16"/>
  <c r="Q678" i="16"/>
  <c r="Q687" i="16"/>
  <c r="Q695" i="16"/>
  <c r="Q703" i="16"/>
  <c r="Q711" i="16"/>
  <c r="Q719" i="16"/>
  <c r="Q727" i="16"/>
  <c r="Q735" i="16"/>
  <c r="Q743" i="16"/>
  <c r="Q751" i="16"/>
  <c r="Q759" i="16"/>
  <c r="Q767" i="16"/>
  <c r="Q775" i="16"/>
  <c r="Q783" i="16"/>
  <c r="Q791" i="16"/>
  <c r="Q799" i="16"/>
  <c r="Q807" i="16"/>
  <c r="Q815" i="16"/>
  <c r="Q823" i="16"/>
  <c r="Q831" i="16"/>
  <c r="Q839" i="16"/>
  <c r="Q847" i="16"/>
  <c r="Q855" i="16"/>
  <c r="Q863" i="16"/>
  <c r="Q871" i="16"/>
  <c r="Q879" i="16"/>
  <c r="Q887" i="16"/>
  <c r="Q895" i="16"/>
  <c r="Q903" i="16"/>
  <c r="Q911" i="16"/>
  <c r="Q919" i="16"/>
  <c r="Q927" i="16"/>
  <c r="Q935" i="16"/>
  <c r="Q943" i="16"/>
  <c r="Q951" i="16"/>
  <c r="Q959" i="16"/>
  <c r="Q967" i="16"/>
  <c r="Q975" i="16"/>
  <c r="Q983" i="16"/>
  <c r="Q991" i="16"/>
  <c r="Q999" i="16"/>
  <c r="Q1007" i="16"/>
  <c r="Q1015" i="16"/>
  <c r="Q1023" i="16"/>
  <c r="Q1031" i="16"/>
  <c r="Q1039" i="16"/>
  <c r="Q1047" i="16"/>
  <c r="Q1055" i="16"/>
  <c r="Q1063" i="16"/>
  <c r="Q1071" i="16"/>
  <c r="Q1079" i="16"/>
  <c r="Q1087" i="16"/>
  <c r="Q1095" i="16"/>
  <c r="Q1103" i="16"/>
  <c r="Q1111" i="16"/>
  <c r="Q1119" i="16"/>
  <c r="Q1127" i="16"/>
  <c r="Q1135" i="16"/>
  <c r="Q1143" i="16"/>
  <c r="Q1151" i="16"/>
  <c r="Q1159" i="16"/>
  <c r="Q1167" i="16"/>
  <c r="Q1175" i="16"/>
  <c r="Q1183" i="16"/>
  <c r="Q1191" i="16"/>
  <c r="Q1199" i="16"/>
  <c r="Q1207" i="16"/>
  <c r="Q1215" i="16"/>
  <c r="Q1223" i="16"/>
  <c r="Q1231" i="16"/>
  <c r="Q1239" i="16"/>
  <c r="Q1247" i="16"/>
  <c r="Q1255" i="16"/>
  <c r="Q1263" i="16"/>
  <c r="Q1271" i="16"/>
  <c r="Q1279" i="16"/>
  <c r="Q1287" i="16"/>
  <c r="Q1295" i="16"/>
  <c r="Q1303" i="16"/>
  <c r="Q1311" i="16"/>
  <c r="Q1319" i="16"/>
  <c r="Q1327" i="16"/>
  <c r="Q1335" i="16"/>
  <c r="R223" i="16"/>
  <c r="R744" i="16"/>
  <c r="R865" i="16"/>
  <c r="R951" i="16"/>
  <c r="R1034" i="16"/>
  <c r="R1121" i="16"/>
  <c r="R1207" i="16"/>
  <c r="R1290" i="16"/>
  <c r="R1377" i="16"/>
  <c r="R1463" i="16"/>
  <c r="R1546" i="16"/>
  <c r="R1611" i="16"/>
  <c r="R1675" i="16"/>
  <c r="R1715" i="16"/>
  <c r="R1747" i="16"/>
  <c r="R1779" i="16"/>
  <c r="R1811" i="16"/>
  <c r="R1843" i="16"/>
  <c r="R1875" i="16"/>
  <c r="R1907" i="16"/>
  <c r="R1939" i="16"/>
  <c r="R1971" i="16"/>
  <c r="R2003" i="16"/>
  <c r="Q25" i="16"/>
  <c r="Q57" i="16"/>
  <c r="Q89" i="16"/>
  <c r="Q121" i="16"/>
  <c r="Q153" i="16"/>
  <c r="Q185" i="16"/>
  <c r="Q217" i="16"/>
  <c r="Q249" i="16"/>
  <c r="Q281" i="16"/>
  <c r="Q313" i="16"/>
  <c r="Q345" i="16"/>
  <c r="Q377" i="16"/>
  <c r="Q409" i="16"/>
  <c r="Q441" i="16"/>
  <c r="Q473" i="16"/>
  <c r="Q505" i="16"/>
  <c r="Q530" i="16"/>
  <c r="Q546" i="16"/>
  <c r="Q558" i="16"/>
  <c r="Q568" i="16"/>
  <c r="Q578" i="16"/>
  <c r="Q588" i="16"/>
  <c r="Q597" i="16"/>
  <c r="Q606" i="16"/>
  <c r="Q615" i="16"/>
  <c r="Q624" i="16"/>
  <c r="Q633" i="16"/>
  <c r="Q642" i="16"/>
  <c r="Q652" i="16"/>
  <c r="Q661" i="16"/>
  <c r="Q670" i="16"/>
  <c r="Q679" i="16"/>
  <c r="Q688" i="16"/>
  <c r="Q696" i="16"/>
  <c r="Q704" i="16"/>
  <c r="Q712" i="16"/>
  <c r="Q720" i="16"/>
  <c r="Q728" i="16"/>
  <c r="Q736" i="16"/>
  <c r="Q744" i="16"/>
  <c r="Q752" i="16"/>
  <c r="Q760" i="16"/>
  <c r="Q768" i="16"/>
  <c r="Q776" i="16"/>
  <c r="Q784" i="16"/>
  <c r="Q792" i="16"/>
  <c r="Q800" i="16"/>
  <c r="Q808" i="16"/>
  <c r="Q816" i="16"/>
  <c r="Q824" i="16"/>
  <c r="Q832" i="16"/>
  <c r="Q840" i="16"/>
  <c r="Q848" i="16"/>
  <c r="Q856" i="16"/>
  <c r="Q864" i="16"/>
  <c r="Q872" i="16"/>
  <c r="Q880" i="16"/>
  <c r="Q888" i="16"/>
  <c r="Q896" i="16"/>
  <c r="Q904" i="16"/>
  <c r="Q912" i="16"/>
  <c r="Q920" i="16"/>
  <c r="Q928" i="16"/>
  <c r="Q936" i="16"/>
  <c r="Q944" i="16"/>
  <c r="Q952" i="16"/>
  <c r="Q960" i="16"/>
  <c r="Q968" i="16"/>
  <c r="Q976" i="16"/>
  <c r="Q984" i="16"/>
  <c r="Q992" i="16"/>
  <c r="Q1000" i="16"/>
  <c r="Q1008" i="16"/>
  <c r="Q1016" i="16"/>
  <c r="Q1024" i="16"/>
  <c r="R416" i="16"/>
  <c r="R781" i="16"/>
  <c r="R887" i="16"/>
  <c r="R970" i="16"/>
  <c r="R1057" i="16"/>
  <c r="R1143" i="16"/>
  <c r="R1226" i="16"/>
  <c r="R1313" i="16"/>
  <c r="R1399" i="16"/>
  <c r="R1482" i="16"/>
  <c r="R1563" i="16"/>
  <c r="R1627" i="16"/>
  <c r="R1690" i="16"/>
  <c r="R1723" i="16"/>
  <c r="R1755" i="16"/>
  <c r="R1787" i="16"/>
  <c r="R1819" i="16"/>
  <c r="R1851" i="16"/>
  <c r="R1883" i="16"/>
  <c r="R1915" i="16"/>
  <c r="R1947" i="16"/>
  <c r="R1979" i="16"/>
  <c r="R2011" i="16"/>
  <c r="Q33" i="16"/>
  <c r="Q65" i="16"/>
  <c r="Q97" i="16"/>
  <c r="Q129" i="16"/>
  <c r="Q161" i="16"/>
  <c r="Q193" i="16"/>
  <c r="Q225" i="16"/>
  <c r="Q257" i="16"/>
  <c r="Q289" i="16"/>
  <c r="Q321" i="16"/>
  <c r="Q353" i="16"/>
  <c r="Q385" i="16"/>
  <c r="Q417" i="16"/>
  <c r="Q449" i="16"/>
  <c r="Q481" i="16"/>
  <c r="Q513" i="16"/>
  <c r="Q536" i="16"/>
  <c r="Q550" i="16"/>
  <c r="Q560" i="16"/>
  <c r="Q570" i="16"/>
  <c r="Q581" i="16"/>
  <c r="Q590" i="16"/>
  <c r="Q599" i="16"/>
  <c r="Q608" i="16"/>
  <c r="Q617" i="16"/>
  <c r="Q626" i="16"/>
  <c r="Q636" i="16"/>
  <c r="Q645" i="16"/>
  <c r="Q654" i="16"/>
  <c r="Q663" i="16"/>
  <c r="Q672" i="16"/>
  <c r="Q681" i="16"/>
  <c r="Q690" i="16"/>
  <c r="Q698" i="16"/>
  <c r="Q706" i="16"/>
  <c r="Q714" i="16"/>
  <c r="Q722" i="16"/>
  <c r="Q730" i="16"/>
  <c r="Q738" i="16"/>
  <c r="Q746" i="16"/>
  <c r="Q754" i="16"/>
  <c r="Q762" i="16"/>
  <c r="Q770" i="16"/>
  <c r="Q778" i="16"/>
  <c r="Q786" i="16"/>
  <c r="Q794" i="16"/>
  <c r="Q802" i="16"/>
  <c r="Q810" i="16"/>
  <c r="Q818" i="16"/>
  <c r="Q826" i="16"/>
  <c r="Q834" i="16"/>
  <c r="Q842" i="16"/>
  <c r="Q850" i="16"/>
  <c r="Q858" i="16"/>
  <c r="Q866" i="16"/>
  <c r="Q874" i="16"/>
  <c r="Q882" i="16"/>
  <c r="Q890" i="16"/>
  <c r="Q898" i="16"/>
  <c r="Q906" i="16"/>
  <c r="Q914" i="16"/>
  <c r="Q922" i="16"/>
  <c r="Q930" i="16"/>
  <c r="Q938" i="16"/>
  <c r="Q946" i="16"/>
  <c r="Q954" i="16"/>
  <c r="Q962" i="16"/>
  <c r="Q970" i="16"/>
  <c r="Q978" i="16"/>
  <c r="Q986" i="16"/>
  <c r="Q994" i="16"/>
  <c r="Q1002" i="16"/>
  <c r="Q1010" i="16"/>
  <c r="Q1018" i="16"/>
  <c r="Q1026" i="16"/>
  <c r="Q1034" i="16"/>
  <c r="Q1042" i="16"/>
  <c r="Q1050" i="16"/>
  <c r="Q1058" i="16"/>
  <c r="Q1066" i="16"/>
  <c r="Q1074" i="16"/>
  <c r="Q1082" i="16"/>
  <c r="Q1090" i="16"/>
  <c r="Q1098" i="16"/>
  <c r="Q1106" i="16"/>
  <c r="Q1114" i="16"/>
  <c r="Q1122" i="16"/>
  <c r="Q1130" i="16"/>
  <c r="Q1138" i="16"/>
  <c r="Q1146" i="16"/>
  <c r="Q1154" i="16"/>
  <c r="Q1162" i="16"/>
  <c r="Q1170" i="16"/>
  <c r="Q1178" i="16"/>
  <c r="Q1186" i="16"/>
  <c r="Q1194" i="16"/>
  <c r="Q1202" i="16"/>
  <c r="Q1210" i="16"/>
  <c r="Q1218" i="16"/>
  <c r="Q1226" i="16"/>
  <c r="Q1234" i="16"/>
  <c r="Q1242" i="16"/>
  <c r="Q1250" i="16"/>
  <c r="Q1258" i="16"/>
  <c r="Q1266" i="16"/>
  <c r="Q1274" i="16"/>
  <c r="Q1282" i="16"/>
  <c r="Q1290" i="16"/>
  <c r="Q1298" i="16"/>
  <c r="Q1306" i="16"/>
  <c r="Q1314" i="16"/>
  <c r="Q1322" i="16"/>
  <c r="Q1330" i="16"/>
  <c r="Q1338" i="16"/>
  <c r="Q1346" i="16"/>
  <c r="Q1354" i="16"/>
  <c r="Q1362" i="16"/>
  <c r="Q1370" i="16"/>
  <c r="Q1378" i="16"/>
  <c r="Q1386" i="16"/>
  <c r="Q1394" i="16"/>
  <c r="Q1402" i="16"/>
  <c r="Q1410" i="16"/>
  <c r="Q1418" i="16"/>
  <c r="Q1426" i="16"/>
  <c r="Q1434" i="16"/>
  <c r="Q1442" i="16"/>
  <c r="Q1450" i="16"/>
  <c r="Q1458" i="16"/>
  <c r="Q1466" i="16"/>
  <c r="Q1474" i="16"/>
  <c r="Q1482" i="16"/>
  <c r="Q1490" i="16"/>
  <c r="Q1498" i="16"/>
  <c r="Q1506" i="16"/>
  <c r="Q1514" i="16"/>
  <c r="Q1522" i="16"/>
  <c r="Q1530" i="16"/>
  <c r="Q1538" i="16"/>
  <c r="Q1546" i="16"/>
  <c r="Q1554" i="16"/>
  <c r="Q1562" i="16"/>
  <c r="Q1570" i="16"/>
  <c r="Q1578" i="16"/>
  <c r="R330" i="16"/>
  <c r="R1394" i="16"/>
  <c r="R1818" i="16"/>
  <c r="Q64" i="16"/>
  <c r="Q320" i="16"/>
  <c r="Q549" i="16"/>
  <c r="Q625" i="16"/>
  <c r="Q697" i="16"/>
  <c r="Q761" i="16"/>
  <c r="Q825" i="16"/>
  <c r="Q889" i="16"/>
  <c r="Q953" i="16"/>
  <c r="Q1017" i="16"/>
  <c r="Q1056" i="16"/>
  <c r="Q1088" i="16"/>
  <c r="Q1120" i="16"/>
  <c r="Q1152" i="16"/>
  <c r="Q1184" i="16"/>
  <c r="Q1216" i="16"/>
  <c r="Q1240" i="16"/>
  <c r="Q1262" i="16"/>
  <c r="Q1281" i="16"/>
  <c r="Q1304" i="16"/>
  <c r="Q1326" i="16"/>
  <c r="Q1344" i="16"/>
  <c r="Q1360" i="16"/>
  <c r="Q1376" i="16"/>
  <c r="Q1392" i="16"/>
  <c r="Q1408" i="16"/>
  <c r="Q1424" i="16"/>
  <c r="Q1440" i="16"/>
  <c r="Q1456" i="16"/>
  <c r="Q1472" i="16"/>
  <c r="Q1488" i="16"/>
  <c r="Q1504" i="16"/>
  <c r="Q1518" i="16"/>
  <c r="Q1529" i="16"/>
  <c r="Q1543" i="16"/>
  <c r="Q1557" i="16"/>
  <c r="Q1568" i="16"/>
  <c r="Q1582" i="16"/>
  <c r="Q1591" i="16"/>
  <c r="Q1600" i="16"/>
  <c r="Q1608" i="16"/>
  <c r="Q1616" i="16"/>
  <c r="Q1624" i="16"/>
  <c r="Q1632" i="16"/>
  <c r="Q1640" i="16"/>
  <c r="Q1648" i="16"/>
  <c r="Q1656" i="16"/>
  <c r="Q1664" i="16"/>
  <c r="Q1672" i="16"/>
  <c r="Q1680" i="16"/>
  <c r="Q1688" i="16"/>
  <c r="Q1696" i="16"/>
  <c r="Q1704" i="16"/>
  <c r="Q1712" i="16"/>
  <c r="Q1720" i="16"/>
  <c r="Q1728" i="16"/>
  <c r="Q1736" i="16"/>
  <c r="Q1744" i="16"/>
  <c r="Q1752" i="16"/>
  <c r="Q1760" i="16"/>
  <c r="Q1768" i="16"/>
  <c r="Q1776" i="16"/>
  <c r="Q1784" i="16"/>
  <c r="Q1792" i="16"/>
  <c r="Q1800" i="16"/>
  <c r="Q1808" i="16"/>
  <c r="Q1816" i="16"/>
  <c r="Q1824" i="16"/>
  <c r="Q1832" i="16"/>
  <c r="Q1840" i="16"/>
  <c r="Q1848" i="16"/>
  <c r="Q1856" i="16"/>
  <c r="Q1864" i="16"/>
  <c r="Q1872" i="16"/>
  <c r="Q1880" i="16"/>
  <c r="Q1888" i="16"/>
  <c r="Q1896" i="16"/>
  <c r="Q1904" i="16"/>
  <c r="Q1912" i="16"/>
  <c r="Q1920" i="16"/>
  <c r="Q1928" i="16"/>
  <c r="Q1936" i="16"/>
  <c r="Q1944" i="16"/>
  <c r="Q1952" i="16"/>
  <c r="Q1960" i="16"/>
  <c r="Q1968" i="16"/>
  <c r="Q1976" i="16"/>
  <c r="Q1984" i="16"/>
  <c r="Q1992" i="16"/>
  <c r="Q2000" i="16"/>
  <c r="Q2008" i="16"/>
  <c r="R780" i="16"/>
  <c r="R1481" i="16"/>
  <c r="R1850" i="16"/>
  <c r="Q96" i="16"/>
  <c r="Q352" i="16"/>
  <c r="Q559" i="16"/>
  <c r="Q634" i="16"/>
  <c r="Q705" i="16"/>
  <c r="Q769" i="16"/>
  <c r="Q833" i="16"/>
  <c r="Q897" i="16"/>
  <c r="Q961" i="16"/>
  <c r="Q1025" i="16"/>
  <c r="Q1057" i="16"/>
  <c r="Q1089" i="16"/>
  <c r="Q1121" i="16"/>
  <c r="Q1153" i="16"/>
  <c r="Q1185" i="16"/>
  <c r="Q1217" i="16"/>
  <c r="Q1241" i="16"/>
  <c r="Q1264" i="16"/>
  <c r="Q1286" i="16"/>
  <c r="Q1305" i="16"/>
  <c r="Q1328" i="16"/>
  <c r="Q1345" i="16"/>
  <c r="Q1361" i="16"/>
  <c r="Q1377" i="16"/>
  <c r="Q1393" i="16"/>
  <c r="Q1409" i="16"/>
  <c r="Q1425" i="16"/>
  <c r="Q1441" i="16"/>
  <c r="Q1457" i="16"/>
  <c r="Q1473" i="16"/>
  <c r="Q1489" i="16"/>
  <c r="Q1505" i="16"/>
  <c r="Q1519" i="16"/>
  <c r="Q1533" i="16"/>
  <c r="Q1544" i="16"/>
  <c r="Q1558" i="16"/>
  <c r="Q1569" i="16"/>
  <c r="Q1583" i="16"/>
  <c r="Q1592" i="16"/>
  <c r="Q1601" i="16"/>
  <c r="Q1609" i="16"/>
  <c r="Q1617" i="16"/>
  <c r="Q1625" i="16"/>
  <c r="Q1633" i="16"/>
  <c r="Q1641" i="16"/>
  <c r="Q1649" i="16"/>
  <c r="Q1657" i="16"/>
  <c r="Q1665" i="16"/>
  <c r="Q1673" i="16"/>
  <c r="Q1681" i="16"/>
  <c r="Q1689" i="16"/>
  <c r="Q1697" i="16"/>
  <c r="Q1705" i="16"/>
  <c r="Q1713" i="16"/>
  <c r="Q1721" i="16"/>
  <c r="Q1729" i="16"/>
  <c r="Q1737" i="16"/>
  <c r="Q1745" i="16"/>
  <c r="Q1753" i="16"/>
  <c r="Q1761" i="16"/>
  <c r="Q1769" i="16"/>
  <c r="Q1777" i="16"/>
  <c r="Q1785" i="16"/>
  <c r="Q1793" i="16"/>
  <c r="Q1801" i="16"/>
  <c r="Q1809" i="16"/>
  <c r="Q1817" i="16"/>
  <c r="Q1825" i="16"/>
  <c r="Q1833" i="16"/>
  <c r="Q1841" i="16"/>
  <c r="Q1849" i="16"/>
  <c r="Q1857" i="16"/>
  <c r="Q1865" i="16"/>
  <c r="Q1873" i="16"/>
  <c r="Q1881" i="16"/>
  <c r="Q1889" i="16"/>
  <c r="Q1897" i="16"/>
  <c r="Q1905" i="16"/>
  <c r="Q1913" i="16"/>
  <c r="Q1921" i="16"/>
  <c r="Q1929" i="16"/>
  <c r="Q1937" i="16"/>
  <c r="Q1945" i="16"/>
  <c r="Q1953" i="16"/>
  <c r="Q1961" i="16"/>
  <c r="Q1969" i="16"/>
  <c r="Q1977" i="16"/>
  <c r="Q1985" i="16"/>
  <c r="Q1993" i="16"/>
  <c r="Q2001" i="16"/>
  <c r="Q2009" i="16"/>
  <c r="R882" i="16"/>
  <c r="R1562" i="16"/>
  <c r="R1882" i="16"/>
  <c r="Q128" i="16"/>
  <c r="Q384" i="16"/>
  <c r="Q569" i="16"/>
  <c r="Q644" i="16"/>
  <c r="Q713" i="16"/>
  <c r="Q777" i="16"/>
  <c r="Q841" i="16"/>
  <c r="Q905" i="16"/>
  <c r="Q969" i="16"/>
  <c r="Q1032" i="16"/>
  <c r="Q1064" i="16"/>
  <c r="Q1096" i="16"/>
  <c r="Q1128" i="16"/>
  <c r="Q1160" i="16"/>
  <c r="Q1192" i="16"/>
  <c r="Q1224" i="16"/>
  <c r="Q1246" i="16"/>
  <c r="Q1265" i="16"/>
  <c r="Q1288" i="16"/>
  <c r="Q1310" i="16"/>
  <c r="Q1329" i="16"/>
  <c r="Q1350" i="16"/>
  <c r="Q1366" i="16"/>
  <c r="Q1382" i="16"/>
  <c r="Q1398" i="16"/>
  <c r="Q1414" i="16"/>
  <c r="Q1430" i="16"/>
  <c r="Q1446" i="16"/>
  <c r="Q1462" i="16"/>
  <c r="Q1478" i="16"/>
  <c r="Q1494" i="16"/>
  <c r="Q1509" i="16"/>
  <c r="Q1520" i="16"/>
  <c r="Q1534" i="16"/>
  <c r="Q1545" i="16"/>
  <c r="Q1559" i="16"/>
  <c r="Q1573" i="16"/>
  <c r="Q1584" i="16"/>
  <c r="Q1593" i="16"/>
  <c r="Q1602" i="16"/>
  <c r="Q1610" i="16"/>
  <c r="Q1618" i="16"/>
  <c r="Q1626" i="16"/>
  <c r="Q1634" i="16"/>
  <c r="Q1642" i="16"/>
  <c r="Q1650" i="16"/>
  <c r="Q1658" i="16"/>
  <c r="Q1666" i="16"/>
  <c r="Q1674" i="16"/>
  <c r="Q1682" i="16"/>
  <c r="Q1690" i="16"/>
  <c r="Q1698" i="16"/>
  <c r="Q1706" i="16"/>
  <c r="Q1714" i="16"/>
  <c r="Q1722" i="16"/>
  <c r="Q1730" i="16"/>
  <c r="Q1738" i="16"/>
  <c r="Q1746" i="16"/>
  <c r="Q1754" i="16"/>
  <c r="Q1762" i="16"/>
  <c r="Q1770" i="16"/>
  <c r="Q1778" i="16"/>
  <c r="Q1786" i="16"/>
  <c r="Q1794" i="16"/>
  <c r="Q1802" i="16"/>
  <c r="Q1810" i="16"/>
  <c r="Q1818" i="16"/>
  <c r="Q1826" i="16"/>
  <c r="Q1834" i="16"/>
  <c r="Q1842" i="16"/>
  <c r="Q1850" i="16"/>
  <c r="Q1858" i="16"/>
  <c r="Q1866" i="16"/>
  <c r="Q1874" i="16"/>
  <c r="Q1882" i="16"/>
  <c r="Q1890" i="16"/>
  <c r="Q1898" i="16"/>
  <c r="Q1906" i="16"/>
  <c r="Q1914" i="16"/>
  <c r="Q1922" i="16"/>
  <c r="Q1930" i="16"/>
  <c r="Q1938" i="16"/>
  <c r="Q1946" i="16"/>
  <c r="Q1954" i="16"/>
  <c r="Q1962" i="16"/>
  <c r="Q1970" i="16"/>
  <c r="Q1978" i="16"/>
  <c r="Q1986" i="16"/>
  <c r="Q1994" i="16"/>
  <c r="Q2002" i="16"/>
  <c r="Q2010" i="16"/>
  <c r="R969" i="16"/>
  <c r="R1626" i="16"/>
  <c r="R1914" i="16"/>
  <c r="Q160" i="16"/>
  <c r="Q416" i="16"/>
  <c r="Q580" i="16"/>
  <c r="Q653" i="16"/>
  <c r="Q721" i="16"/>
  <c r="Q785" i="16"/>
  <c r="Q849" i="16"/>
  <c r="Q913" i="16"/>
  <c r="Q977" i="16"/>
  <c r="Q1033" i="16"/>
  <c r="Q1065" i="16"/>
  <c r="Q1097" i="16"/>
  <c r="Q1129" i="16"/>
  <c r="Q1161" i="16"/>
  <c r="Q1193" i="16"/>
  <c r="Q1225" i="16"/>
  <c r="Q1248" i="16"/>
  <c r="Q1270" i="16"/>
  <c r="Q1289" i="16"/>
  <c r="Q1312" i="16"/>
  <c r="Q1334" i="16"/>
  <c r="Q1351" i="16"/>
  <c r="Q1367" i="16"/>
  <c r="Q1383" i="16"/>
  <c r="Q1399" i="16"/>
  <c r="Q1415" i="16"/>
  <c r="Q1431" i="16"/>
  <c r="Q1447" i="16"/>
  <c r="Q1463" i="16"/>
  <c r="Q1479" i="16"/>
  <c r="Q1495" i="16"/>
  <c r="Q1510" i="16"/>
  <c r="Q1521" i="16"/>
  <c r="Q1535" i="16"/>
  <c r="Q1549" i="16"/>
  <c r="Q1560" i="16"/>
  <c r="Q1574" i="16"/>
  <c r="Q1585" i="16"/>
  <c r="Q1594" i="16"/>
  <c r="Q1603" i="16"/>
  <c r="Q1611" i="16"/>
  <c r="Q1619" i="16"/>
  <c r="Q1627" i="16"/>
  <c r="Q1635" i="16"/>
  <c r="Q1643" i="16"/>
  <c r="Q1651" i="16"/>
  <c r="Q1659" i="16"/>
  <c r="Q1667" i="16"/>
  <c r="Q1675" i="16"/>
  <c r="Q1683" i="16"/>
  <c r="Q1691" i="16"/>
  <c r="Q1699" i="16"/>
  <c r="Q1707" i="16"/>
  <c r="Q1715" i="16"/>
  <c r="Q1723" i="16"/>
  <c r="Q1731" i="16"/>
  <c r="Q1739" i="16"/>
  <c r="Q1747" i="16"/>
  <c r="Q1755" i="16"/>
  <c r="Q1763" i="16"/>
  <c r="Q1771" i="16"/>
  <c r="Q1779" i="16"/>
  <c r="Q1787" i="16"/>
  <c r="Q1795" i="16"/>
  <c r="Q1803" i="16"/>
  <c r="Q1811" i="16"/>
  <c r="Q1819" i="16"/>
  <c r="Q1827" i="16"/>
  <c r="Q1835" i="16"/>
  <c r="Q1843" i="16"/>
  <c r="Q1851" i="16"/>
  <c r="Q1859" i="16"/>
  <c r="Q1867" i="16"/>
  <c r="Q1875" i="16"/>
  <c r="Q1883" i="16"/>
  <c r="Q1891" i="16"/>
  <c r="Q1899" i="16"/>
  <c r="Q1907" i="16"/>
  <c r="Q1915" i="16"/>
  <c r="Q1923" i="16"/>
  <c r="Q1931" i="16"/>
  <c r="Q1939" i="16"/>
  <c r="Q1947" i="16"/>
  <c r="Q1955" i="16"/>
  <c r="Q1963" i="16"/>
  <c r="Q1971" i="16"/>
  <c r="Q1979" i="16"/>
  <c r="Q1987" i="16"/>
  <c r="Q1995" i="16"/>
  <c r="Q2003" i="16"/>
  <c r="Q2011" i="16"/>
  <c r="R1055" i="16"/>
  <c r="R1689" i="16"/>
  <c r="R1946" i="16"/>
  <c r="Q192" i="16"/>
  <c r="Q448" i="16"/>
  <c r="Q589" i="16"/>
  <c r="Q662" i="16"/>
  <c r="Q729" i="16"/>
  <c r="Q793" i="16"/>
  <c r="Q857" i="16"/>
  <c r="Q921" i="16"/>
  <c r="Q985" i="16"/>
  <c r="Q1040" i="16"/>
  <c r="Q1072" i="16"/>
  <c r="Q1104" i="16"/>
  <c r="Q1136" i="16"/>
  <c r="Q1168" i="16"/>
  <c r="Q1200" i="16"/>
  <c r="Q1230" i="16"/>
  <c r="Q1249" i="16"/>
  <c r="Q1272" i="16"/>
  <c r="Q1294" i="16"/>
  <c r="Q1313" i="16"/>
  <c r="Q1336" i="16"/>
  <c r="Q1352" i="16"/>
  <c r="Q1368" i="16"/>
  <c r="Q1384" i="16"/>
  <c r="Q1400" i="16"/>
  <c r="Q1416" i="16"/>
  <c r="Q1432" i="16"/>
  <c r="Q1448" i="16"/>
  <c r="Q1464" i="16"/>
  <c r="Q1480" i="16"/>
  <c r="Q1496" i="16"/>
  <c r="Q1511" i="16"/>
  <c r="Q1525" i="16"/>
  <c r="Q1536" i="16"/>
  <c r="Q1550" i="16"/>
  <c r="Q1561" i="16"/>
  <c r="Q1575" i="16"/>
  <c r="Q1586" i="16"/>
  <c r="Q1596" i="16"/>
  <c r="Q1604" i="16"/>
  <c r="Q1612" i="16"/>
  <c r="Q1620" i="16"/>
  <c r="Q1628" i="16"/>
  <c r="Q1636" i="16"/>
  <c r="Q1644" i="16"/>
  <c r="Q1652" i="16"/>
  <c r="Q1660" i="16"/>
  <c r="Q1668" i="16"/>
  <c r="Q1676" i="16"/>
  <c r="Q1684" i="16"/>
  <c r="Q1692" i="16"/>
  <c r="Q1700" i="16"/>
  <c r="Q1708" i="16"/>
  <c r="Q1716" i="16"/>
  <c r="Q1724" i="16"/>
  <c r="Q1732" i="16"/>
  <c r="Q1740" i="16"/>
  <c r="Q1748" i="16"/>
  <c r="Q1756" i="16"/>
  <c r="Q1764" i="16"/>
  <c r="Q1772" i="16"/>
  <c r="Q1780" i="16"/>
  <c r="Q1788" i="16"/>
  <c r="Q1796" i="16"/>
  <c r="Q1804" i="16"/>
  <c r="Q1812" i="16"/>
  <c r="Q1820" i="16"/>
  <c r="Q1828" i="16"/>
  <c r="Q1836" i="16"/>
  <c r="Q1844" i="16"/>
  <c r="Q1852" i="16"/>
  <c r="Q1860" i="16"/>
  <c r="Q1868" i="16"/>
  <c r="Q1876" i="16"/>
  <c r="Q1884" i="16"/>
  <c r="Q1892" i="16"/>
  <c r="Q1900" i="16"/>
  <c r="Q1908" i="16"/>
  <c r="Q1916" i="16"/>
  <c r="Q1924" i="16"/>
  <c r="Q1932" i="16"/>
  <c r="Q1940" i="16"/>
  <c r="Q1948" i="16"/>
  <c r="Q1956" i="16"/>
  <c r="Q1964" i="16"/>
  <c r="Q1972" i="16"/>
  <c r="Q1980" i="16"/>
  <c r="Q1988" i="16"/>
  <c r="Q1996" i="16"/>
  <c r="Q2004" i="16"/>
  <c r="R1138" i="16"/>
  <c r="R1722" i="16"/>
  <c r="R1978" i="16"/>
  <c r="Q224" i="16"/>
  <c r="Q480" i="16"/>
  <c r="Q598" i="16"/>
  <c r="Q671" i="16"/>
  <c r="Q737" i="16"/>
  <c r="Q801" i="16"/>
  <c r="Q865" i="16"/>
  <c r="Q929" i="16"/>
  <c r="Q993" i="16"/>
  <c r="Q1041" i="16"/>
  <c r="Q1073" i="16"/>
  <c r="Q1105" i="16"/>
  <c r="Q1137" i="16"/>
  <c r="Q1169" i="16"/>
  <c r="Q1201" i="16"/>
  <c r="Q1232" i="16"/>
  <c r="Q1254" i="16"/>
  <c r="Q1273" i="16"/>
  <c r="Q1296" i="16"/>
  <c r="Q1318" i="16"/>
  <c r="Q1337" i="16"/>
  <c r="Q1353" i="16"/>
  <c r="Q1369" i="16"/>
  <c r="Q1385" i="16"/>
  <c r="Q1401" i="16"/>
  <c r="Q1417" i="16"/>
  <c r="Q1433" i="16"/>
  <c r="Q1449" i="16"/>
  <c r="Q1465" i="16"/>
  <c r="Q1481" i="16"/>
  <c r="Q1497" i="16"/>
  <c r="Q1512" i="16"/>
  <c r="Q1526" i="16"/>
  <c r="Q1537" i="16"/>
  <c r="Q1551" i="16"/>
  <c r="Q1565" i="16"/>
  <c r="Q1576" i="16"/>
  <c r="Q1588" i="16"/>
  <c r="Q1597" i="16"/>
  <c r="Q1605" i="16"/>
  <c r="Q1613" i="16"/>
  <c r="Q1621" i="16"/>
  <c r="Q1629" i="16"/>
  <c r="Q1637" i="16"/>
  <c r="Q1645" i="16"/>
  <c r="Q1653" i="16"/>
  <c r="Q1661" i="16"/>
  <c r="Q1669" i="16"/>
  <c r="Q1677" i="16"/>
  <c r="Q1685" i="16"/>
  <c r="Q1693" i="16"/>
  <c r="Q1701" i="16"/>
  <c r="Q1709" i="16"/>
  <c r="Q1717" i="16"/>
  <c r="Q1725" i="16"/>
  <c r="Q1733" i="16"/>
  <c r="Q1741" i="16"/>
  <c r="Q1749" i="16"/>
  <c r="Q1757" i="16"/>
  <c r="Q1765" i="16"/>
  <c r="Q1773" i="16"/>
  <c r="Q1781" i="16"/>
  <c r="Q1789" i="16"/>
  <c r="Q1797" i="16"/>
  <c r="Q1805" i="16"/>
  <c r="Q1813" i="16"/>
  <c r="Q1821" i="16"/>
  <c r="Q1829" i="16"/>
  <c r="Q1837" i="16"/>
  <c r="Q1845" i="16"/>
  <c r="Q1853" i="16"/>
  <c r="Q1861" i="16"/>
  <c r="Q1869" i="16"/>
  <c r="Q1877" i="16"/>
  <c r="Q1885" i="16"/>
  <c r="Q1893" i="16"/>
  <c r="Q1901" i="16"/>
  <c r="Q1909" i="16"/>
  <c r="Q1917" i="16"/>
  <c r="Q1925" i="16"/>
  <c r="Q1933" i="16"/>
  <c r="Q1941" i="16"/>
  <c r="Q1949" i="16"/>
  <c r="Q1957" i="16"/>
  <c r="Q1965" i="16"/>
  <c r="Q1973" i="16"/>
  <c r="Q1981" i="16"/>
  <c r="Q1989" i="16"/>
  <c r="Q1997" i="16"/>
  <c r="Q2005" i="16"/>
  <c r="R1225" i="16"/>
  <c r="R1754" i="16"/>
  <c r="R2010" i="16"/>
  <c r="Q256" i="16"/>
  <c r="Q512" i="16"/>
  <c r="Q607" i="16"/>
  <c r="Q680" i="16"/>
  <c r="Q745" i="16"/>
  <c r="Q809" i="16"/>
  <c r="Q873" i="16"/>
  <c r="Q937" i="16"/>
  <c r="Q1001" i="16"/>
  <c r="Q1048" i="16"/>
  <c r="Q1080" i="16"/>
  <c r="Q1112" i="16"/>
  <c r="Q1144" i="16"/>
  <c r="Q1176" i="16"/>
  <c r="Q1208" i="16"/>
  <c r="Q1233" i="16"/>
  <c r="Q1256" i="16"/>
  <c r="Q1278" i="16"/>
  <c r="Q1297" i="16"/>
  <c r="Q1320" i="16"/>
  <c r="Q1342" i="16"/>
  <c r="Q1358" i="16"/>
  <c r="Q1374" i="16"/>
  <c r="Q1390" i="16"/>
  <c r="Q1406" i="16"/>
  <c r="Q1422" i="16"/>
  <c r="Q1438" i="16"/>
  <c r="Q1454" i="16"/>
  <c r="Q1470" i="16"/>
  <c r="Q1486" i="16"/>
  <c r="Q1502" i="16"/>
  <c r="Q1513" i="16"/>
  <c r="Q1527" i="16"/>
  <c r="Q1541" i="16"/>
  <c r="Q1552" i="16"/>
  <c r="Q1566" i="16"/>
  <c r="Q1577" i="16"/>
  <c r="Q1589" i="16"/>
  <c r="Q1598" i="16"/>
  <c r="Q1606" i="16"/>
  <c r="Q1614" i="16"/>
  <c r="Q1622" i="16"/>
  <c r="Q1630" i="16"/>
  <c r="Q1638" i="16"/>
  <c r="Q1646" i="16"/>
  <c r="Q1654" i="16"/>
  <c r="Q1662" i="16"/>
  <c r="Q1670" i="16"/>
  <c r="Q1678" i="16"/>
  <c r="Q1686" i="16"/>
  <c r="Q1694" i="16"/>
  <c r="Q1702" i="16"/>
  <c r="Q1710" i="16"/>
  <c r="Q1718" i="16"/>
  <c r="Q1726" i="16"/>
  <c r="Q1734" i="16"/>
  <c r="Q1742" i="16"/>
  <c r="Q1750" i="16"/>
  <c r="Q1758" i="16"/>
  <c r="Q1766" i="16"/>
  <c r="Q1774" i="16"/>
  <c r="Q1782" i="16"/>
  <c r="Q1790" i="16"/>
  <c r="Q1798" i="16"/>
  <c r="Q1806" i="16"/>
  <c r="Q1814" i="16"/>
  <c r="Q1822" i="16"/>
  <c r="Q1830" i="16"/>
  <c r="Q1838" i="16"/>
  <c r="Q1846" i="16"/>
  <c r="Q1854" i="16"/>
  <c r="Q1862" i="16"/>
  <c r="Q1870" i="16"/>
  <c r="Q1878" i="16"/>
  <c r="Q1886" i="16"/>
  <c r="Q1894" i="16"/>
  <c r="Q1902" i="16"/>
  <c r="Q1910" i="16"/>
  <c r="Q1918" i="16"/>
  <c r="Q1926" i="16"/>
  <c r="Q1934" i="16"/>
  <c r="Q1942" i="16"/>
  <c r="R1311" i="16"/>
  <c r="R1786" i="16"/>
  <c r="Q32" i="16"/>
  <c r="Q288" i="16"/>
  <c r="Q535" i="16"/>
  <c r="Q616" i="16"/>
  <c r="Q689" i="16"/>
  <c r="Q753" i="16"/>
  <c r="Q817" i="16"/>
  <c r="Q881" i="16"/>
  <c r="Q945" i="16"/>
  <c r="Q1009" i="16"/>
  <c r="Q1049" i="16"/>
  <c r="Q1081" i="16"/>
  <c r="Q1113" i="16"/>
  <c r="Q1145" i="16"/>
  <c r="Q1177" i="16"/>
  <c r="Q1209" i="16"/>
  <c r="Q1238" i="16"/>
  <c r="Q1257" i="16"/>
  <c r="Q1280" i="16"/>
  <c r="Q1302" i="16"/>
  <c r="Q1321" i="16"/>
  <c r="Q1343" i="16"/>
  <c r="Q1359" i="16"/>
  <c r="Q1375" i="16"/>
  <c r="Q1391" i="16"/>
  <c r="Q1407" i="16"/>
  <c r="Q1423" i="16"/>
  <c r="Q1439" i="16"/>
  <c r="Q1455" i="16"/>
  <c r="Q1471" i="16"/>
  <c r="Q1487" i="16"/>
  <c r="Q1503" i="16"/>
  <c r="Q1517" i="16"/>
  <c r="Q1528" i="16"/>
  <c r="Q1542" i="16"/>
  <c r="Q1553" i="16"/>
  <c r="Q1567" i="16"/>
  <c r="Q1581" i="16"/>
  <c r="Q1590" i="16"/>
  <c r="Q1599" i="16"/>
  <c r="Q1607" i="16"/>
  <c r="Q1615" i="16"/>
  <c r="Q1623" i="16"/>
  <c r="Q1631" i="16"/>
  <c r="Q1639" i="16"/>
  <c r="Q1647" i="16"/>
  <c r="Q1655" i="16"/>
  <c r="Q1663" i="16"/>
  <c r="Q1671" i="16"/>
  <c r="Q1679" i="16"/>
  <c r="Q1687" i="16"/>
  <c r="Q1695" i="16"/>
  <c r="Q1703" i="16"/>
  <c r="Q1711" i="16"/>
  <c r="Q1719" i="16"/>
  <c r="Q1727" i="16"/>
  <c r="Q1735" i="16"/>
  <c r="Q1743" i="16"/>
  <c r="Q1751" i="16"/>
  <c r="Q1759" i="16"/>
  <c r="Q1767" i="16"/>
  <c r="Q1775" i="16"/>
  <c r="Q1783" i="16"/>
  <c r="Q1791" i="16"/>
  <c r="Q1799" i="16"/>
  <c r="Q1807" i="16"/>
  <c r="Q1815" i="16"/>
  <c r="Q1823" i="16"/>
  <c r="Q1831" i="16"/>
  <c r="Q1839" i="16"/>
  <c r="Q1847" i="16"/>
  <c r="Q1855" i="16"/>
  <c r="Q1863" i="16"/>
  <c r="Q1871" i="16"/>
  <c r="Q1879" i="16"/>
  <c r="Q1887" i="16"/>
  <c r="Q1895" i="16"/>
  <c r="Q1903" i="16"/>
  <c r="Q1911" i="16"/>
  <c r="Q1919" i="16"/>
  <c r="Q1927" i="16"/>
  <c r="Q1935" i="16"/>
  <c r="Q1943" i="16"/>
  <c r="Q1951" i="16"/>
  <c r="Q1959" i="16"/>
  <c r="Q1967" i="16"/>
  <c r="Q1975" i="16"/>
  <c r="Q1983" i="16"/>
  <c r="Q1991" i="16"/>
  <c r="Q1999" i="16"/>
  <c r="Q2007" i="16"/>
  <c r="Q1950" i="16"/>
  <c r="Q1958" i="16"/>
  <c r="Q1966" i="16"/>
  <c r="Q1974" i="16"/>
  <c r="Q1982" i="16"/>
  <c r="Q1990" i="16"/>
  <c r="Q1998" i="16"/>
  <c r="Q2006" i="16"/>
  <c r="AA5" i="18" a="1"/>
  <c r="AA5" i="18" s="1"/>
  <c r="Q8" i="18" a="1"/>
  <c r="Q8" i="18" s="1"/>
  <c r="AA4" i="18" a="1"/>
  <c r="AA4" i="18" s="1"/>
  <c r="AA8" i="18" a="1"/>
  <c r="AA8" i="18" s="1"/>
  <c r="L4" i="18" a="1"/>
  <c r="L4" i="18" s="1"/>
  <c r="Q4" i="18" a="1"/>
  <c r="Q4" i="18" s="1"/>
  <c r="Q7" i="18" a="1"/>
  <c r="Q7" i="18" s="1"/>
  <c r="Q9" i="18" a="1"/>
  <c r="Q9" i="18" s="1"/>
  <c r="AA13" i="18" a="1"/>
  <c r="AA13" i="18" s="1"/>
  <c r="AA9" i="18" a="1"/>
  <c r="AA9" i="18" s="1"/>
  <c r="L9" i="18" a="1"/>
  <c r="L9" i="18" s="1"/>
  <c r="L8" i="18" a="1"/>
  <c r="L8" i="18" s="1"/>
  <c r="L5" i="18" a="1"/>
  <c r="L5" i="18" s="1"/>
  <c r="Q5" i="18" a="1"/>
  <c r="Q5" i="18" s="1"/>
  <c r="Q10" i="18" a="1"/>
  <c r="Q10" i="18" s="1"/>
  <c r="V9" i="18" a="1"/>
  <c r="V9" i="18" s="1"/>
  <c r="V5" i="18" a="1"/>
  <c r="V5" i="18" s="1"/>
  <c r="L10" i="18" a="1"/>
  <c r="L10" i="18" s="1"/>
  <c r="L6" i="18" a="1"/>
  <c r="L6" i="18" s="1"/>
  <c r="AA6" i="18" a="1"/>
  <c r="AA6" i="18" s="1"/>
  <c r="AA10" i="18" a="1"/>
  <c r="AA10" i="18" s="1"/>
  <c r="L11" i="18" a="1"/>
  <c r="L11" i="18" s="1"/>
  <c r="Q12" i="18" a="1"/>
  <c r="Q12" i="18" s="1"/>
  <c r="Q6" i="18" a="1"/>
  <c r="Q6" i="18" s="1"/>
  <c r="AA14" i="18" a="1"/>
  <c r="AA14" i="18" s="1"/>
  <c r="V6" i="18" a="1"/>
  <c r="V6" i="18" s="1"/>
  <c r="L13" i="18" a="1"/>
  <c r="L13" i="18" s="1"/>
  <c r="Q13" i="18" a="1"/>
  <c r="Q13" i="18" s="1"/>
  <c r="L14" i="18" a="1"/>
  <c r="L14" i="18" s="1"/>
  <c r="Q14" i="18" a="1"/>
  <c r="Q14" i="18" s="1"/>
  <c r="L12" i="18" a="1"/>
  <c r="L12" i="18" s="1"/>
  <c r="V10" i="18" a="1"/>
  <c r="V10" i="18" s="1"/>
  <c r="V14" i="18" a="1"/>
  <c r="V14" i="18" s="1"/>
  <c r="L3" i="18" a="1"/>
  <c r="L3" i="18" s="1"/>
  <c r="AA12" i="18" a="1"/>
  <c r="AA12" i="18" s="1"/>
  <c r="AA7" i="18" a="1"/>
  <c r="AA7" i="18" s="1"/>
  <c r="AA11" i="18" a="1"/>
  <c r="AA11" i="18" s="1"/>
  <c r="L7" i="18" a="1"/>
  <c r="L7" i="18" s="1"/>
  <c r="V8" i="18" a="1"/>
  <c r="V8" i="18" s="1"/>
  <c r="AA3" i="18" a="1"/>
  <c r="AA3" i="18" s="1"/>
  <c r="V7" i="18" a="1"/>
  <c r="V7" i="18" s="1"/>
  <c r="Q11" i="18" a="1"/>
  <c r="Q11" i="18" s="1"/>
  <c r="Q3" i="18" a="1"/>
  <c r="Q3" i="18" s="1"/>
  <c r="V4" i="18" a="1"/>
  <c r="V4" i="18" s="1"/>
  <c r="V11" i="18" a="1"/>
  <c r="V11" i="18" s="1"/>
  <c r="V12" i="18" a="1"/>
  <c r="V12" i="18" s="1"/>
  <c r="V13" i="18" a="1"/>
  <c r="V13" i="18" s="1"/>
  <c r="V3" i="18" a="1"/>
  <c r="V3" i="18" s="1"/>
  <c r="G14" i="18" a="1"/>
  <c r="G14" i="18" s="1"/>
  <c r="G6" i="18" a="1"/>
  <c r="G6" i="18" s="1"/>
  <c r="B4" i="18" a="1"/>
  <c r="B4" i="18" s="1"/>
  <c r="G13" i="18" a="1"/>
  <c r="G13" i="18" s="1"/>
  <c r="G5" i="18" a="1"/>
  <c r="G5" i="18" s="1"/>
  <c r="B11" i="18" a="1"/>
  <c r="B11" i="18" s="1"/>
  <c r="G12" i="18" a="1"/>
  <c r="G12" i="18" s="1"/>
  <c r="G4" i="18" a="1"/>
  <c r="G4" i="18" s="1"/>
  <c r="B10" i="18" a="1"/>
  <c r="B10" i="18" s="1"/>
  <c r="G11" i="18" a="1"/>
  <c r="G11" i="18" s="1"/>
  <c r="G3" i="18" a="1"/>
  <c r="G3" i="18" s="1"/>
  <c r="B9" i="18" a="1"/>
  <c r="B9" i="18" s="1"/>
  <c r="G10" i="18" a="1"/>
  <c r="G10" i="18" s="1"/>
  <c r="B3" i="18" a="1"/>
  <c r="B3" i="18" s="1"/>
  <c r="B8" i="18" a="1"/>
  <c r="B8" i="18" s="1"/>
  <c r="G9" i="18" a="1"/>
  <c r="G9" i="18" s="1"/>
  <c r="B7" i="18" a="1"/>
  <c r="B7" i="18" s="1"/>
  <c r="B6" i="18" a="1"/>
  <c r="B6" i="18" s="1"/>
  <c r="G8" i="18" a="1"/>
  <c r="G8" i="18" s="1"/>
  <c r="B14" i="18" a="1"/>
  <c r="B14" i="18" s="1"/>
  <c r="B12" i="18" a="1"/>
  <c r="B12" i="18" s="1"/>
  <c r="G7" i="18" a="1"/>
  <c r="G7" i="18" s="1"/>
  <c r="B13" i="18" a="1"/>
  <c r="B13" i="18" s="1"/>
  <c r="B5" i="18" a="1"/>
  <c r="B5" i="18" s="1"/>
  <c r="E2" i="15" a="1"/>
  <c r="E2" i="15" s="1"/>
  <c r="F2" i="15" a="1"/>
  <c r="F2" i="15" s="1"/>
  <c r="D2" i="15" a="1"/>
  <c r="D2" i="15" s="1"/>
  <c r="H2" i="15" s="1" a="1"/>
  <c r="H2" i="15" s="1"/>
  <c r="H20" i="1" a="1"/>
  <c r="H20" i="1" s="1"/>
  <c r="H17" i="1" a="1"/>
  <c r="H17" i="1" s="1"/>
  <c r="E2" i="9" a="1"/>
  <c r="E2" i="9" s="1"/>
  <c r="F2" i="9" a="1"/>
  <c r="F2" i="9" s="1"/>
  <c r="J20" i="1" a="1"/>
  <c r="J20" i="1" s="1"/>
  <c r="J17" i="1" a="1"/>
  <c r="J17" i="1" s="1"/>
  <c r="J14" i="1" a="1"/>
  <c r="J14" i="1" s="1"/>
  <c r="D2" i="9" a="1"/>
  <c r="D2" i="9" s="1"/>
  <c r="H2" i="9" s="1" a="1"/>
  <c r="H2" i="9" s="1"/>
  <c r="BL2" i="15" l="1" a="1"/>
  <c r="BL2" i="15" s="1"/>
  <c r="AX2" i="15" a="1"/>
  <c r="AX2" i="15" s="1"/>
  <c r="CG2" i="15" a="1"/>
  <c r="BZ2" i="15" a="1"/>
  <c r="V2" i="15" a="1"/>
  <c r="V2" i="15" s="1"/>
  <c r="AQ2" i="15" a="1"/>
  <c r="AQ2" i="15" s="1"/>
  <c r="H15" i="12" s="1"/>
  <c r="AC2" i="15" a="1"/>
  <c r="AC2" i="15" s="1"/>
  <c r="H13" i="12" s="1"/>
  <c r="AJ2" i="15" a="1"/>
  <c r="AJ2" i="15" s="1"/>
  <c r="H14" i="12" s="1"/>
  <c r="BE2" i="15" a="1"/>
  <c r="BE2" i="15" s="1"/>
  <c r="BS2" i="15" a="1"/>
  <c r="O2" i="15" a="1"/>
  <c r="O2" i="15" s="1"/>
  <c r="H11" i="12" s="1"/>
  <c r="O2" i="9" a="1"/>
  <c r="O2" i="9" s="1"/>
  <c r="AJ2" i="9" a="1"/>
  <c r="AJ2" i="9" s="1"/>
  <c r="H8" i="12" s="1"/>
  <c r="V2" i="9" a="1"/>
  <c r="V2" i="9" s="1"/>
  <c r="AC2" i="9" a="1"/>
  <c r="AC2" i="9" s="1"/>
  <c r="H10" i="12"/>
  <c r="F10" i="12"/>
  <c r="G10" i="12"/>
  <c r="I10" i="12"/>
  <c r="E10" i="12"/>
  <c r="I5" i="12"/>
  <c r="F12" i="12" l="1"/>
  <c r="G12" i="12"/>
  <c r="E12" i="12"/>
  <c r="I12" i="12"/>
  <c r="H12" i="12"/>
  <c r="BZ2" i="15"/>
  <c r="H20" i="12" s="1"/>
  <c r="G20" i="12"/>
  <c r="I20" i="12"/>
  <c r="F20" i="12"/>
  <c r="E20" i="12"/>
  <c r="CG2" i="15"/>
  <c r="H21" i="12" s="1"/>
  <c r="G21" i="12"/>
  <c r="E21" i="12"/>
  <c r="F21" i="12"/>
  <c r="I21" i="12"/>
  <c r="BS2" i="15"/>
  <c r="H19" i="12" s="1"/>
  <c r="F19" i="12"/>
  <c r="G19" i="12"/>
  <c r="I19" i="12"/>
  <c r="E19" i="12"/>
  <c r="F13" i="12"/>
  <c r="G15" i="12"/>
  <c r="I15" i="12"/>
  <c r="I13" i="12"/>
  <c r="E15" i="12"/>
  <c r="G13" i="12"/>
  <c r="F15" i="12"/>
  <c r="I14" i="12"/>
  <c r="E13" i="12"/>
  <c r="E14" i="12"/>
  <c r="H18" i="12"/>
  <c r="I18" i="12"/>
  <c r="G18" i="12"/>
  <c r="F18" i="12"/>
  <c r="E18" i="12"/>
  <c r="F14" i="12"/>
  <c r="G14" i="12"/>
  <c r="H16" i="12"/>
  <c r="G16" i="12"/>
  <c r="F16" i="12"/>
  <c r="E16" i="12"/>
  <c r="I16" i="12"/>
  <c r="H17" i="12"/>
  <c r="I17" i="12"/>
  <c r="G17" i="12"/>
  <c r="F17" i="12"/>
  <c r="E17" i="12"/>
  <c r="F8" i="12"/>
  <c r="I11" i="12"/>
  <c r="G8" i="12"/>
  <c r="E11" i="12"/>
  <c r="F11" i="12"/>
  <c r="H7" i="12"/>
  <c r="I8" i="12"/>
  <c r="E8" i="12"/>
  <c r="G11" i="12"/>
  <c r="E7" i="12"/>
  <c r="F7" i="12"/>
  <c r="G7" i="12"/>
  <c r="H6" i="12"/>
  <c r="I6" i="12"/>
  <c r="I7" i="12"/>
  <c r="H4" i="12"/>
  <c r="I4" i="12"/>
  <c r="E4" i="12"/>
  <c r="G4" i="12"/>
  <c r="F4" i="12"/>
  <c r="E6" i="12"/>
  <c r="G6" i="12"/>
  <c r="F6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67FB27-A895-46E6-9FBA-5E68CB73D394}" keepAlive="1" name="Consulta - Pendientes" description="Conexión a la consulta 'Pendientes' en el libro." type="5" refreshedVersion="8" background="1" saveData="1">
    <dbPr connection="Provider=Microsoft.Mashup.OleDb.1;Data Source=$Workbook$;Location=Pendientes;Extended Properties=&quot;&quot;" command="SELECT * FROM [Pendientes]"/>
  </connection>
  <connection id="2" xr16:uid="{7D78767C-BAAB-4110-B188-E5A4228AA76D}" keepAlive="1" name="Consulta - Resueltas" description="Conexión a la consulta 'Resueltas' en el libro." type="5" refreshedVersion="8" background="1" saveData="1">
    <dbPr connection="Provider=Microsoft.Mashup.OleDb.1;Data Source=$Workbook$;Location=Resueltas;Extended Properties=&quot;&quot;" command="SELECT * FROM [Resueltas]"/>
  </connection>
  <connection id="3" xr16:uid="{B7506F3C-A95F-41FB-98D7-A2CA65323673}" keepAlive="1" name="Consulta - Resueltas (2)" description="Conexión a la consulta 'Resueltas (2)' en el libro." type="5" refreshedVersion="8" background="1" saveData="1">
    <dbPr connection="Provider=Microsoft.Mashup.OleDb.1;Data Source=$Workbook$;Location=&quot;Resueltas (2)&quot;;Extended Properties=&quot;&quot;" command="SELECT * FROM [Resueltas (2)]"/>
  </connection>
  <connection id="4" xr16:uid="{1BD21465-C223-484C-B083-CB37C39DEA85}" keepAlive="1" name="Consulta - Resueltas (3)" description="Conexión a la consulta 'Resueltas (3)' en el libro." type="5" refreshedVersion="8" background="1" saveData="1">
    <dbPr connection="Provider=Microsoft.Mashup.OleDb.1;Data Source=$Workbook$;Location=&quot;Resueltas (3)&quot;;Extended Properties=&quot;&quot;" command="SELECT * FROM [Resueltas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<sst xmlns="http://schemas.openxmlformats.org/spreadsheetml/2006/main" count="12304" uniqueCount="2112">
  <si>
    <t>Percentil 85%</t>
  </si>
  <si>
    <t>Percentil 70%</t>
  </si>
  <si>
    <t>Percentil 50%</t>
  </si>
  <si>
    <t>Estado</t>
  </si>
  <si>
    <t>Creada</t>
  </si>
  <si>
    <t>Actualizada</t>
  </si>
  <si>
    <t>Resuelta</t>
  </si>
  <si>
    <t>CicleTime</t>
  </si>
  <si>
    <t>Año</t>
  </si>
  <si>
    <t>Mes</t>
  </si>
  <si>
    <t>Etiquetas de fila</t>
  </si>
  <si>
    <t>Total general</t>
  </si>
  <si>
    <t>Tipo de incidencia</t>
  </si>
  <si>
    <t>Tipo de Trabajo</t>
  </si>
  <si>
    <t>Clase de Servicio</t>
  </si>
  <si>
    <t>Clave de Incidencia</t>
  </si>
  <si>
    <t>ID de Incidencia</t>
  </si>
  <si>
    <t>Solicitud de servicio</t>
  </si>
  <si>
    <t>B (Importante)</t>
  </si>
  <si>
    <t>Incidente</t>
  </si>
  <si>
    <t>A (Muy Importante)</t>
  </si>
  <si>
    <t>Escalado</t>
  </si>
  <si>
    <t>ITSMECOM-1465547</t>
  </si>
  <si>
    <t>ITSMECOM-1465050</t>
  </si>
  <si>
    <t>ITSMECOM-1465044</t>
  </si>
  <si>
    <t>ITSMECOM-1464986</t>
  </si>
  <si>
    <t>ITSMECOM-1464968</t>
  </si>
  <si>
    <t>ITSMECOM-1463874</t>
  </si>
  <si>
    <t>ITSMECOM-1463203</t>
  </si>
  <si>
    <t>ITSMECOM-1461097</t>
  </si>
  <si>
    <t>ITSMECOM-1458850</t>
  </si>
  <si>
    <t>ITSMECOM-1458404</t>
  </si>
  <si>
    <t>ITSMECOM-1458151</t>
  </si>
  <si>
    <t>ITSMECOM-1454512</t>
  </si>
  <si>
    <t>ITSMECOM-1454495</t>
  </si>
  <si>
    <t>ITSMECOM-1449323</t>
  </si>
  <si>
    <t>A+ (Crítico)</t>
  </si>
  <si>
    <t>C (Menor)</t>
  </si>
  <si>
    <t>ITSMECOM-1440565</t>
  </si>
  <si>
    <t>ITSMECOM-1435164</t>
  </si>
  <si>
    <t>ITSMECOM-1432562</t>
  </si>
  <si>
    <t>ITSMECOM-1408503</t>
  </si>
  <si>
    <t>D (Trivial)</t>
  </si>
  <si>
    <t>A++ (Bloqueo)</t>
  </si>
  <si>
    <t>ITSMECOM-1240480</t>
  </si>
  <si>
    <t>ITSMECOM-1226205</t>
  </si>
  <si>
    <t>ITSMECOM-1226159</t>
  </si>
  <si>
    <t>ITSMECOM-1186555</t>
  </si>
  <si>
    <t>ITSMECOM-1184153</t>
  </si>
  <si>
    <t>ITSMECOM-1174481</t>
  </si>
  <si>
    <t>ITSMECOM-1159498</t>
  </si>
  <si>
    <t>ITSMECOM-1098378</t>
  </si>
  <si>
    <t>ITSMECOM-1013741</t>
  </si>
  <si>
    <t>ITSMECOM-1465200</t>
  </si>
  <si>
    <t>ITSMECOM-1465194</t>
  </si>
  <si>
    <t>ITSMECOM-1462439</t>
  </si>
  <si>
    <t>ITSMECOM-1461426</t>
  </si>
  <si>
    <t>ITSMECOM-1461301</t>
  </si>
  <si>
    <t>ITSMECOM-1461051</t>
  </si>
  <si>
    <t>ITSMECOM-1461037</t>
  </si>
  <si>
    <t>ITSMECOM-1460996</t>
  </si>
  <si>
    <t>ITSMECOM-1460976</t>
  </si>
  <si>
    <t>ITSMECOM-1460958</t>
  </si>
  <si>
    <t>ITSMECOM-1460924</t>
  </si>
  <si>
    <t>ITSMECOM-1459500</t>
  </si>
  <si>
    <t>ITSMECOM-1459402</t>
  </si>
  <si>
    <t>ITSMECOM-1458487</t>
  </si>
  <si>
    <t>ITSMECOM-1458402</t>
  </si>
  <si>
    <t>ITSMECOM-1458386</t>
  </si>
  <si>
    <t>ITSMECOM-1458171</t>
  </si>
  <si>
    <t>ITSMECOM-1458163</t>
  </si>
  <si>
    <t>ITSMECOM-1458135</t>
  </si>
  <si>
    <t>ITSMECOM-1458134</t>
  </si>
  <si>
    <t>ITSMECOM-1458104</t>
  </si>
  <si>
    <t>ITSMECOM-1458089</t>
  </si>
  <si>
    <t>ITSMECOM-1456424</t>
  </si>
  <si>
    <t>ITSMECOM-1455324</t>
  </si>
  <si>
    <t>ITSMECOM-1454859</t>
  </si>
  <si>
    <t>ITSMECOM-1454783</t>
  </si>
  <si>
    <t>ITSMECOM-1454516</t>
  </si>
  <si>
    <t>ITSMECOM-1454314</t>
  </si>
  <si>
    <t>ITSMECOM-1453599</t>
  </si>
  <si>
    <t>ITSMECOM-1452935</t>
  </si>
  <si>
    <t>ITSMECOM-1452690</t>
  </si>
  <si>
    <t>ITSMECOM-1452637</t>
  </si>
  <si>
    <t>ITSMECOM-1452334</t>
  </si>
  <si>
    <t>ITSMECOM-1452096</t>
  </si>
  <si>
    <t>ITSMECOM-1452082</t>
  </si>
  <si>
    <t>ITSMECOM-1452079</t>
  </si>
  <si>
    <t>ITSMECOM-1452068</t>
  </si>
  <si>
    <t>ITSMECOM-1452059</t>
  </si>
  <si>
    <t>ITSMECOM-1451999</t>
  </si>
  <si>
    <t>ITSMECOM-1451982</t>
  </si>
  <si>
    <t>ITSMECOM-1451977</t>
  </si>
  <si>
    <t>ITSMECOM-1451952</t>
  </si>
  <si>
    <t>ITSMECOM-1451625</t>
  </si>
  <si>
    <t>ITSMECOM-1450311</t>
  </si>
  <si>
    <t>ITSMECOM-1450207</t>
  </si>
  <si>
    <t>ITSMECOM-1449805</t>
  </si>
  <si>
    <t>ITSMECOM-1449718</t>
  </si>
  <si>
    <t>ITSMECOM-1449611</t>
  </si>
  <si>
    <t>ITSMECOM-1449579</t>
  </si>
  <si>
    <t>ITSMECOM-1449305</t>
  </si>
  <si>
    <t>ITSMECOM-1449125</t>
  </si>
  <si>
    <t>ITSMECOM-1449091</t>
  </si>
  <si>
    <t>ITSMECOM-1449087</t>
  </si>
  <si>
    <t>ITSMECOM-1447517</t>
  </si>
  <si>
    <t>ITSMECOM-1446626</t>
  </si>
  <si>
    <t>ITSMECOM-1446610</t>
  </si>
  <si>
    <t>ITSMECOM-1446283</t>
  </si>
  <si>
    <t>ITSMECOM-1445716</t>
  </si>
  <si>
    <t>ITSMECOM-1444006</t>
  </si>
  <si>
    <t>ITSMECOM-1443902</t>
  </si>
  <si>
    <t>ITSMECOM-1443525</t>
  </si>
  <si>
    <t>ITSMECOM-1442631</t>
  </si>
  <si>
    <t>ITSMECOM-1442609</t>
  </si>
  <si>
    <t>ITSMECOM-1442426</t>
  </si>
  <si>
    <t>ITSMECOM-1442424</t>
  </si>
  <si>
    <t>ITSMECOM-1442420</t>
  </si>
  <si>
    <t>ITSMECOM-1438810</t>
  </si>
  <si>
    <t>ITSMECOM-1438796</t>
  </si>
  <si>
    <t>ITSMECOM-1437915</t>
  </si>
  <si>
    <t>ITSMECOM-1437912</t>
  </si>
  <si>
    <t>ITSMECOM-1437905</t>
  </si>
  <si>
    <t>ITSMECOM-1437898</t>
  </si>
  <si>
    <t>ITSMECOM-1436350</t>
  </si>
  <si>
    <t>ITSMECOM-1435952</t>
  </si>
  <si>
    <t>ITSMECOM-1435819</t>
  </si>
  <si>
    <t>ITSMECOM-1435311</t>
  </si>
  <si>
    <t>ITSMECOM-1435305</t>
  </si>
  <si>
    <t>ITSMECOM-1435150</t>
  </si>
  <si>
    <t>ITSMECOM-1433712</t>
  </si>
  <si>
    <t>Cerrado</t>
  </si>
  <si>
    <t>ITSMECOM-1433005</t>
  </si>
  <si>
    <t>ITSMECOM-1432826</t>
  </si>
  <si>
    <t>ITSMECOM-1432580</t>
  </si>
  <si>
    <t>ITSMECOM-1432332</t>
  </si>
  <si>
    <t>ITSMECOM-1430311</t>
  </si>
  <si>
    <t>ITSMECOM-1430173</t>
  </si>
  <si>
    <t>ITSMECOM-1430104</t>
  </si>
  <si>
    <t>ITSMECOM-1429932</t>
  </si>
  <si>
    <t>ITSMECOM-1429680</t>
  </si>
  <si>
    <t>ITSMECOM-1428233</t>
  </si>
  <si>
    <t>ITSMECOM-1427720</t>
  </si>
  <si>
    <t>ITSMECOM-1427659</t>
  </si>
  <si>
    <t>ITSMECOM-1427639</t>
  </si>
  <si>
    <t>ITSMECOM-1427071</t>
  </si>
  <si>
    <t>ITSMECOM-1426543</t>
  </si>
  <si>
    <t>ITSMECOM-1426393</t>
  </si>
  <si>
    <t>ITSMECOM-1426371</t>
  </si>
  <si>
    <t>ITSMECOM-1426343</t>
  </si>
  <si>
    <t>ITSMECOM-1425616</t>
  </si>
  <si>
    <t>ITSMECOM-1420819</t>
  </si>
  <si>
    <t>ITSMECOM-1420815</t>
  </si>
  <si>
    <t>ITSMECOM-1420455</t>
  </si>
  <si>
    <t>ITSMECOM-1420407</t>
  </si>
  <si>
    <t>ITSMECOM-1420170</t>
  </si>
  <si>
    <t>ITSMECOM-1418127</t>
  </si>
  <si>
    <t>ITSMECOM-1416552</t>
  </si>
  <si>
    <t>ITSMECOM-1414905</t>
  </si>
  <si>
    <t>ITSMECOM-1414185</t>
  </si>
  <si>
    <t>ITSMECOM-1414160</t>
  </si>
  <si>
    <t>ITSMECOM-1413922</t>
  </si>
  <si>
    <t>ITSMECOM-1413736</t>
  </si>
  <si>
    <t>ITSMECOM-1412864</t>
  </si>
  <si>
    <t>ITSMECOM-1412733</t>
  </si>
  <si>
    <t>ITSMECOM-1412606</t>
  </si>
  <si>
    <t>ITSMECOM-1412516</t>
  </si>
  <si>
    <t>ITSMECOM-1412491</t>
  </si>
  <si>
    <t>ITSMECOM-1411814</t>
  </si>
  <si>
    <t>ITSMECOM-1411433</t>
  </si>
  <si>
    <t>ITSMECOM-1410873</t>
  </si>
  <si>
    <t>ITSMECOM-1410004</t>
  </si>
  <si>
    <t>ITSMECOM-1409968</t>
  </si>
  <si>
    <t>ITSMECOM-1409941</t>
  </si>
  <si>
    <t>ITSMECOM-1409626</t>
  </si>
  <si>
    <t>ITSMECOM-1409486</t>
  </si>
  <si>
    <t>ITSMECOM-1409443</t>
  </si>
  <si>
    <t>ITSMECOM-1409418</t>
  </si>
  <si>
    <t>ITSMECOM-1409195</t>
  </si>
  <si>
    <t>ITSMECOM-1409113</t>
  </si>
  <si>
    <t>ITSMECOM-1408492</t>
  </si>
  <si>
    <t>ITSMECOM-1408484</t>
  </si>
  <si>
    <t>ITSMECOM-1407217</t>
  </si>
  <si>
    <t>ITSMECOM-1407213</t>
  </si>
  <si>
    <t>ITSMECOM-1407204</t>
  </si>
  <si>
    <t>ITSMECOM-1406636</t>
  </si>
  <si>
    <t>ITSMECOM-1406170</t>
  </si>
  <si>
    <t>ITSMECOM-1406086</t>
  </si>
  <si>
    <t>ITSMECOM-1405307</t>
  </si>
  <si>
    <t>ITSMECOM-1405252</t>
  </si>
  <si>
    <t>ITSMECOM-1405228</t>
  </si>
  <si>
    <t>ITSMECOM-1405209</t>
  </si>
  <si>
    <t>ITSMECOM-1405197</t>
  </si>
  <si>
    <t>ITSMECOM-1405193</t>
  </si>
  <si>
    <t>ITSMECOM-1405182</t>
  </si>
  <si>
    <t>ITSMECOM-1405176</t>
  </si>
  <si>
    <t>ITSMECOM-1405169</t>
  </si>
  <si>
    <t>ITSMECOM-1405058</t>
  </si>
  <si>
    <t>ITSMECOM-1405030</t>
  </si>
  <si>
    <t>ITSMECOM-1403200</t>
  </si>
  <si>
    <t>ITSMECOM-1401582</t>
  </si>
  <si>
    <t>ITSMECOM-1400037</t>
  </si>
  <si>
    <t>ITSMECOM-1399774</t>
  </si>
  <si>
    <t>ITSMECOM-1399765</t>
  </si>
  <si>
    <t>ITSMECOM-1399760</t>
  </si>
  <si>
    <t>ITSMECOM-1399495</t>
  </si>
  <si>
    <t>ITSMECOM-1397305</t>
  </si>
  <si>
    <t>ITSMECOM-1397199</t>
  </si>
  <si>
    <t>ITSMECOM-1396727</t>
  </si>
  <si>
    <t>ITSMECOM-1395356</t>
  </si>
  <si>
    <t>ITSMECOM-1394875</t>
  </si>
  <si>
    <t>ITSMECOM-1394745</t>
  </si>
  <si>
    <t>ITSMECOM-1394603</t>
  </si>
  <si>
    <t>ITSMECOM-1394575</t>
  </si>
  <si>
    <t>ITSMECOM-1394549</t>
  </si>
  <si>
    <t>ITSMECOM-1394548</t>
  </si>
  <si>
    <t>ITSMECOM-1393299</t>
  </si>
  <si>
    <t>ITSMECOM-1392818</t>
  </si>
  <si>
    <t>ITSMECOM-1392535</t>
  </si>
  <si>
    <t>ITSMECOM-1392369</t>
  </si>
  <si>
    <t>ITSMECOM-1392195</t>
  </si>
  <si>
    <t>ITSMECOM-1392167</t>
  </si>
  <si>
    <t>ITSMECOM-1392046</t>
  </si>
  <si>
    <t>ITSMECOM-1391681</t>
  </si>
  <si>
    <t>ITSMECOM-1391652</t>
  </si>
  <si>
    <t>ITSMECOM-1391617</t>
  </si>
  <si>
    <t>ITSMECOM-1390216</t>
  </si>
  <si>
    <t>ITSMECOM-1390118</t>
  </si>
  <si>
    <t>ITSMECOM-1389795</t>
  </si>
  <si>
    <t>ITSMECOM-1389545</t>
  </si>
  <si>
    <t>ITSMECOM-1389530</t>
  </si>
  <si>
    <t>ITSMECOM-1389517</t>
  </si>
  <si>
    <t>ITSMECOM-1389348</t>
  </si>
  <si>
    <t>ITSMECOM-1389292</t>
  </si>
  <si>
    <t>ITSMECOM-1388643</t>
  </si>
  <si>
    <t>ITSMECOM-1388547</t>
  </si>
  <si>
    <t>ITSMECOM-1388508</t>
  </si>
  <si>
    <t>ITSMECOM-1388497</t>
  </si>
  <si>
    <t>ITSMECOM-1388494</t>
  </si>
  <si>
    <t>ITSMECOM-1388311</t>
  </si>
  <si>
    <t>ITSMECOM-1387224</t>
  </si>
  <si>
    <t>ITSMECOM-1387049</t>
  </si>
  <si>
    <t>ITSMECOM-1386536</t>
  </si>
  <si>
    <t>ITSMECOM-1386227</t>
  </si>
  <si>
    <t>ITSMECOM-1386149</t>
  </si>
  <si>
    <t>ITSMECOM-1386062</t>
  </si>
  <si>
    <t>ITSMECOM-1385809</t>
  </si>
  <si>
    <t>ITSMECOM-1385806</t>
  </si>
  <si>
    <t>ITSMECOM-1385800</t>
  </si>
  <si>
    <t>ITSMECOM-1385799</t>
  </si>
  <si>
    <t>ITSMECOM-1385793</t>
  </si>
  <si>
    <t>ITSMECOM-1385789</t>
  </si>
  <si>
    <t>ITSMECOM-1385723</t>
  </si>
  <si>
    <t>ITSMECOM-1385279</t>
  </si>
  <si>
    <t>ITSMECOM-1379942</t>
  </si>
  <si>
    <t>ITSMECOM-1379567</t>
  </si>
  <si>
    <t>ITSMECOM-1379321</t>
  </si>
  <si>
    <t>ITSMECOM-1379023</t>
  </si>
  <si>
    <t>ITSMECOM-1377548</t>
  </si>
  <si>
    <t>ITSMECOM-1375939</t>
  </si>
  <si>
    <t>ITSMECOM-1373460</t>
  </si>
  <si>
    <t>ITSMECOM-1373449</t>
  </si>
  <si>
    <t>ITSMECOM-1370898</t>
  </si>
  <si>
    <t>ITSMECOM-1370624</t>
  </si>
  <si>
    <t>ITSMECOM-1370603</t>
  </si>
  <si>
    <t>ITSMECOM-1370554</t>
  </si>
  <si>
    <t>ITSMECOM-1370519</t>
  </si>
  <si>
    <t>ITSMECOM-1370413</t>
  </si>
  <si>
    <t>ITSMECOM-1370069</t>
  </si>
  <si>
    <t>ITSMECOM-1370044</t>
  </si>
  <si>
    <t>ITSMECOM-1370018</t>
  </si>
  <si>
    <t>ITSMECOM-1369848</t>
  </si>
  <si>
    <t>ITSMECOM-1367582</t>
  </si>
  <si>
    <t>ITSMECOM-1367037</t>
  </si>
  <si>
    <t>ITSMECOM-1366737</t>
  </si>
  <si>
    <t>ITSMECOM-1366311</t>
  </si>
  <si>
    <t>ITSMECOM-1365809</t>
  </si>
  <si>
    <t>ITSMECOM-1365804</t>
  </si>
  <si>
    <t>ITSMECOM-1365799</t>
  </si>
  <si>
    <t>ITSMECOM-1365757</t>
  </si>
  <si>
    <t>ITSMECOM-1365713</t>
  </si>
  <si>
    <t>ITSMECOM-1365696</t>
  </si>
  <si>
    <t>ITSMECOM-1365695</t>
  </si>
  <si>
    <t>ITSMECOM-1365572</t>
  </si>
  <si>
    <t>ITSMECOM-1363370</t>
  </si>
  <si>
    <t>ITSMECOM-1362564</t>
  </si>
  <si>
    <t>ITSMECOM-1362523</t>
  </si>
  <si>
    <t>ITSMECOM-1362507</t>
  </si>
  <si>
    <t>ITSMECOM-1362499</t>
  </si>
  <si>
    <t>ITSMECOM-1362336</t>
  </si>
  <si>
    <t>ITSMECOM-1359498</t>
  </si>
  <si>
    <t>ITSMECOM-1359399</t>
  </si>
  <si>
    <t>ITSMECOM-1357563</t>
  </si>
  <si>
    <t>ITSMECOM-1356584</t>
  </si>
  <si>
    <t>ITSMECOM-1356418</t>
  </si>
  <si>
    <t>ITSMECOM-1356377</t>
  </si>
  <si>
    <t>ITSMECOM-1356371</t>
  </si>
  <si>
    <t>ITSMECOM-1356365</t>
  </si>
  <si>
    <t>ITSMECOM-1356056</t>
  </si>
  <si>
    <t>ITSMECOM-1356029</t>
  </si>
  <si>
    <t>ITSMECOM-1353623</t>
  </si>
  <si>
    <t>ITSMECOM-1353608</t>
  </si>
  <si>
    <t>ITSMECOM-1353013</t>
  </si>
  <si>
    <t>ITSMECOM-1353008</t>
  </si>
  <si>
    <t>ITSMECOM-1353005</t>
  </si>
  <si>
    <t>ITSMECOM-1352989</t>
  </si>
  <si>
    <t>ITSMECOM-1352567</t>
  </si>
  <si>
    <t>ITSMECOM-1352565</t>
  </si>
  <si>
    <t>ITSMECOM-1352554</t>
  </si>
  <si>
    <t>ITSMECOM-1350622</t>
  </si>
  <si>
    <t>ITSMECOM-1350583</t>
  </si>
  <si>
    <t>ITSMECOM-1350532</t>
  </si>
  <si>
    <t>ITSMECOM-1350526</t>
  </si>
  <si>
    <t>ITSMECOM-1350370</t>
  </si>
  <si>
    <t>ITSMECOM-1350147</t>
  </si>
  <si>
    <t>ITSMECOM-1349763</t>
  </si>
  <si>
    <t>ITSMECOM-1348695</t>
  </si>
  <si>
    <t>ITSMECOM-1348613</t>
  </si>
  <si>
    <t>ITSMECOM-1348513</t>
  </si>
  <si>
    <t>ITSMECOM-1348506</t>
  </si>
  <si>
    <t>ITSMECOM-1348491</t>
  </si>
  <si>
    <t>ITSMECOM-1346606</t>
  </si>
  <si>
    <t>ITSMECOM-1345994</t>
  </si>
  <si>
    <t>ITSMECOM-1345949</t>
  </si>
  <si>
    <t>ITSMECOM-1345868</t>
  </si>
  <si>
    <t>ITSMECOM-1345096</t>
  </si>
  <si>
    <t>ITSMECOM-1345090</t>
  </si>
  <si>
    <t>ITSMECOM-1345028</t>
  </si>
  <si>
    <t>ITSMECOM-1344826</t>
  </si>
  <si>
    <t>ITSMECOM-1344134</t>
  </si>
  <si>
    <t>ITSMECOM-1344126</t>
  </si>
  <si>
    <t>ITSMECOM-1343303</t>
  </si>
  <si>
    <t>ITSMECOM-1342965</t>
  </si>
  <si>
    <t>ITSMECOM-1342861</t>
  </si>
  <si>
    <t>ITSMECOM-1342824</t>
  </si>
  <si>
    <t>ITSMECOM-1342253</t>
  </si>
  <si>
    <t>ITSMECOM-1342244</t>
  </si>
  <si>
    <t>ITSMECOM-1342175</t>
  </si>
  <si>
    <t>ITSMECOM-1342075</t>
  </si>
  <si>
    <t>ITSMECOM-1342061</t>
  </si>
  <si>
    <t>ITSMECOM-1341605</t>
  </si>
  <si>
    <t>ITSMECOM-1340298</t>
  </si>
  <si>
    <t>ITSMECOM-1340199</t>
  </si>
  <si>
    <t>ITSMECOM-1339243</t>
  </si>
  <si>
    <t>ITSMECOM-1339023</t>
  </si>
  <si>
    <t>ITSMECOM-1336689</t>
  </si>
  <si>
    <t>ITSMECOM-1336048</t>
  </si>
  <si>
    <t>ITSMECOM-1333180</t>
  </si>
  <si>
    <t>ITSMECOM-1332632</t>
  </si>
  <si>
    <t>ITSMECOM-1332556</t>
  </si>
  <si>
    <t>ITSMECOM-1332148</t>
  </si>
  <si>
    <t>ITSMECOM-1332080</t>
  </si>
  <si>
    <t>ITSMECOM-1332008</t>
  </si>
  <si>
    <t>ITSMECOM-1331838</t>
  </si>
  <si>
    <t>ITSMECOM-1330128</t>
  </si>
  <si>
    <t>ITSMECOM-1330092</t>
  </si>
  <si>
    <t>ITSMECOM-1330068</t>
  </si>
  <si>
    <t>ITSMECOM-1329665</t>
  </si>
  <si>
    <t>ITSMECOM-1329420</t>
  </si>
  <si>
    <t>ITSMECOM-1329398</t>
  </si>
  <si>
    <t>ITSMECOM-1329310</t>
  </si>
  <si>
    <t>ITSMECOM-1329303</t>
  </si>
  <si>
    <t>ITSMECOM-1329285</t>
  </si>
  <si>
    <t>ITSMECOM-1329131</t>
  </si>
  <si>
    <t>ITSMECOM-1329111</t>
  </si>
  <si>
    <t>ITSMECOM-1327317</t>
  </si>
  <si>
    <t>ITSMECOM-1326849</t>
  </si>
  <si>
    <t>ITSMECOM-1326815</t>
  </si>
  <si>
    <t>ITSMECOM-1326814</t>
  </si>
  <si>
    <t>ITSMECOM-1326796</t>
  </si>
  <si>
    <t>ITSMECOM-1326791</t>
  </si>
  <si>
    <t>ITSMECOM-1326677</t>
  </si>
  <si>
    <t>ITSMECOM-1326674</t>
  </si>
  <si>
    <t>ITSMECOM-1326668</t>
  </si>
  <si>
    <t>ITSMECOM-1326663</t>
  </si>
  <si>
    <t>ITSMECOM-1326641</t>
  </si>
  <si>
    <t>ITSMECOM-1326622</t>
  </si>
  <si>
    <t>ITSMECOM-1326584</t>
  </si>
  <si>
    <t>ITSMECOM-1326567</t>
  </si>
  <si>
    <t>ITSMECOM-1326560</t>
  </si>
  <si>
    <t>ITSMECOM-1326557</t>
  </si>
  <si>
    <t>ITSMECOM-1323546</t>
  </si>
  <si>
    <t>ITSMECOM-1322997</t>
  </si>
  <si>
    <t>ITSMECOM-1322852</t>
  </si>
  <si>
    <t>ITSMECOM-1322845</t>
  </si>
  <si>
    <t>ITSMECOM-1322832</t>
  </si>
  <si>
    <t>ITSMECOM-1322814</t>
  </si>
  <si>
    <t>ITSMECOM-1322778</t>
  </si>
  <si>
    <t>ITSMECOM-1322777</t>
  </si>
  <si>
    <t>ITSMECOM-1322757</t>
  </si>
  <si>
    <t>ITSMECOM-1320448</t>
  </si>
  <si>
    <t>ITSMECOM-1320351</t>
  </si>
  <si>
    <t>ITSMECOM-1320220</t>
  </si>
  <si>
    <t>ITSMECOM-1320208</t>
  </si>
  <si>
    <t>ITSMECOM-1320181</t>
  </si>
  <si>
    <t>ITSMECOM-1320173</t>
  </si>
  <si>
    <t>ITSMECOM-1320156</t>
  </si>
  <si>
    <t>ITSMECOM-1320149</t>
  </si>
  <si>
    <t>ITSMECOM-1320139</t>
  </si>
  <si>
    <t>ITSMECOM-1320131</t>
  </si>
  <si>
    <t>ITSMECOM-1320124</t>
  </si>
  <si>
    <t>ITSMECOM-1320120</t>
  </si>
  <si>
    <t>ITSMECOM-1320104</t>
  </si>
  <si>
    <t>ITSMECOM-1320093</t>
  </si>
  <si>
    <t>ITSMECOM-1320041</t>
  </si>
  <si>
    <t>ITSMECOM-1320032</t>
  </si>
  <si>
    <t>ITSMECOM-1320030</t>
  </si>
  <si>
    <t>ITSMECOM-1320025</t>
  </si>
  <si>
    <t>ITSMECOM-1320021</t>
  </si>
  <si>
    <t>ITSMECOM-1320020</t>
  </si>
  <si>
    <t>ITSMECOM-1319738</t>
  </si>
  <si>
    <t>ITSMECOM-1318602</t>
  </si>
  <si>
    <t>ITSMECOM-1318230</t>
  </si>
  <si>
    <t>ITSMECOM-1317699</t>
  </si>
  <si>
    <t>ITSMECOM-1317685</t>
  </si>
  <si>
    <t>ITSMECOM-1317417</t>
  </si>
  <si>
    <t>ITSMECOM-1317330</t>
  </si>
  <si>
    <t>ITSMECOM-1317329</t>
  </si>
  <si>
    <t>ITSMECOM-1317301</t>
  </si>
  <si>
    <t>ITSMECOM-1317244</t>
  </si>
  <si>
    <t>ITSMECOM-1317235</t>
  </si>
  <si>
    <t>ITSMECOM-1317230</t>
  </si>
  <si>
    <t>ITSMECOM-1317227</t>
  </si>
  <si>
    <t>ITSMECOM-1317214</t>
  </si>
  <si>
    <t>ITSMECOM-1317205</t>
  </si>
  <si>
    <t>ITSMECOM-1317198</t>
  </si>
  <si>
    <t>ITSMECOM-1317194</t>
  </si>
  <si>
    <t>ITSMECOM-1317192</t>
  </si>
  <si>
    <t>ITSMECOM-1317189</t>
  </si>
  <si>
    <t>ITSMECOM-1317168</t>
  </si>
  <si>
    <t>ITSMECOM-1315259</t>
  </si>
  <si>
    <t>ITSMECOM-1314614</t>
  </si>
  <si>
    <t>ITSMECOM-1314570</t>
  </si>
  <si>
    <t>ITSMECOM-1314551</t>
  </si>
  <si>
    <t>ITSMECOM-1314549</t>
  </si>
  <si>
    <t>ITSMECOM-1314533</t>
  </si>
  <si>
    <t>ITSMECOM-1313107</t>
  </si>
  <si>
    <t>ITSMECOM-1312659</t>
  </si>
  <si>
    <t>ITSMECOM-1312356</t>
  </si>
  <si>
    <t>ITSMECOM-1312352</t>
  </si>
  <si>
    <t>ITSMECOM-1312340</t>
  </si>
  <si>
    <t>ITSMECOM-1312271</t>
  </si>
  <si>
    <t>ITSMECOM-1312098</t>
  </si>
  <si>
    <t>ITSMECOM-1311828</t>
  </si>
  <si>
    <t>ITSMECOM-1310320</t>
  </si>
  <si>
    <t>ITSMECOM-1308492</t>
  </si>
  <si>
    <t>ITSMECOM-1308369</t>
  </si>
  <si>
    <t>ITSMECOM-1308361</t>
  </si>
  <si>
    <t>ITSMECOM-1305013</t>
  </si>
  <si>
    <t>ITSMECOM-1303849</t>
  </si>
  <si>
    <t>ITSMECOM-1303794</t>
  </si>
  <si>
    <t>ITSMECOM-1303566</t>
  </si>
  <si>
    <t>ITSMECOM-1301881</t>
  </si>
  <si>
    <t>ITSMECOM-1301673</t>
  </si>
  <si>
    <t>ITSMECOM-1301172</t>
  </si>
  <si>
    <t>ITSMECOM-1300202</t>
  </si>
  <si>
    <t>ITSMECOM-1299828</t>
  </si>
  <si>
    <t>ITSMECOM-1298782</t>
  </si>
  <si>
    <t>ITSMECOM-1298768</t>
  </si>
  <si>
    <t>ITSMECOM-1298632</t>
  </si>
  <si>
    <t>ITSMECOM-1298482</t>
  </si>
  <si>
    <t>ITSMECOM-1298353</t>
  </si>
  <si>
    <t>ITSMECOM-1297584</t>
  </si>
  <si>
    <t>ITSMECOM-1297578</t>
  </si>
  <si>
    <t>ITSMECOM-1297562</t>
  </si>
  <si>
    <t>ITSMECOM-1297556</t>
  </si>
  <si>
    <t>ITSMECOM-1297553</t>
  </si>
  <si>
    <t>ITSMECOM-1297481</t>
  </si>
  <si>
    <t>ITSMECOM-1297462</t>
  </si>
  <si>
    <t>ITSMECOM-1297448</t>
  </si>
  <si>
    <t>ITSMECOM-1296032</t>
  </si>
  <si>
    <t>ITSMECOM-1295407</t>
  </si>
  <si>
    <t>ITSMECOM-1295391</t>
  </si>
  <si>
    <t>ITSMECOM-1295140</t>
  </si>
  <si>
    <t>ITSMECOM-1294783</t>
  </si>
  <si>
    <t>ITSMECOM-1294734</t>
  </si>
  <si>
    <t>ITSMECOM-1294607</t>
  </si>
  <si>
    <t>ITSMECOM-1294574</t>
  </si>
  <si>
    <t>ITSMECOM-1294551</t>
  </si>
  <si>
    <t>ITSMECOM-1294542</t>
  </si>
  <si>
    <t>ITSMECOM-1294539</t>
  </si>
  <si>
    <t>ITSMECOM-1294536</t>
  </si>
  <si>
    <t>ITSMECOM-1294532</t>
  </si>
  <si>
    <t>ITSMECOM-1294511</t>
  </si>
  <si>
    <t>ITSMECOM-1294491</t>
  </si>
  <si>
    <t>ITSMECOM-1294460</t>
  </si>
  <si>
    <t>ITSMECOM-1292262</t>
  </si>
  <si>
    <t>ITSMECOM-1291975</t>
  </si>
  <si>
    <t>ITSMECOM-1291745</t>
  </si>
  <si>
    <t>ITSMECOM-1291655</t>
  </si>
  <si>
    <t>ITSMECOM-1291501</t>
  </si>
  <si>
    <t>ITSMECOM-1291217</t>
  </si>
  <si>
    <t>ITSMECOM-1291163</t>
  </si>
  <si>
    <t>ITSMECOM-1289178</t>
  </si>
  <si>
    <t>ITSMECOM-1288478</t>
  </si>
  <si>
    <t>ITSMECOM-1288476</t>
  </si>
  <si>
    <t>ITSMECOM-1288464</t>
  </si>
  <si>
    <t>ITSMECOM-1288456</t>
  </si>
  <si>
    <t>ITSMECOM-1286578</t>
  </si>
  <si>
    <t>ITSMECOM-1286345</t>
  </si>
  <si>
    <t>ITSMECOM-1286244</t>
  </si>
  <si>
    <t>ITSMECOM-1286223</t>
  </si>
  <si>
    <t>ITSMECOM-1286209</t>
  </si>
  <si>
    <t>ITSMECOM-1286183</t>
  </si>
  <si>
    <t>ITSMECOM-1286153</t>
  </si>
  <si>
    <t>ITSMECOM-1286147</t>
  </si>
  <si>
    <t>ITSMECOM-1286143</t>
  </si>
  <si>
    <t>ITSMECOM-1286133</t>
  </si>
  <si>
    <t>ITSMECOM-1286123</t>
  </si>
  <si>
    <t>ITSMECOM-1284278</t>
  </si>
  <si>
    <t>ITSMECOM-1284234</t>
  </si>
  <si>
    <t>ITSMECOM-1284123</t>
  </si>
  <si>
    <t>ITSMECOM-1284091</t>
  </si>
  <si>
    <t>ITSMECOM-1284084</t>
  </si>
  <si>
    <t>ITSMECOM-1283909</t>
  </si>
  <si>
    <t>ITSMECOM-1283541</t>
  </si>
  <si>
    <t>ITSMECOM-1283294</t>
  </si>
  <si>
    <t>ITSMECOM-1283240</t>
  </si>
  <si>
    <t>ITSMECOM-1283230</t>
  </si>
  <si>
    <t>ITSMECOM-1281279</t>
  </si>
  <si>
    <t>ITSMECOM-1281239</t>
  </si>
  <si>
    <t>ITSMECOM-1280613</t>
  </si>
  <si>
    <t>ITSMECOM-1280416</t>
  </si>
  <si>
    <t>ITSMECOM-1280415</t>
  </si>
  <si>
    <t>ITSMECOM-1280391</t>
  </si>
  <si>
    <t>ITSMECOM-1280150</t>
  </si>
  <si>
    <t>ITSMECOM-1279855</t>
  </si>
  <si>
    <t>ITSMECOM-1279825</t>
  </si>
  <si>
    <t>ITSMECOM-1279822</t>
  </si>
  <si>
    <t>ITSMECOM-1279781</t>
  </si>
  <si>
    <t>ITSMECOM-1279770</t>
  </si>
  <si>
    <t>ITSMECOM-1279741</t>
  </si>
  <si>
    <t>ITSMECOM-1279721</t>
  </si>
  <si>
    <t>ITSMECOM-1279717</t>
  </si>
  <si>
    <t>ITSMECOM-1279704</t>
  </si>
  <si>
    <t>ITSMECOM-1279687</t>
  </si>
  <si>
    <t>ITSMECOM-1279555</t>
  </si>
  <si>
    <t>ITSMECOM-1276860</t>
  </si>
  <si>
    <t>ITSMECOM-1276854</t>
  </si>
  <si>
    <t>ITSMECOM-1276745</t>
  </si>
  <si>
    <t>ITSMECOM-1276617</t>
  </si>
  <si>
    <t>ITSMECOM-1276509</t>
  </si>
  <si>
    <t>ITSMECOM-1276507</t>
  </si>
  <si>
    <t>ITSMECOM-1276499</t>
  </si>
  <si>
    <t>ITSMECOM-1276492</t>
  </si>
  <si>
    <t>ITSMECOM-1276403</t>
  </si>
  <si>
    <t>ITSMECOM-1276379</t>
  </si>
  <si>
    <t>ITSMECOM-1276254</t>
  </si>
  <si>
    <t>ITSMECOM-1276209</t>
  </si>
  <si>
    <t>ITSMECOM-1273362</t>
  </si>
  <si>
    <t>ITSMECOM-1273336</t>
  </si>
  <si>
    <t>ITSMECOM-1272873</t>
  </si>
  <si>
    <t>ITSMECOM-1272752</t>
  </si>
  <si>
    <t>ITSMECOM-1272607</t>
  </si>
  <si>
    <t>ITSMECOM-1272522</t>
  </si>
  <si>
    <t>ITSMECOM-1272294</t>
  </si>
  <si>
    <t>ITSMECOM-1271125</t>
  </si>
  <si>
    <t>ITSMECOM-1270856</t>
  </si>
  <si>
    <t>ITSMECOM-1269480</t>
  </si>
  <si>
    <t>ITSMECOM-1268635</t>
  </si>
  <si>
    <t>ITSMECOM-1268600</t>
  </si>
  <si>
    <t>ITSMECOM-1268307</t>
  </si>
  <si>
    <t>ITSMECOM-1268287</t>
  </si>
  <si>
    <t>ITSMECOM-1268281</t>
  </si>
  <si>
    <t>ITSMECOM-1268173</t>
  </si>
  <si>
    <t>ITSMECOM-1267286</t>
  </si>
  <si>
    <t>ITSMECOM-1264154</t>
  </si>
  <si>
    <t>ITSMECOM-1263391</t>
  </si>
  <si>
    <t>ITSMECOM-1263371</t>
  </si>
  <si>
    <t>ITSMECOM-1263340</t>
  </si>
  <si>
    <t>ITSMECOM-1263264</t>
  </si>
  <si>
    <t>ITSMECOM-1263250</t>
  </si>
  <si>
    <t>ITSMECOM-1263228</t>
  </si>
  <si>
    <t>ITSMECOM-1263150</t>
  </si>
  <si>
    <t>ITSMECOM-1262415</t>
  </si>
  <si>
    <t>ITSMECOM-1262411</t>
  </si>
  <si>
    <t>ITSMECOM-1261710</t>
  </si>
  <si>
    <t>ITSMECOM-1261609</t>
  </si>
  <si>
    <t>ITSMECOM-1261501</t>
  </si>
  <si>
    <t>ITSMECOM-1261477</t>
  </si>
  <si>
    <t>ITSMECOM-1261406</t>
  </si>
  <si>
    <t>ITSMECOM-1261303</t>
  </si>
  <si>
    <t>ITSMECOM-1261278</t>
  </si>
  <si>
    <t>ITSMECOM-1259009</t>
  </si>
  <si>
    <t>ITSMECOM-1258840</t>
  </si>
  <si>
    <t>ITSMECOM-1258822</t>
  </si>
  <si>
    <t>ITSMECOM-1258764</t>
  </si>
  <si>
    <t>ITSMECOM-1258743</t>
  </si>
  <si>
    <t>ITSMECOM-1258739</t>
  </si>
  <si>
    <t>ITSMECOM-1258731</t>
  </si>
  <si>
    <t>ITSMECOM-1258728</t>
  </si>
  <si>
    <t>ITSMECOM-1258724</t>
  </si>
  <si>
    <t>ITSMECOM-1258720</t>
  </si>
  <si>
    <t>ITSMECOM-1258715</t>
  </si>
  <si>
    <t>ITSMECOM-1258709</t>
  </si>
  <si>
    <t>ITSMECOM-1258705</t>
  </si>
  <si>
    <t>ITSMECOM-1258702</t>
  </si>
  <si>
    <t>ITSMECOM-1258697</t>
  </si>
  <si>
    <t>ITSMECOM-1258691</t>
  </si>
  <si>
    <t>ITSMECOM-1258686</t>
  </si>
  <si>
    <t>ITSMECOM-1258684</t>
  </si>
  <si>
    <t>ITSMECOM-1258673</t>
  </si>
  <si>
    <t>ITSMECOM-1258672</t>
  </si>
  <si>
    <t>ITSMECOM-1258669</t>
  </si>
  <si>
    <t>ITSMECOM-1258664</t>
  </si>
  <si>
    <t>ITSMECOM-1258660</t>
  </si>
  <si>
    <t>ITSMECOM-1258657</t>
  </si>
  <si>
    <t>ITSMECOM-1258651</t>
  </si>
  <si>
    <t>ITSMECOM-1258643</t>
  </si>
  <si>
    <t>ITSMECOM-1258617</t>
  </si>
  <si>
    <t>ITSMECOM-1256698</t>
  </si>
  <si>
    <t>ITSMECOM-1256692</t>
  </si>
  <si>
    <t>ITSMECOM-1256682</t>
  </si>
  <si>
    <t>ITSMECOM-1256658</t>
  </si>
  <si>
    <t>ITSMECOM-1256637</t>
  </si>
  <si>
    <t>ITSMECOM-1256597</t>
  </si>
  <si>
    <t>ITSMECOM-1256511</t>
  </si>
  <si>
    <t>ITSMECOM-1256487</t>
  </si>
  <si>
    <t>ITSMECOM-1256486</t>
  </si>
  <si>
    <t>ITSMECOM-1256469</t>
  </si>
  <si>
    <t>ITSMECOM-1256467</t>
  </si>
  <si>
    <t>ITSMECOM-1254995</t>
  </si>
  <si>
    <t>ITSMECOM-1254422</t>
  </si>
  <si>
    <t>ITSMECOM-1254416</t>
  </si>
  <si>
    <t>ITSMECOM-1253898</t>
  </si>
  <si>
    <t>ITSMECOM-1253892</t>
  </si>
  <si>
    <t>ITSMECOM-1253891</t>
  </si>
  <si>
    <t>ITSMECOM-1253885</t>
  </si>
  <si>
    <t>ITSMECOM-1253874</t>
  </si>
  <si>
    <t>ITSMECOM-1253862</t>
  </si>
  <si>
    <t>ITSMECOM-1253855</t>
  </si>
  <si>
    <t>ITSMECOM-1253849</t>
  </si>
  <si>
    <t>ITSMECOM-1253848</t>
  </si>
  <si>
    <t>ITSMECOM-1253843</t>
  </si>
  <si>
    <t>ITSMECOM-1253841</t>
  </si>
  <si>
    <t>ITSMECOM-1253837</t>
  </si>
  <si>
    <t>ITSMECOM-1253831</t>
  </si>
  <si>
    <t>ITSMECOM-1253826</t>
  </si>
  <si>
    <t>ITSMECOM-1253824</t>
  </si>
  <si>
    <t>ITSMECOM-1253823</t>
  </si>
  <si>
    <t>ITSMECOM-1253820</t>
  </si>
  <si>
    <t>ITSMECOM-1253817</t>
  </si>
  <si>
    <t>ITSMECOM-1253812</t>
  </si>
  <si>
    <t>ITSMECOM-1253804</t>
  </si>
  <si>
    <t>ITSMECOM-1253781</t>
  </si>
  <si>
    <t>ITSMECOM-1253729</t>
  </si>
  <si>
    <t>ITSMECOM-1252783</t>
  </si>
  <si>
    <t>ITSMECOM-1252617</t>
  </si>
  <si>
    <t>ITSMECOM-1252594</t>
  </si>
  <si>
    <t>ITSMECOM-1252590</t>
  </si>
  <si>
    <t>ITSMECOM-1252589</t>
  </si>
  <si>
    <t>ITSMECOM-1252587</t>
  </si>
  <si>
    <t>ITSMECOM-1252163</t>
  </si>
  <si>
    <t>ITSMECOM-1252093</t>
  </si>
  <si>
    <t>ITSMECOM-1249053</t>
  </si>
  <si>
    <t>ITSMECOM-1249050</t>
  </si>
  <si>
    <t>ITSMECOM-1249024</t>
  </si>
  <si>
    <t>ITSMECOM-1248995</t>
  </si>
  <si>
    <t>ITSMECOM-1248986</t>
  </si>
  <si>
    <t>ITSMECOM-1248957</t>
  </si>
  <si>
    <t>ITSMECOM-1248926</t>
  </si>
  <si>
    <t>ITSMECOM-1248880</t>
  </si>
  <si>
    <t>ITSMECOM-1248879</t>
  </si>
  <si>
    <t>ITSMECOM-1248843</t>
  </si>
  <si>
    <t>ITSMECOM-1248837</t>
  </si>
  <si>
    <t>ITSMECOM-1245738</t>
  </si>
  <si>
    <t>ITSMECOM-1244908</t>
  </si>
  <si>
    <t>ITSMECOM-1244892</t>
  </si>
  <si>
    <t>ITSMECOM-1244891</t>
  </si>
  <si>
    <t>ITSMECOM-1244876</t>
  </si>
  <si>
    <t>ITSMECOM-1244830</t>
  </si>
  <si>
    <t>ITSMECOM-1244800</t>
  </si>
  <si>
    <t>ITSMECOM-1244792</t>
  </si>
  <si>
    <t>ITSMECOM-1243614</t>
  </si>
  <si>
    <t>ITSMECOM-1242773</t>
  </si>
  <si>
    <t>ITSMECOM-1242730</t>
  </si>
  <si>
    <t>ITSMECOM-1242729</t>
  </si>
  <si>
    <t>ITSMECOM-1242672</t>
  </si>
  <si>
    <t>ITSMECOM-1242624</t>
  </si>
  <si>
    <t>ITSMECOM-1242559</t>
  </si>
  <si>
    <t>ITSMECOM-1242551</t>
  </si>
  <si>
    <t>ITSMECOM-1241329</t>
  </si>
  <si>
    <t>ITSMECOM-1241073</t>
  </si>
  <si>
    <t>ITSMECOM-1240795</t>
  </si>
  <si>
    <t>ITSMECOM-1240660</t>
  </si>
  <si>
    <t>ITSMECOM-1240538</t>
  </si>
  <si>
    <t>ITSMECOM-1240488</t>
  </si>
  <si>
    <t>ITSMECOM-1240469</t>
  </si>
  <si>
    <t>ITSMECOM-1240451</t>
  </si>
  <si>
    <t>ITSMECOM-1240450</t>
  </si>
  <si>
    <t>ITSMECOM-1240389</t>
  </si>
  <si>
    <t>ITSMECOM-1239538</t>
  </si>
  <si>
    <t>ITSMECOM-1239479</t>
  </si>
  <si>
    <t>ITSMECOM-1239344</t>
  </si>
  <si>
    <t>ITSMECOM-1239238</t>
  </si>
  <si>
    <t>ITSMECOM-1238489</t>
  </si>
  <si>
    <t>ITSMECOM-1238378</t>
  </si>
  <si>
    <t>ITSMECOM-1238353</t>
  </si>
  <si>
    <t>ITSMECOM-1238338</t>
  </si>
  <si>
    <t>ITSMECOM-1238330</t>
  </si>
  <si>
    <t>ITSMECOM-1238317</t>
  </si>
  <si>
    <t>ITSMECOM-1238197</t>
  </si>
  <si>
    <t>ITSMECOM-1235232</t>
  </si>
  <si>
    <t>ITSMECOM-1233301</t>
  </si>
  <si>
    <t>ITSMECOM-1233298</t>
  </si>
  <si>
    <t>ITSMECOM-1232810</t>
  </si>
  <si>
    <t>ITSMECOM-1232777</t>
  </si>
  <si>
    <t>ITSMECOM-1232609</t>
  </si>
  <si>
    <t>ITSMECOM-1232602</t>
  </si>
  <si>
    <t>ITSMECOM-1232595</t>
  </si>
  <si>
    <t>ITSMECOM-1232541</t>
  </si>
  <si>
    <t>ITSMECOM-1232496</t>
  </si>
  <si>
    <t>ITSMECOM-1228462</t>
  </si>
  <si>
    <t>ITSMECOM-1228452</t>
  </si>
  <si>
    <t>ITSMECOM-1228441</t>
  </si>
  <si>
    <t>ITSMECOM-1228394</t>
  </si>
  <si>
    <t>ITSMECOM-1228369</t>
  </si>
  <si>
    <t>ITSMECOM-1228273</t>
  </si>
  <si>
    <t>ITSMECOM-1226850</t>
  </si>
  <si>
    <t>ITSMECOM-1226231</t>
  </si>
  <si>
    <t>ITSMECOM-1226215</t>
  </si>
  <si>
    <t>ITSMECOM-1226164</t>
  </si>
  <si>
    <t>ITSMECOM-1226119</t>
  </si>
  <si>
    <t>ITSMECOM-1225137</t>
  </si>
  <si>
    <t>ITSMECOM-1224419</t>
  </si>
  <si>
    <t>ITSMECOM-1224406</t>
  </si>
  <si>
    <t>ITSMECOM-1224070</t>
  </si>
  <si>
    <t>ITSMECOM-1223848</t>
  </si>
  <si>
    <t>ITSMECOM-1223765</t>
  </si>
  <si>
    <t>ITSMECOM-1223757</t>
  </si>
  <si>
    <t>ITSMECOM-1223720</t>
  </si>
  <si>
    <t>ITSMECOM-1223627</t>
  </si>
  <si>
    <t>ITSMECOM-1223623</t>
  </si>
  <si>
    <t>ITSMECOM-1222818</t>
  </si>
  <si>
    <t>ITSMECOM-1222478</t>
  </si>
  <si>
    <t>ITSMECOM-1222140</t>
  </si>
  <si>
    <t>ITSMECOM-1222023</t>
  </si>
  <si>
    <t>ITSMECOM-1221598</t>
  </si>
  <si>
    <t>ITSMECOM-1221583</t>
  </si>
  <si>
    <t>ITSMECOM-1221581</t>
  </si>
  <si>
    <t>ITSMECOM-1221531</t>
  </si>
  <si>
    <t>ITSMECOM-1221494</t>
  </si>
  <si>
    <t>ITSMECOM-1221488</t>
  </si>
  <si>
    <t>ITSMECOM-1218624</t>
  </si>
  <si>
    <t>ITSMECOM-1217197</t>
  </si>
  <si>
    <t>ITSMECOM-1217045</t>
  </si>
  <si>
    <t>ITSMECOM-1216917</t>
  </si>
  <si>
    <t>ITSMECOM-1216892</t>
  </si>
  <si>
    <t>ITSMECOM-1216846</t>
  </si>
  <si>
    <t>ITSMECOM-1216742</t>
  </si>
  <si>
    <t>ITSMECOM-1216705</t>
  </si>
  <si>
    <t>ITSMECOM-1216689</t>
  </si>
  <si>
    <t>ITSMECOM-1216684</t>
  </si>
  <si>
    <t>ITSMECOM-1216680</t>
  </si>
  <si>
    <t>ITSMECOM-1216675</t>
  </si>
  <si>
    <t>ITSMECOM-1215218</t>
  </si>
  <si>
    <t>ITSMECOM-1214680</t>
  </si>
  <si>
    <t>ITSMECOM-1212852</t>
  </si>
  <si>
    <t>ITSMECOM-1212772</t>
  </si>
  <si>
    <t>ITSMECOM-1212531</t>
  </si>
  <si>
    <t>ITSMECOM-1212456</t>
  </si>
  <si>
    <t>ITSMECOM-1212235</t>
  </si>
  <si>
    <t>ITSMECOM-1212231</t>
  </si>
  <si>
    <t>ITSMECOM-1212161</t>
  </si>
  <si>
    <t>ITSMECOM-1212141</t>
  </si>
  <si>
    <t>ITSMECOM-1211088</t>
  </si>
  <si>
    <t>ITSMECOM-1210630</t>
  </si>
  <si>
    <t>ITSMECOM-1210460</t>
  </si>
  <si>
    <t>ITSMECOM-1210344</t>
  </si>
  <si>
    <t>ITSMECOM-1210302</t>
  </si>
  <si>
    <t>ITSMECOM-1210208</t>
  </si>
  <si>
    <t>ITSMECOM-1210199</t>
  </si>
  <si>
    <t>ITSMECOM-1210173</t>
  </si>
  <si>
    <t>ITSMECOM-1209321</t>
  </si>
  <si>
    <t>ITSMECOM-1209301</t>
  </si>
  <si>
    <t>ITSMECOM-1209288</t>
  </si>
  <si>
    <t>ITSMECOM-1209252</t>
  </si>
  <si>
    <t>ITSMECOM-1209010</t>
  </si>
  <si>
    <t>ITSMECOM-1208549</t>
  </si>
  <si>
    <t>ITSMECOM-1208494</t>
  </si>
  <si>
    <t>ITSMECOM-1208453</t>
  </si>
  <si>
    <t>ITSMECOM-1208433</t>
  </si>
  <si>
    <t>ITSMECOM-1208426</t>
  </si>
  <si>
    <t>ITSMECOM-1208417</t>
  </si>
  <si>
    <t>ITSMECOM-1208412</t>
  </si>
  <si>
    <t>ITSMECOM-1208389</t>
  </si>
  <si>
    <t>ITSMECOM-1208062</t>
  </si>
  <si>
    <t>ITSMECOM-1203942</t>
  </si>
  <si>
    <t>ITSMECOM-1203917</t>
  </si>
  <si>
    <t>ITSMECOM-1203785</t>
  </si>
  <si>
    <t>ITSMECOM-1203779</t>
  </si>
  <si>
    <t>ITSMECOM-1203756</t>
  </si>
  <si>
    <t>ITSMECOM-1203747</t>
  </si>
  <si>
    <t>ITSMECOM-1203741</t>
  </si>
  <si>
    <t>ITSMECOM-1203725</t>
  </si>
  <si>
    <t>ITSMECOM-1203724</t>
  </si>
  <si>
    <t>ITSMECOM-1203715</t>
  </si>
  <si>
    <t>ITSMECOM-1203629</t>
  </si>
  <si>
    <t>ITSMECOM-1202251</t>
  </si>
  <si>
    <t>ITSMECOM-1201788</t>
  </si>
  <si>
    <t>ITSMECOM-1201786</t>
  </si>
  <si>
    <t>ITSMECOM-1201748</t>
  </si>
  <si>
    <t>ITSMECOM-1201682</t>
  </si>
  <si>
    <t>ITSMECOM-1201610</t>
  </si>
  <si>
    <t>ITSMECOM-1201376</t>
  </si>
  <si>
    <t>ITSMECOM-1201313</t>
  </si>
  <si>
    <t>ITSMECOM-1201306</t>
  </si>
  <si>
    <t>ITSMECOM-1201292</t>
  </si>
  <si>
    <t>ITSMECOM-1201282</t>
  </si>
  <si>
    <t>ITSMECOM-1201273</t>
  </si>
  <si>
    <t>ITSMECOM-1199864</t>
  </si>
  <si>
    <t>ITSMECOM-1199314</t>
  </si>
  <si>
    <t>ITSMECOM-1199107</t>
  </si>
  <si>
    <t>ITSMECOM-1199070</t>
  </si>
  <si>
    <t>ITSMECOM-1198765</t>
  </si>
  <si>
    <t>ITSMECOM-1198734</t>
  </si>
  <si>
    <t>ITSMECOM-1198725</t>
  </si>
  <si>
    <t>ITSMECOM-1198724</t>
  </si>
  <si>
    <t>ITSMECOM-1198716</t>
  </si>
  <si>
    <t>ITSMECOM-1198671</t>
  </si>
  <si>
    <t>ITSMECOM-1197822</t>
  </si>
  <si>
    <t>ITSMECOM-1196940</t>
  </si>
  <si>
    <t>ITSMECOM-1196930</t>
  </si>
  <si>
    <t>ITSMECOM-1196908</t>
  </si>
  <si>
    <t>ITSMECOM-1196488</t>
  </si>
  <si>
    <t>ITSMECOM-1196459</t>
  </si>
  <si>
    <t>ITSMECOM-1196395</t>
  </si>
  <si>
    <t>ITSMECOM-1196282</t>
  </si>
  <si>
    <t>ITSMECOM-1196159</t>
  </si>
  <si>
    <t>ITSMECOM-1196108</t>
  </si>
  <si>
    <t>ITSMECOM-1196091</t>
  </si>
  <si>
    <t>ITSMECOM-1196076</t>
  </si>
  <si>
    <t>ITSMECOM-1196070</t>
  </si>
  <si>
    <t>ITSMECOM-1196057</t>
  </si>
  <si>
    <t>ITSMECOM-1195154</t>
  </si>
  <si>
    <t>ITSMECOM-1195153</t>
  </si>
  <si>
    <t>ITSMECOM-1194193</t>
  </si>
  <si>
    <t>ITSMECOM-1194111</t>
  </si>
  <si>
    <t>ITSMECOM-1194021</t>
  </si>
  <si>
    <t>ITSMECOM-1193833</t>
  </si>
  <si>
    <t>ITSMECOM-1193769</t>
  </si>
  <si>
    <t>ITSMECOM-1193741</t>
  </si>
  <si>
    <t>ITSMECOM-1192501</t>
  </si>
  <si>
    <t>ITSMECOM-1192433</t>
  </si>
  <si>
    <t>ITSMECOM-1192213</t>
  </si>
  <si>
    <t>ITSMECOM-1191571</t>
  </si>
  <si>
    <t>ITSMECOM-1191314</t>
  </si>
  <si>
    <t>ITSMECOM-1191308</t>
  </si>
  <si>
    <t>ITSMECOM-1190522</t>
  </si>
  <si>
    <t>ITSMECOM-1190502</t>
  </si>
  <si>
    <t>ITSMECOM-1189548</t>
  </si>
  <si>
    <t>ITSMECOM-1189383</t>
  </si>
  <si>
    <t>ITSMECOM-1189360</t>
  </si>
  <si>
    <t>ITSMECOM-1189173</t>
  </si>
  <si>
    <t>ITSMECOM-1189162</t>
  </si>
  <si>
    <t>ITSMECOM-1188683</t>
  </si>
  <si>
    <t>ITSMECOM-1188667</t>
  </si>
  <si>
    <t>ITSMECOM-1188643</t>
  </si>
  <si>
    <t>ITSMECOM-1188639</t>
  </si>
  <si>
    <t>ITSMECOM-1188589</t>
  </si>
  <si>
    <t>ITSMECOM-1188570</t>
  </si>
  <si>
    <t>ITSMECOM-1188497</t>
  </si>
  <si>
    <t>ITSMECOM-1187653</t>
  </si>
  <si>
    <t>ITSMECOM-1186766</t>
  </si>
  <si>
    <t>ITSMECOM-1186670</t>
  </si>
  <si>
    <t>ITSMECOM-1186636</t>
  </si>
  <si>
    <t>ITSMECOM-1186631</t>
  </si>
  <si>
    <t>ITSMECOM-1186575</t>
  </si>
  <si>
    <t>ITSMECOM-1186544</t>
  </si>
  <si>
    <t>ITSMECOM-1186484</t>
  </si>
  <si>
    <t>ITSMECOM-1184282</t>
  </si>
  <si>
    <t>ITSMECOM-1184239</t>
  </si>
  <si>
    <t>ITSMECOM-1184205</t>
  </si>
  <si>
    <t>ITSMECOM-1184195</t>
  </si>
  <si>
    <t>ITSMECOM-1184177</t>
  </si>
  <si>
    <t>ITSMECOM-1184152</t>
  </si>
  <si>
    <t>ITSMECOM-1182529</t>
  </si>
  <si>
    <t>ITSMECOM-1182519</t>
  </si>
  <si>
    <t>ITSMECOM-1181553</t>
  </si>
  <si>
    <t>ITSMECOM-1181457</t>
  </si>
  <si>
    <t>ITSMECOM-1181420</t>
  </si>
  <si>
    <t>ITSMECOM-1179594</t>
  </si>
  <si>
    <t>ITSMECOM-1179311</t>
  </si>
  <si>
    <t>ITSMECOM-1179045</t>
  </si>
  <si>
    <t>ITSMECOM-1178642</t>
  </si>
  <si>
    <t>ITSMECOM-1178423</t>
  </si>
  <si>
    <t>ITSMECOM-1178144</t>
  </si>
  <si>
    <t>ITSMECOM-1175545</t>
  </si>
  <si>
    <t>ITSMECOM-1175438</t>
  </si>
  <si>
    <t>ITSMECOM-1175361</t>
  </si>
  <si>
    <t>ITSMECOM-1175225</t>
  </si>
  <si>
    <t>ITSMECOM-1175160</t>
  </si>
  <si>
    <t>ITSMECOM-1175140</t>
  </si>
  <si>
    <t>ITSMECOM-1174276</t>
  </si>
  <si>
    <t>ITSMECOM-1173931</t>
  </si>
  <si>
    <t>ITSMECOM-1173520</t>
  </si>
  <si>
    <t>ITSMECOM-1171576</t>
  </si>
  <si>
    <t>ITSMECOM-1171488</t>
  </si>
  <si>
    <t>ITSMECOM-1171420</t>
  </si>
  <si>
    <t>ITSMECOM-1171016</t>
  </si>
  <si>
    <t>ITSMECOM-1170891</t>
  </si>
  <si>
    <t>ITSMECOM-1170883</t>
  </si>
  <si>
    <t>ITSMECOM-1170872</t>
  </si>
  <si>
    <t>ITSMECOM-1170868</t>
  </si>
  <si>
    <t>ITSMECOM-1170831</t>
  </si>
  <si>
    <t>ITSMECOM-1170818</t>
  </si>
  <si>
    <t>ITSMECOM-1169939</t>
  </si>
  <si>
    <t>ITSMECOM-1169903</t>
  </si>
  <si>
    <t>ITSMECOM-1169683</t>
  </si>
  <si>
    <t>ITSMECOM-1169111</t>
  </si>
  <si>
    <t>ITSMECOM-1169082</t>
  </si>
  <si>
    <t>ITSMECOM-1169065</t>
  </si>
  <si>
    <t>ITSMECOM-1169053</t>
  </si>
  <si>
    <t>ITSMECOM-1169050</t>
  </si>
  <si>
    <t>ITSMECOM-1169038</t>
  </si>
  <si>
    <t>ITSMECOM-1165768</t>
  </si>
  <si>
    <t>ITSMECOM-1165371</t>
  </si>
  <si>
    <t>ITSMECOM-1165355</t>
  </si>
  <si>
    <t>ITSMECOM-1165280</t>
  </si>
  <si>
    <t>ITSMECOM-1165095</t>
  </si>
  <si>
    <t>ITSMECOM-1165002</t>
  </si>
  <si>
    <t>ITSMECOM-1164166</t>
  </si>
  <si>
    <t>ITSMECOM-1164165</t>
  </si>
  <si>
    <t>ITSMECOM-1163969</t>
  </si>
  <si>
    <t>ITSMECOM-1163965</t>
  </si>
  <si>
    <t>ITSMECOM-1163958</t>
  </si>
  <si>
    <t>ITSMECOM-1163771</t>
  </si>
  <si>
    <t>ITSMECOM-1163385</t>
  </si>
  <si>
    <t>ITSMECOM-1163170</t>
  </si>
  <si>
    <t>ITSMECOM-1163153</t>
  </si>
  <si>
    <t>ITSMECOM-1163123</t>
  </si>
  <si>
    <t>ITSMECOM-1163119</t>
  </si>
  <si>
    <t>ITSMECOM-1163117</t>
  </si>
  <si>
    <t>ITSMECOM-1163108</t>
  </si>
  <si>
    <t>ITSMECOM-1162297</t>
  </si>
  <si>
    <t>ITSMECOM-1161982</t>
  </si>
  <si>
    <t>ITSMECOM-1161888</t>
  </si>
  <si>
    <t>ITSMECOM-1161795</t>
  </si>
  <si>
    <t>ITSMECOM-1161459</t>
  </si>
  <si>
    <t>ITSMECOM-1161454</t>
  </si>
  <si>
    <t>ITSMECOM-1161443</t>
  </si>
  <si>
    <t>ITSMECOM-1160665</t>
  </si>
  <si>
    <t>ITSMECOM-1160177</t>
  </si>
  <si>
    <t>ITSMECOM-1160010</t>
  </si>
  <si>
    <t>ITSMECOM-1159780</t>
  </si>
  <si>
    <t>ITSMECOM-1159506</t>
  </si>
  <si>
    <t>ITSMECOM-1159494</t>
  </si>
  <si>
    <t>ITSMECOM-1159486</t>
  </si>
  <si>
    <t>ITSMECOM-1159472</t>
  </si>
  <si>
    <t>ITSMECOM-1159469</t>
  </si>
  <si>
    <t>ITSMECOM-1159449</t>
  </si>
  <si>
    <t>ITSMECOM-1159412</t>
  </si>
  <si>
    <t>ITSMECOM-1156942</t>
  </si>
  <si>
    <t>ITSMECOM-1156728</t>
  </si>
  <si>
    <t>ITSMECOM-1156680</t>
  </si>
  <si>
    <t>ITSMECOM-1155928</t>
  </si>
  <si>
    <t>ITSMECOM-1155380</t>
  </si>
  <si>
    <t>ITSMECOM-1155132</t>
  </si>
  <si>
    <t>ITSMECOM-1153989</t>
  </si>
  <si>
    <t>ITSMECOM-1151869</t>
  </si>
  <si>
    <t>ITSMECOM-1151865</t>
  </si>
  <si>
    <t>ITSMECOM-1150906</t>
  </si>
  <si>
    <t>ITSMECOM-1147672</t>
  </si>
  <si>
    <t>ITSMECOM-1147429</t>
  </si>
  <si>
    <t>ITSMECOM-1143248</t>
  </si>
  <si>
    <t>ITSMECOM-1141653</t>
  </si>
  <si>
    <t>ITSMECOM-1140748</t>
  </si>
  <si>
    <t>ITSMECOM-1135061</t>
  </si>
  <si>
    <t>ITSMECOM-1133743</t>
  </si>
  <si>
    <t>ITSMECOM-1129775</t>
  </si>
  <si>
    <t>ITSMECOM-1471417</t>
  </si>
  <si>
    <t>ITSMECOM-1471403</t>
  </si>
  <si>
    <t>ITSMECOM-1471377</t>
  </si>
  <si>
    <t>ITSMECOM-1467468</t>
  </si>
  <si>
    <t>ITSMECOM-1467425</t>
  </si>
  <si>
    <t>ITSMECOM-1467391</t>
  </si>
  <si>
    <t>ITSMECOM-1473884</t>
  </si>
  <si>
    <t>ITSMECOM-1472513</t>
  </si>
  <si>
    <t>ITSMECOM-1472183</t>
  </si>
  <si>
    <t>ITSMECOM-1472085</t>
  </si>
  <si>
    <t>ITSMECOM-1471024</t>
  </si>
  <si>
    <t>ITSMECOM-1468047</t>
  </si>
  <si>
    <t>ITSMECOM-1467748</t>
  </si>
  <si>
    <t>ITSMECOM-1467432</t>
  </si>
  <si>
    <t>ITSMECOM-1467423</t>
  </si>
  <si>
    <t>ITSMECOM-1467415</t>
  </si>
  <si>
    <t>ITSMECOM-1126102</t>
  </si>
  <si>
    <t>ITSMECOM-1119478</t>
  </si>
  <si>
    <t>ITSMECOM-1111796</t>
  </si>
  <si>
    <t>ITSMECOM-1111408</t>
  </si>
  <si>
    <t>ITSMECOM-1106262</t>
  </si>
  <si>
    <t>ITSMECOM-1094774</t>
  </si>
  <si>
    <t>ITSMECOM-1089551</t>
  </si>
  <si>
    <t>ITSMECOM-1087804</t>
  </si>
  <si>
    <t>ITSMECOM-1087795</t>
  </si>
  <si>
    <t>ITSMECOM-1087718</t>
  </si>
  <si>
    <t>ITSMECOM-1040110</t>
  </si>
  <si>
    <t>ITSMECOM-1038080</t>
  </si>
  <si>
    <t>ITSMECOM-1021578</t>
  </si>
  <si>
    <t>ITSMECOM-1014523</t>
  </si>
  <si>
    <t>ITSMECOM-1012553</t>
  </si>
  <si>
    <t>ITSMECOM-991979</t>
  </si>
  <si>
    <t>ITSMECOM-976905</t>
  </si>
  <si>
    <t>ITSMECOM-967594</t>
  </si>
  <si>
    <t>ITSMECOM-959925</t>
  </si>
  <si>
    <t>ITSMECOM-956507</t>
  </si>
  <si>
    <t>ITSMECOM-934981</t>
  </si>
  <si>
    <t>ITSMECOM-866645</t>
  </si>
  <si>
    <t>ITSMECOM-847999</t>
  </si>
  <si>
    <t>ITSMECOM-812023</t>
  </si>
  <si>
    <t>ITSMECOM-811806</t>
  </si>
  <si>
    <t>ITSMECOM-809965</t>
  </si>
  <si>
    <t>ITSMECOM-782489</t>
  </si>
  <si>
    <t>ITSMECOM-773183</t>
  </si>
  <si>
    <t>ITSMECOM-723535</t>
  </si>
  <si>
    <t>ITSMECOM-697381</t>
  </si>
  <si>
    <t>ITSMECOM-688247</t>
  </si>
  <si>
    <t>Fecha Inicio Escalado</t>
  </si>
  <si>
    <t>Fecha Fin Escalado</t>
  </si>
  <si>
    <t>ITSMECOM-1474256</t>
  </si>
  <si>
    <t>ITSMECOM-1474238</t>
  </si>
  <si>
    <t>Percentil E 85%</t>
  </si>
  <si>
    <t>Percentil E 70%</t>
  </si>
  <si>
    <t>Percentil E 50%</t>
  </si>
  <si>
    <t>CicleTimeEscalado</t>
  </si>
  <si>
    <t>Escaladas</t>
  </si>
  <si>
    <t>Lead Time</t>
  </si>
  <si>
    <t>Cuenta de ID de Incidencia</t>
  </si>
  <si>
    <t>Tipo de petición</t>
  </si>
  <si>
    <t>Grupo 1</t>
  </si>
  <si>
    <t>Demanda</t>
  </si>
  <si>
    <t>Alta</t>
  </si>
  <si>
    <t>Prioridad</t>
  </si>
  <si>
    <t>N. Peticiones</t>
  </si>
  <si>
    <t>Baja</t>
  </si>
  <si>
    <t>Transportista</t>
  </si>
  <si>
    <t/>
  </si>
  <si>
    <t>ITSMECOM-1157781</t>
  </si>
  <si>
    <t>ITSMECOM-1156690</t>
  </si>
  <si>
    <t>ITSMECOM-1155428</t>
  </si>
  <si>
    <t>ITSMECOM-1155326</t>
  </si>
  <si>
    <t>ITSMECOM-1154959</t>
  </si>
  <si>
    <t>ITSMECOM-1153877</t>
  </si>
  <si>
    <t>ITSMECOM-1153792</t>
  </si>
  <si>
    <t>ITSMECOM-1153586</t>
  </si>
  <si>
    <t>ITSMECOM-1152185</t>
  </si>
  <si>
    <t>ITSMECOM-1151867</t>
  </si>
  <si>
    <t>ITSMECOM-1150016</t>
  </si>
  <si>
    <t>ITSMECOM-1149972</t>
  </si>
  <si>
    <t>ITSMECOM-1149939</t>
  </si>
  <si>
    <t>ITSMECOM-1149923</t>
  </si>
  <si>
    <t>ITSMECOM-1149905</t>
  </si>
  <si>
    <t>ITSMECOM-1149882</t>
  </si>
  <si>
    <t>ITSMECOM-1149058</t>
  </si>
  <si>
    <t>ITSMECOM-1148213</t>
  </si>
  <si>
    <t>ITSMECOM-1147459</t>
  </si>
  <si>
    <t>ITSMECOM-1147439</t>
  </si>
  <si>
    <t>ITSMECOM-1147417</t>
  </si>
  <si>
    <t>ITSMECOM-1146350</t>
  </si>
  <si>
    <t>ITSMECOM-1145966</t>
  </si>
  <si>
    <t>ITSMECOM-1145962</t>
  </si>
  <si>
    <t>ITSMECOM-1145877</t>
  </si>
  <si>
    <t>ITSMECOM-1145855</t>
  </si>
  <si>
    <t>ITSMECOM-1145845</t>
  </si>
  <si>
    <t>ITSMECOM-1145819</t>
  </si>
  <si>
    <t>ITSMECOM-1145796</t>
  </si>
  <si>
    <t>ITSMECOM-1145750</t>
  </si>
  <si>
    <t>ITSMECOM-1143971</t>
  </si>
  <si>
    <t>ITSMECOM-1143335</t>
  </si>
  <si>
    <t>ITSMECOM-1143268</t>
  </si>
  <si>
    <t>ITSMECOM-1143218</t>
  </si>
  <si>
    <t>ITSMECOM-1140759</t>
  </si>
  <si>
    <t>ITSMECOM-1140747</t>
  </si>
  <si>
    <t>ITSMECOM-1140032</t>
  </si>
  <si>
    <t>ITSMECOM-1139440</t>
  </si>
  <si>
    <t>ITSMECOM-1139437</t>
  </si>
  <si>
    <t>ITSMECOM-1139330</t>
  </si>
  <si>
    <t>ITSMECOM-1138866</t>
  </si>
  <si>
    <t>ITSMECOM-1138857</t>
  </si>
  <si>
    <t>ITSMECOM-1138848</t>
  </si>
  <si>
    <t>ITSMECOM-1138813</t>
  </si>
  <si>
    <t>ITSMECOM-1138731</t>
  </si>
  <si>
    <t>ITSMECOM-1137963</t>
  </si>
  <si>
    <t>ITSMECOM-1137250</t>
  </si>
  <si>
    <t>ITSMECOM-1136874</t>
  </si>
  <si>
    <t>ITSMECOM-1136481</t>
  </si>
  <si>
    <t>ITSMECOM-1136267</t>
  </si>
  <si>
    <t>ITSMECOM-1136216</t>
  </si>
  <si>
    <t>ITSMECOM-1134772</t>
  </si>
  <si>
    <t>ITSMECOM-1134764</t>
  </si>
  <si>
    <t>ITSMECOM-1134679</t>
  </si>
  <si>
    <t>ITSMECOM-1134637</t>
  </si>
  <si>
    <t>ITSMECOM-1134568</t>
  </si>
  <si>
    <t>ITSMECOM-1133513</t>
  </si>
  <si>
    <t>ITSMECOM-1133281</t>
  </si>
  <si>
    <t>ITSMECOM-1133143</t>
  </si>
  <si>
    <t>ITSMECOM-1133140</t>
  </si>
  <si>
    <t>ITSMECOM-1133137</t>
  </si>
  <si>
    <t>ITSMECOM-1133124</t>
  </si>
  <si>
    <t>ITSMECOM-1133114</t>
  </si>
  <si>
    <t>ITSMECOM-1133100</t>
  </si>
  <si>
    <t>ITSMECOM-1133099</t>
  </si>
  <si>
    <t>ITSMECOM-1133093</t>
  </si>
  <si>
    <t>ITSMECOM-1132484</t>
  </si>
  <si>
    <t>ITSMECOM-1132172</t>
  </si>
  <si>
    <t>ITSMECOM-1132089</t>
  </si>
  <si>
    <t>ITSMECOM-1131591</t>
  </si>
  <si>
    <t>ITSMECOM-1131545</t>
  </si>
  <si>
    <t>ITSMECOM-1131476</t>
  </si>
  <si>
    <t>ITSMECOM-1130783</t>
  </si>
  <si>
    <t>ITSMECOM-1130132</t>
  </si>
  <si>
    <t>ITSMECOM-1129934</t>
  </si>
  <si>
    <t>ITSMECOM-1129830</t>
  </si>
  <si>
    <t>ITSMECOM-1129801</t>
  </si>
  <si>
    <t>ITSMECOM-1129778</t>
  </si>
  <si>
    <t>ITSMECOM-1127807</t>
  </si>
  <si>
    <t>ITSMECOM-1127710</t>
  </si>
  <si>
    <t>ITSMECOM-1127708</t>
  </si>
  <si>
    <t>ITSMECOM-1127705</t>
  </si>
  <si>
    <t>ITSMECOM-1127472</t>
  </si>
  <si>
    <t>ITSMECOM-1126955</t>
  </si>
  <si>
    <t>ITSMECOM-1126840</t>
  </si>
  <si>
    <t>ITSMECOM-1126741</t>
  </si>
  <si>
    <t>ITSMECOM-1126740</t>
  </si>
  <si>
    <t>ITSMECOM-1126711</t>
  </si>
  <si>
    <t>ITSMECOM-1126542</t>
  </si>
  <si>
    <t>ITSMECOM-1126441</t>
  </si>
  <si>
    <t>ITSMECOM-1126286</t>
  </si>
  <si>
    <t>ITSMECOM-1126133</t>
  </si>
  <si>
    <t>ITSMECOM-1126127</t>
  </si>
  <si>
    <t>ITSMECOM-1126124</t>
  </si>
  <si>
    <t>ITSMECOM-1126122</t>
  </si>
  <si>
    <t>ITSMECOM-1125178</t>
  </si>
  <si>
    <t>ITSMECOM-1124736</t>
  </si>
  <si>
    <t>ITSMECOM-1124678</t>
  </si>
  <si>
    <t>ITSMECOM-1124240</t>
  </si>
  <si>
    <t>ITSMECOM-1124183</t>
  </si>
  <si>
    <t>ITSMECOM-1123585</t>
  </si>
  <si>
    <t>ITSMECOM-1123581</t>
  </si>
  <si>
    <t>ITSMECOM-1122664</t>
  </si>
  <si>
    <t>ITSMECOM-1122565</t>
  </si>
  <si>
    <t>ITSMECOM-1122417</t>
  </si>
  <si>
    <t>ITSMECOM-1122408</t>
  </si>
  <si>
    <t>ITSMECOM-1122197</t>
  </si>
  <si>
    <t>ITSMECOM-1122157</t>
  </si>
  <si>
    <t>ITSMECOM-1121745</t>
  </si>
  <si>
    <t>ITSMECOM-1121741</t>
  </si>
  <si>
    <t>ITSMECOM-1120408</t>
  </si>
  <si>
    <t>ITSMECOM-1120305</t>
  </si>
  <si>
    <t>ITSMECOM-1120263</t>
  </si>
  <si>
    <t>ITSMECOM-1119450</t>
  </si>
  <si>
    <t>ITSMECOM-1119431</t>
  </si>
  <si>
    <t>ITSMECOM-1118912</t>
  </si>
  <si>
    <t>ITSMECOM-1118749</t>
  </si>
  <si>
    <t>ITSMECOM-1118145</t>
  </si>
  <si>
    <t>ITSMECOM-1118130</t>
  </si>
  <si>
    <t>ITSMECOM-1118044</t>
  </si>
  <si>
    <t>ITSMECOM-1117757</t>
  </si>
  <si>
    <t>ITSMECOM-1117688</t>
  </si>
  <si>
    <t>ITSMECOM-1117678</t>
  </si>
  <si>
    <t>ITSMECOM-1117151</t>
  </si>
  <si>
    <t>ITSMECOM-1116784</t>
  </si>
  <si>
    <t>ITSMECOM-1116561</t>
  </si>
  <si>
    <t>ITSMECOM-1115264</t>
  </si>
  <si>
    <t>ITSMECOM-1115013</t>
  </si>
  <si>
    <t>ITSMECOM-1115005</t>
  </si>
  <si>
    <t>ITSMECOM-1114916</t>
  </si>
  <si>
    <t>ITSMECOM-1114184</t>
  </si>
  <si>
    <t>ITSMECOM-1113881</t>
  </si>
  <si>
    <t>ITSMECOM-1113665</t>
  </si>
  <si>
    <t>ITSMECOM-1113583</t>
  </si>
  <si>
    <t>ITSMECOM-1112593</t>
  </si>
  <si>
    <t>ITSMECOM-1112574</t>
  </si>
  <si>
    <t>ITSMECOM-1112423</t>
  </si>
  <si>
    <t>ITSMECOM-1111940</t>
  </si>
  <si>
    <t>ITSMECOM-1110572</t>
  </si>
  <si>
    <t>ITSMECOM-1110550</t>
  </si>
  <si>
    <t>ITSMECOM-1110498</t>
  </si>
  <si>
    <t>ITSMECOM-1110025</t>
  </si>
  <si>
    <t>ITSMECOM-1107051</t>
  </si>
  <si>
    <t>ITSMECOM-1106673</t>
  </si>
  <si>
    <t>ITSMECOM-1105000</t>
  </si>
  <si>
    <t>ITSMECOM-1104828</t>
  </si>
  <si>
    <t>ITSMECOM-1104679</t>
  </si>
  <si>
    <t>ITSMECOM-1104577</t>
  </si>
  <si>
    <t>ITSMECOM-1104019</t>
  </si>
  <si>
    <t>ITSMECOM-1102889</t>
  </si>
  <si>
    <t>ITSMECOM-1098706</t>
  </si>
  <si>
    <t>ITSMECOM-1097768</t>
  </si>
  <si>
    <t>ITSMECOM-1097329</t>
  </si>
  <si>
    <t>ITSMECOM-1096681</t>
  </si>
  <si>
    <t>ITSMECOM-1096021</t>
  </si>
  <si>
    <t>ITSMECOM-1095750</t>
  </si>
  <si>
    <t>ITSMECOM-1089686</t>
  </si>
  <si>
    <t>ITSMECOM-1083111</t>
  </si>
  <si>
    <t>ITSMECOM-1081914</t>
  </si>
  <si>
    <t>ITSMECOM-1081827</t>
  </si>
  <si>
    <t>ITSMECOM-1081007</t>
  </si>
  <si>
    <t>ITSMECOM-1078790</t>
  </si>
  <si>
    <t>ITSMECOM-1078312</t>
  </si>
  <si>
    <t>ITSMECOM-1073142</t>
  </si>
  <si>
    <t>ITSMECOM-1064621</t>
  </si>
  <si>
    <t>ITSMECOM-1059475</t>
  </si>
  <si>
    <t>ITSMECOM-1053646</t>
  </si>
  <si>
    <t>ITSMECOM-1052283</t>
  </si>
  <si>
    <t>ITSMECOM-1031061</t>
  </si>
  <si>
    <t>ITSMECOM-989624</t>
  </si>
  <si>
    <t>ITSMECOM-977695</t>
  </si>
  <si>
    <t>ITSMECOM-964928</t>
  </si>
  <si>
    <t>ITSMECOM-956579</t>
  </si>
  <si>
    <t>ITSMECOM-929607</t>
  </si>
  <si>
    <t>ITSMECOM-925071</t>
  </si>
  <si>
    <t>ITSMECOM-917854</t>
  </si>
  <si>
    <t>ITSMECOM-861527</t>
  </si>
  <si>
    <t>ITSMECOM-852317</t>
  </si>
  <si>
    <t>ITSMECOM-1113727</t>
  </si>
  <si>
    <t>ITSMECOM-1113602</t>
  </si>
  <si>
    <t>ITSMECOM-1113591</t>
  </si>
  <si>
    <t>ITSMECOM-1113407</t>
  </si>
  <si>
    <t>ITSMECOM-1113302</t>
  </si>
  <si>
    <t>ITSMECOM-1113292</t>
  </si>
  <si>
    <t>ITSMECOM-1113247</t>
  </si>
  <si>
    <t>ITSMECOM-1113223</t>
  </si>
  <si>
    <t>ITSMECOM-1112383</t>
  </si>
  <si>
    <t>ITSMECOM-1111794</t>
  </si>
  <si>
    <t>ITSMECOM-1111786</t>
  </si>
  <si>
    <t>ITSMECOM-1111420</t>
  </si>
  <si>
    <t>ITSMECOM-1111416</t>
  </si>
  <si>
    <t>ITSMECOM-1111402</t>
  </si>
  <si>
    <t>ITSMECOM-1111393</t>
  </si>
  <si>
    <t>ITSMECOM-1109241</t>
  </si>
  <si>
    <t>ITSMECOM-1109214</t>
  </si>
  <si>
    <t>ITSMECOM-1107971</t>
  </si>
  <si>
    <t>ITSMECOM-1107967</t>
  </si>
  <si>
    <t>ITSMECOM-1105968</t>
  </si>
  <si>
    <t>ITSMECOM-1104501</t>
  </si>
  <si>
    <t>ITSMECOM-1104236</t>
  </si>
  <si>
    <t>ITSMECOM-1104148</t>
  </si>
  <si>
    <t>ITSMECOM-1104125</t>
  </si>
  <si>
    <t>ITSMECOM-1104104</t>
  </si>
  <si>
    <t>ITSMECOM-1103517</t>
  </si>
  <si>
    <t>ITSMECOM-1103427</t>
  </si>
  <si>
    <t>ITSMECOM-1103402</t>
  </si>
  <si>
    <t>ITSMECOM-1103178</t>
  </si>
  <si>
    <t>ITSMECOM-1102178</t>
  </si>
  <si>
    <t>ITSMECOM-1102172</t>
  </si>
  <si>
    <t>ITSMECOM-1102166</t>
  </si>
  <si>
    <t>ITSMECOM-1100325</t>
  </si>
  <si>
    <t>ITSMECOM-1099981</t>
  </si>
  <si>
    <t>ITSMECOM-1099218</t>
  </si>
  <si>
    <t>ITSMECOM-1099197</t>
  </si>
  <si>
    <t>ITSMECOM-1098935</t>
  </si>
  <si>
    <t>ITSMECOM-1098879</t>
  </si>
  <si>
    <t>ITSMECOM-1097323</t>
  </si>
  <si>
    <t>ITSMECOM-1097063</t>
  </si>
  <si>
    <t>ITSMECOM-1096902</t>
  </si>
  <si>
    <t>ITSMECOM-1096556</t>
  </si>
  <si>
    <t>ITSMECOM-1096551</t>
  </si>
  <si>
    <t>ITSMECOM-1095375</t>
  </si>
  <si>
    <t>ITSMECOM-1095343</t>
  </si>
  <si>
    <t>ITSMECOM-1094855</t>
  </si>
  <si>
    <t>ITSMECOM-1094829</t>
  </si>
  <si>
    <t>ITSMECOM-1094822</t>
  </si>
  <si>
    <t>ITSMECOM-1094807</t>
  </si>
  <si>
    <t>ITSMECOM-1094806</t>
  </si>
  <si>
    <t>ITSMECOM-1094803</t>
  </si>
  <si>
    <t>ITSMECOM-1094772</t>
  </si>
  <si>
    <t>ITSMECOM-1093027</t>
  </si>
  <si>
    <t>ITSMECOM-1092380</t>
  </si>
  <si>
    <t>ITSMECOM-1091873</t>
  </si>
  <si>
    <t>ITSMECOM-1091869</t>
  </si>
  <si>
    <t>ITSMECOM-1091837</t>
  </si>
  <si>
    <t>ITSMECOM-1090490</t>
  </si>
  <si>
    <t>ITSMECOM-1090435</t>
  </si>
  <si>
    <t>ITSMECOM-1090339</t>
  </si>
  <si>
    <t>ITSMECOM-1089081</t>
  </si>
  <si>
    <t>ITSMECOM-1088719</t>
  </si>
  <si>
    <t>ITSMECOM-1088716</t>
  </si>
  <si>
    <t>ITSMECOM-1088691</t>
  </si>
  <si>
    <t>ITSMECOM-1087286</t>
  </si>
  <si>
    <t>ITSMECOM-1087153</t>
  </si>
  <si>
    <t>ITSMECOM-1086946</t>
  </si>
  <si>
    <t>ITSMECOM-1086902</t>
  </si>
  <si>
    <t>ITSMECOM-1085187</t>
  </si>
  <si>
    <t>ITSMECOM-1084670</t>
  </si>
  <si>
    <t>ITSMECOM-1084539</t>
  </si>
  <si>
    <t>ITSMECOM-1084537</t>
  </si>
  <si>
    <t>ITSMECOM-1084536</t>
  </si>
  <si>
    <t>ITSMECOM-1084534</t>
  </si>
  <si>
    <t>ITSMECOM-1084533</t>
  </si>
  <si>
    <t>ITSMECOM-1084532</t>
  </si>
  <si>
    <t>ITSMECOM-1084519</t>
  </si>
  <si>
    <t>ITSMECOM-1081795</t>
  </si>
  <si>
    <t>ITSMECOM-1081342</t>
  </si>
  <si>
    <t>ITSMECOM-1081202</t>
  </si>
  <si>
    <t>ITSMECOM-1081124</t>
  </si>
  <si>
    <t>ITSMECOM-1081122</t>
  </si>
  <si>
    <t>ITSMECOM-1079667</t>
  </si>
  <si>
    <t>ITSMECOM-1079653</t>
  </si>
  <si>
    <t>ITSMECOM-1079420</t>
  </si>
  <si>
    <t>ITSMECOM-1079396</t>
  </si>
  <si>
    <t>ITSMECOM-1079384</t>
  </si>
  <si>
    <t>ITSMECOM-1078108</t>
  </si>
  <si>
    <t>ITSMECOM-1077778</t>
  </si>
  <si>
    <t>ITSMECOM-1077602</t>
  </si>
  <si>
    <t>ITSMECOM-1077348</t>
  </si>
  <si>
    <t>ITSMECOM-1077310</t>
  </si>
  <si>
    <t>ITSMECOM-1076206</t>
  </si>
  <si>
    <t>ITSMECOM-1075531</t>
  </si>
  <si>
    <t>ITSMECOM-1075136</t>
  </si>
  <si>
    <t>ITSMECOM-1075060</t>
  </si>
  <si>
    <t>ITSMECOM-1073316</t>
  </si>
  <si>
    <t>ITSMECOM-1073166</t>
  </si>
  <si>
    <t>ITSMECOM-1073164</t>
  </si>
  <si>
    <t>ITSMECOM-1073113</t>
  </si>
  <si>
    <t>ITSMECOM-1073024</t>
  </si>
  <si>
    <t>ITSMECOM-1072721</t>
  </si>
  <si>
    <t>ITSMECOM-1072606</t>
  </si>
  <si>
    <t>ITSMECOM-1070364</t>
  </si>
  <si>
    <t>ITSMECOM-1070316</t>
  </si>
  <si>
    <t>ITSMECOM-1070293</t>
  </si>
  <si>
    <t>ITSMECOM-1069347</t>
  </si>
  <si>
    <t>ITSMECOM-1069078</t>
  </si>
  <si>
    <t>ITSMECOM-1068970</t>
  </si>
  <si>
    <t>ITSMECOM-1068964</t>
  </si>
  <si>
    <t>ITSMECOM-1068958</t>
  </si>
  <si>
    <t>ITSMECOM-1068932</t>
  </si>
  <si>
    <t>ITSMECOM-1068925</t>
  </si>
  <si>
    <t>ITSMECOM-1067195</t>
  </si>
  <si>
    <t>ITSMECOM-1067082</t>
  </si>
  <si>
    <t>ITSMECOM-1067069</t>
  </si>
  <si>
    <t>ITSMECOM-1066849</t>
  </si>
  <si>
    <t>ITSMECOM-1066692</t>
  </si>
  <si>
    <t>ITSMECOM-1066637</t>
  </si>
  <si>
    <t>ITSMECOM-1064747</t>
  </si>
  <si>
    <t>ITSMECOM-1064228</t>
  </si>
  <si>
    <t>ITSMECOM-1061545</t>
  </si>
  <si>
    <t>ITSMECOM-1060599</t>
  </si>
  <si>
    <t>ITSMECOM-1059579</t>
  </si>
  <si>
    <t>ITSMECOM-1059502</t>
  </si>
  <si>
    <t>ITSMECOM-1059499</t>
  </si>
  <si>
    <t>ITSMECOM-1059479</t>
  </si>
  <si>
    <t>ITSMECOM-1059391</t>
  </si>
  <si>
    <t>ITSMECOM-1058470</t>
  </si>
  <si>
    <t>ITSMECOM-1057025</t>
  </si>
  <si>
    <t>ITSMECOM-1055396</t>
  </si>
  <si>
    <t>ITSMECOM-1052699</t>
  </si>
  <si>
    <t>ITSMECOM-1051270</t>
  </si>
  <si>
    <t>ITSMECOM-1050352</t>
  </si>
  <si>
    <t>ITSMECOM-1050104</t>
  </si>
  <si>
    <t>ITSMECOM-1050096</t>
  </si>
  <si>
    <t>ITSMECOM-1050070</t>
  </si>
  <si>
    <t>ITSMECOM-1050067</t>
  </si>
  <si>
    <t>ITSMECOM-1049688</t>
  </si>
  <si>
    <t>ITSMECOM-1049449</t>
  </si>
  <si>
    <t>ITSMECOM-1049422</t>
  </si>
  <si>
    <t>ITSMECOM-1048544</t>
  </si>
  <si>
    <t>ITSMECOM-1045803</t>
  </si>
  <si>
    <t>ITSMECOM-1045270</t>
  </si>
  <si>
    <t>ITSMECOM-1044195</t>
  </si>
  <si>
    <t>ITSMECOM-1042574</t>
  </si>
  <si>
    <t>ITSMECOM-1042119</t>
  </si>
  <si>
    <t>ITSMECOM-1041406</t>
  </si>
  <si>
    <t>ITSMECOM-1040011</t>
  </si>
  <si>
    <t>ITSMECOM-1039849</t>
  </si>
  <si>
    <t>ITSMECOM-1039318</t>
  </si>
  <si>
    <t>ITSMECOM-1039288</t>
  </si>
  <si>
    <t>ITSMECOM-1038200</t>
  </si>
  <si>
    <t>ITSMECOM-1038102</t>
  </si>
  <si>
    <t>ITSMECOM-1037379</t>
  </si>
  <si>
    <t>ITSMECOM-1037072</t>
  </si>
  <si>
    <t>ITSMECOM-1033442</t>
  </si>
  <si>
    <t>ITSMECOM-1033081</t>
  </si>
  <si>
    <t>ITSMECOM-1033063</t>
  </si>
  <si>
    <t>ITSMECOM-1027506</t>
  </si>
  <si>
    <t>ITSMECOM-1027504</t>
  </si>
  <si>
    <t>ITSMECOM-1027499</t>
  </si>
  <si>
    <t>ITSMECOM-1027494</t>
  </si>
  <si>
    <t>ITSMECOM-1024081</t>
  </si>
  <si>
    <t>ITSMECOM-1023519</t>
  </si>
  <si>
    <t>ITSMECOM-1023509</t>
  </si>
  <si>
    <t>ITSMECOM-1023451</t>
  </si>
  <si>
    <t>ITSMECOM-1023437</t>
  </si>
  <si>
    <t>ITSMECOM-1023354</t>
  </si>
  <si>
    <t>ITSMECOM-1021556</t>
  </si>
  <si>
    <t>ITSMECOM-1021446</t>
  </si>
  <si>
    <t>ITSMECOM-1021441</t>
  </si>
  <si>
    <t>ITSMECOM-1017840</t>
  </si>
  <si>
    <t>ITSMECOM-1016846</t>
  </si>
  <si>
    <t>ITSMECOM-1015243</t>
  </si>
  <si>
    <t>ITSMECOM-1015227</t>
  </si>
  <si>
    <t>ITSMECOM-1014955</t>
  </si>
  <si>
    <t>ITSMECOM-1014519</t>
  </si>
  <si>
    <t>ITSMECOM-1014518</t>
  </si>
  <si>
    <t>ITSMECOM-1014515</t>
  </si>
  <si>
    <t>ITSMECOM-1012894</t>
  </si>
  <si>
    <t>ITSMECOM-1012496</t>
  </si>
  <si>
    <t>ITSMECOM-1012493</t>
  </si>
  <si>
    <t>ITSMECOM-1011677</t>
  </si>
  <si>
    <t>ITSMECOM-1010878</t>
  </si>
  <si>
    <t>ITSMECOM-1010867</t>
  </si>
  <si>
    <t>ITSMECOM-1010803</t>
  </si>
  <si>
    <t>ITSMECOM-1010746</t>
  </si>
  <si>
    <t>ITSMECOM-1010740</t>
  </si>
  <si>
    <t>ITSMECOM-1010739</t>
  </si>
  <si>
    <t>ITSMECOM-1010736</t>
  </si>
  <si>
    <t>ITSMECOM-1010727</t>
  </si>
  <si>
    <t>ITSMECOM-1003758</t>
  </si>
  <si>
    <t>ITSMECOM-1000731</t>
  </si>
  <si>
    <t>ITSMECOM-1000621</t>
  </si>
  <si>
    <t>ITSMECOM-996159</t>
  </si>
  <si>
    <t>ITSMECOM-996147</t>
  </si>
  <si>
    <t>ITSMECOM-996134</t>
  </si>
  <si>
    <t>ITSMECOM-992582</t>
  </si>
  <si>
    <t>ITSMECOM-992581</t>
  </si>
  <si>
    <t>ITSMECOM-992536</t>
  </si>
  <si>
    <t>ITSMECOM-991138</t>
  </si>
  <si>
    <t>ITSMECOM-991082</t>
  </si>
  <si>
    <t>ITSMECOM-991072</t>
  </si>
  <si>
    <t>ITSMECOM-989300</t>
  </si>
  <si>
    <t>ITSMECOM-1067187</t>
  </si>
  <si>
    <t>ITSMECOM-1066687</t>
  </si>
  <si>
    <t>ITSMECOM-1064233</t>
  </si>
  <si>
    <t>ITSMECOM-1061822</t>
  </si>
  <si>
    <t>ITSMECOM-1061721</t>
  </si>
  <si>
    <t>ITSMECOM-1060537</t>
  </si>
  <si>
    <t>ITSMECOM-1060348</t>
  </si>
  <si>
    <t>ITSMECOM-1059642</t>
  </si>
  <si>
    <t>ITSMECOM-1059509</t>
  </si>
  <si>
    <t>ITSMECOM-1059508</t>
  </si>
  <si>
    <t>ITSMECOM-1059503</t>
  </si>
  <si>
    <t>ITSMECOM-1059497</t>
  </si>
  <si>
    <t>ITSMECOM-1059489</t>
  </si>
  <si>
    <t>ITSMECOM-1059486</t>
  </si>
  <si>
    <t>ITSMECOM-1059477</t>
  </si>
  <si>
    <t>ITSMECOM-1059470</t>
  </si>
  <si>
    <t>ITSMECOM-1059468</t>
  </si>
  <si>
    <t>ITSMECOM-1059461</t>
  </si>
  <si>
    <t>ITSMECOM-1054529</t>
  </si>
  <si>
    <t>ITSMECOM-1054272</t>
  </si>
  <si>
    <t>ITSMECOM-1054126</t>
  </si>
  <si>
    <t>ITSMECOM-1054074</t>
  </si>
  <si>
    <t>ITSMECOM-1053961</t>
  </si>
  <si>
    <t>ITSMECOM-1053614</t>
  </si>
  <si>
    <t>ITSMECOM-1053601</t>
  </si>
  <si>
    <t>ITSMECOM-1052540</t>
  </si>
  <si>
    <t>ITSMECOM-1051543</t>
  </si>
  <si>
    <t>ITSMECOM-1051415</t>
  </si>
  <si>
    <t>ITSMECOM-1050495</t>
  </si>
  <si>
    <t>ITSMECOM-1049704</t>
  </si>
  <si>
    <t>ITSMECOM-1049529</t>
  </si>
  <si>
    <t>ITSMECOM-1049512</t>
  </si>
  <si>
    <t>ITSMECOM-1049483</t>
  </si>
  <si>
    <t>ITSMECOM-1049454</t>
  </si>
  <si>
    <t>ITSMECOM-1049420</t>
  </si>
  <si>
    <t>ITSMECOM-1049392</t>
  </si>
  <si>
    <t>ITSMECOM-1048336</t>
  </si>
  <si>
    <t>ITSMECOM-1048323</t>
  </si>
  <si>
    <t>ITSMECOM-1048317</t>
  </si>
  <si>
    <t>ITSMECOM-1047818</t>
  </si>
  <si>
    <t>ITSMECOM-1047594</t>
  </si>
  <si>
    <t>ITSMECOM-1047287</t>
  </si>
  <si>
    <t>ITSMECOM-1047263</t>
  </si>
  <si>
    <t>ITSMECOM-1045197</t>
  </si>
  <si>
    <t>ITSMECOM-1044584</t>
  </si>
  <si>
    <t>ITSMECOM-1044365</t>
  </si>
  <si>
    <t>ITSMECOM-1044302</t>
  </si>
  <si>
    <t>ITSMECOM-1041982</t>
  </si>
  <si>
    <t>ITSMECOM-1041978</t>
  </si>
  <si>
    <t>ITSMECOM-1041223</t>
  </si>
  <si>
    <t>ITSMECOM-1041025</t>
  </si>
  <si>
    <t>ITSMECOM-1041016</t>
  </si>
  <si>
    <t>ITSMECOM-1040150</t>
  </si>
  <si>
    <t>ITSMECOM-1040080</t>
  </si>
  <si>
    <t>ITSMECOM-1039762</t>
  </si>
  <si>
    <t>ITSMECOM-1039759</t>
  </si>
  <si>
    <t>ITSMECOM-1039754</t>
  </si>
  <si>
    <t>ITSMECOM-1039547</t>
  </si>
  <si>
    <t>ITSMECOM-1039540</t>
  </si>
  <si>
    <t>ITSMECOM-1039404</t>
  </si>
  <si>
    <t>ITSMECOM-1039284</t>
  </si>
  <si>
    <t>ITSMECOM-1039276</t>
  </si>
  <si>
    <t>ITSMECOM-1038378</t>
  </si>
  <si>
    <t>ITSMECOM-1037225</t>
  </si>
  <si>
    <t>ITSMECOM-1036630</t>
  </si>
  <si>
    <t>ITSMECOM-1036629</t>
  </si>
  <si>
    <t>ITSMECOM-1036458</t>
  </si>
  <si>
    <t>ITSMECOM-1036205</t>
  </si>
  <si>
    <t>ITSMECOM-1036144</t>
  </si>
  <si>
    <t>ITSMECOM-1036039</t>
  </si>
  <si>
    <t>ITSMECOM-1035671</t>
  </si>
  <si>
    <t>ITSMECOM-1035668</t>
  </si>
  <si>
    <t>ITSMECOM-1035611</t>
  </si>
  <si>
    <t>ITSMECOM-1035589</t>
  </si>
  <si>
    <t>ITSMECOM-1035586</t>
  </si>
  <si>
    <t>ITSMECOM-1034133</t>
  </si>
  <si>
    <t>ITSMECOM-1033291</t>
  </si>
  <si>
    <t>ITSMECOM-1033107</t>
  </si>
  <si>
    <t>ITSMECOM-1033099</t>
  </si>
  <si>
    <t>ITSMECOM-1033093</t>
  </si>
  <si>
    <t>ITSMECOM-1033082</t>
  </si>
  <si>
    <t>ITSMECOM-1033076</t>
  </si>
  <si>
    <t>ITSMECOM-1033059</t>
  </si>
  <si>
    <t>ITSMECOM-1029537</t>
  </si>
  <si>
    <t>ITSMECOM-1029517</t>
  </si>
  <si>
    <t>ITSMECOM-1027961</t>
  </si>
  <si>
    <t>ITSMECOM-1027805</t>
  </si>
  <si>
    <t>ITSMECOM-1027706</t>
  </si>
  <si>
    <t>ITSMECOM-1027569</t>
  </si>
  <si>
    <t>ITSMECOM-1027492</t>
  </si>
  <si>
    <t>ITSMECOM-1027449</t>
  </si>
  <si>
    <t>ITSMECOM-1026739</t>
  </si>
  <si>
    <t>ITSMECOM-1025352</t>
  </si>
  <si>
    <t>ITSMECOM-1025344</t>
  </si>
  <si>
    <t>ITSMECOM-1025066</t>
  </si>
  <si>
    <t>ITSMECOM-1024067</t>
  </si>
  <si>
    <t>ITSMECOM-1023530</t>
  </si>
  <si>
    <t>ITSMECOM-1023525</t>
  </si>
  <si>
    <t>ITSMECOM-1023497</t>
  </si>
  <si>
    <t>ITSMECOM-1023491</t>
  </si>
  <si>
    <t>ITSMECOM-1023393</t>
  </si>
  <si>
    <t>ITSMECOM-1023326</t>
  </si>
  <si>
    <t>ITSMECOM-1023109</t>
  </si>
  <si>
    <t>ITSMECOM-1022423</t>
  </si>
  <si>
    <t>ITSMECOM-1022233</t>
  </si>
  <si>
    <t>ITSMECOM-1021627</t>
  </si>
  <si>
    <t>ITSMECOM-1021597</t>
  </si>
  <si>
    <t>ITSMECOM-1021531</t>
  </si>
  <si>
    <t>ITSMECOM-1021480</t>
  </si>
  <si>
    <t>ITSMECOM-1021453</t>
  </si>
  <si>
    <t>ITSMECOM-1021444</t>
  </si>
  <si>
    <t>ITSMECOM-1021417</t>
  </si>
  <si>
    <t>ITSMECOM-1019078</t>
  </si>
  <si>
    <t>ITSMECOM-1019023</t>
  </si>
  <si>
    <t>ITSMECOM-1018603</t>
  </si>
  <si>
    <t>ITSMECOM-1018600</t>
  </si>
  <si>
    <t>ITSMECOM-1018572</t>
  </si>
  <si>
    <t>ITSMECOM-1018571</t>
  </si>
  <si>
    <t>ITSMECOM-1018567</t>
  </si>
  <si>
    <t>ITSMECOM-1018566</t>
  </si>
  <si>
    <t>ITSMECOM-1017749</t>
  </si>
  <si>
    <t>ITSMECOM-1017025</t>
  </si>
  <si>
    <t>ITSMECOM-1016850</t>
  </si>
  <si>
    <t>ITSMECOM-1016829</t>
  </si>
  <si>
    <t>ITSMECOM-1016644</t>
  </si>
  <si>
    <t>ITSMECOM-1015739</t>
  </si>
  <si>
    <t>ITSMECOM-1014588</t>
  </si>
  <si>
    <t>ITSMECOM-1014520</t>
  </si>
  <si>
    <t>ITSMECOM-1013595</t>
  </si>
  <si>
    <t>ITSMECOM-1013483</t>
  </si>
  <si>
    <t>ITSMECOM-1012588</t>
  </si>
  <si>
    <t>ITSMECOM-1012555</t>
  </si>
  <si>
    <t>ITSMECOM-1012541</t>
  </si>
  <si>
    <t>ITSMECOM-1012490</t>
  </si>
  <si>
    <t>ITSMECOM-1011906</t>
  </si>
  <si>
    <t>ITSMECOM-1011845</t>
  </si>
  <si>
    <t>ITSMECOM-1011385</t>
  </si>
  <si>
    <t>ITSMECOM-1011097</t>
  </si>
  <si>
    <t>ITSMECOM-1010880</t>
  </si>
  <si>
    <t>ITSMECOM-1010830</t>
  </si>
  <si>
    <t>ITSMECOM-1010819</t>
  </si>
  <si>
    <t>ITSMECOM-1010811</t>
  </si>
  <si>
    <t>ITSMECOM-1010801</t>
  </si>
  <si>
    <t>ITSMECOM-1010800</t>
  </si>
  <si>
    <t>ITSMECOM-1010787</t>
  </si>
  <si>
    <t>ITSMECOM-1010753</t>
  </si>
  <si>
    <t>ITSMECOM-1010751</t>
  </si>
  <si>
    <t>ITSMECOM-1010735</t>
  </si>
  <si>
    <t>ITSMECOM-1010730</t>
  </si>
  <si>
    <t>ITSMECOM-1010718</t>
  </si>
  <si>
    <t>ITSMECOM-1006807</t>
  </si>
  <si>
    <t>ITSMECOM-1006744</t>
  </si>
  <si>
    <t>ITSMECOM-1006691</t>
  </si>
  <si>
    <t>ITSMECOM-1005990</t>
  </si>
  <si>
    <t>ITSMECOM-1005955</t>
  </si>
  <si>
    <t>ITSMECOM-1005928</t>
  </si>
  <si>
    <t>ITSMECOM-1005903</t>
  </si>
  <si>
    <t>ITSMECOM-1004165</t>
  </si>
  <si>
    <t>ITSMECOM-1003620</t>
  </si>
  <si>
    <t>ITSMECOM-1003527</t>
  </si>
  <si>
    <t>ITSMECOM-1003506</t>
  </si>
  <si>
    <t>ITSMECOM-1003502</t>
  </si>
  <si>
    <t>ITSMECOM-1002824</t>
  </si>
  <si>
    <t>ITSMECOM-1002673</t>
  </si>
  <si>
    <t>ITSMECOM-1002046</t>
  </si>
  <si>
    <t>ITSMECOM-1001992</t>
  </si>
  <si>
    <t>ITSMECOM-1001873</t>
  </si>
  <si>
    <t>ITSMECOM-1000310</t>
  </si>
  <si>
    <t>ITSMECOM-1000281</t>
  </si>
  <si>
    <t>ITSMECOM-1000268</t>
  </si>
  <si>
    <t>ITSMECOM-1000241</t>
  </si>
  <si>
    <t>ITSMECOM-1000231</t>
  </si>
  <si>
    <t>ITSMECOM-1000169</t>
  </si>
  <si>
    <t>ITSMECOM-998413</t>
  </si>
  <si>
    <t>ITSMECOM-998355</t>
  </si>
  <si>
    <t>ITSMECOM-997796</t>
  </si>
  <si>
    <t>ITSMECOM-997766</t>
  </si>
  <si>
    <t>ITSMECOM-996508</t>
  </si>
  <si>
    <t>ITSMECOM-996170</t>
  </si>
  <si>
    <t>ITSMECOM-996165</t>
  </si>
  <si>
    <t>ITSMECOM-995100</t>
  </si>
  <si>
    <t>ITSMECOM-995001</t>
  </si>
  <si>
    <t>ITSMECOM-994999</t>
  </si>
  <si>
    <t>ITSMECOM-994978</t>
  </si>
  <si>
    <t>ITSMECOM-994681</t>
  </si>
  <si>
    <t>ITSMECOM-994613</t>
  </si>
  <si>
    <t>ITSMECOM-994598</t>
  </si>
  <si>
    <t>ITSMECOM-994585</t>
  </si>
  <si>
    <t>ITSMECOM-994564</t>
  </si>
  <si>
    <t>ITSMECOM-992733</t>
  </si>
  <si>
    <t>ITSMECOM-992560</t>
  </si>
  <si>
    <t>ITSMECOM-992555</t>
  </si>
  <si>
    <t>ITSMECOM-992532</t>
  </si>
  <si>
    <t>ITSMECOM-992498</t>
  </si>
  <si>
    <t>ITSMECOM-991536</t>
  </si>
  <si>
    <t>ITSMECOM-991371</t>
  </si>
  <si>
    <t>ITSMECOM-991067</t>
  </si>
  <si>
    <t>ITSMECOM-991047</t>
  </si>
  <si>
    <t>ITSMECOM-990979</t>
  </si>
  <si>
    <t>ITSMECOM-990042</t>
  </si>
  <si>
    <t>ITSMECOM-989183</t>
  </si>
  <si>
    <t>ITSMECOM-989109</t>
  </si>
  <si>
    <t>ITSMECOM-988985</t>
  </si>
  <si>
    <t>ITSMECOM-987097</t>
  </si>
  <si>
    <t>ITSMECOM-971638</t>
  </si>
  <si>
    <t>ITSMECOM-971539</t>
  </si>
  <si>
    <t>ITSMECOM-970956</t>
  </si>
  <si>
    <t>ITSMECOM-970757</t>
  </si>
  <si>
    <t>ITSMECOM-970709</t>
  </si>
  <si>
    <t>ITSMECOM-970699</t>
  </si>
  <si>
    <t>ITSMECOM-969751</t>
  </si>
  <si>
    <t>ITSMECOM-969285</t>
  </si>
  <si>
    <t>ITSMECOM-969023</t>
  </si>
  <si>
    <t>ITSMECOM-968483</t>
  </si>
  <si>
    <t>ITSMECOM-968476</t>
  </si>
  <si>
    <t>ITSMECOM-968472</t>
  </si>
  <si>
    <t>ITSMECOM-968450</t>
  </si>
  <si>
    <t>ITSMECOM-966572</t>
  </si>
  <si>
    <t>ITSMECOM-966568</t>
  </si>
  <si>
    <t>ITSMECOM-965244</t>
  </si>
  <si>
    <t>ITSMECOM-965240</t>
  </si>
  <si>
    <t>ITSMECOM-965179</t>
  </si>
  <si>
    <t>ITSMECOM-965173</t>
  </si>
  <si>
    <t>ITSMECOM-965137</t>
  </si>
  <si>
    <t>ITSMECOM-965136</t>
  </si>
  <si>
    <t>ITSMECOM-964022</t>
  </si>
  <si>
    <t>ITSMECOM-963420</t>
  </si>
  <si>
    <t>ITSMECOM-963332</t>
  </si>
  <si>
    <t>ITSMECOM-963120</t>
  </si>
  <si>
    <t>ITSMECOM-963116</t>
  </si>
  <si>
    <t>ITSMECOM-962003</t>
  </si>
  <si>
    <t>ITSMECOM-961623</t>
  </si>
  <si>
    <t>ITSMECOM-961447</t>
  </si>
  <si>
    <t>ITSMECOM-961413</t>
  </si>
  <si>
    <t>ITSMECOM-961398</t>
  </si>
  <si>
    <t>ITSMECOM-961382</t>
  </si>
  <si>
    <t>ITSMECOM-960033</t>
  </si>
  <si>
    <t>ITSMECOM-959680</t>
  </si>
  <si>
    <t>ITSMECOM-957706</t>
  </si>
  <si>
    <t>ITSMECOM-957700</t>
  </si>
  <si>
    <t>ITSMECOM-957687</t>
  </si>
  <si>
    <t>ITSMECOM-957679</t>
  </si>
  <si>
    <t>ITSMECOM-957545</t>
  </si>
  <si>
    <t>ITSMECOM-956784</t>
  </si>
  <si>
    <t>ITSMECOM-956332</t>
  </si>
  <si>
    <t>ITSMECOM-954222</t>
  </si>
  <si>
    <t>ITSMECOM-951876</t>
  </si>
  <si>
    <t>ITSMECOM-951875</t>
  </si>
  <si>
    <t>ITSMECOM-951868</t>
  </si>
  <si>
    <t>ITSMECOM-951863</t>
  </si>
  <si>
    <t>ITSMECOM-951859</t>
  </si>
  <si>
    <t>ITSMECOM-949055</t>
  </si>
  <si>
    <t>ITSMECOM-948706</t>
  </si>
  <si>
    <t>ITSMECOM-948486</t>
  </si>
  <si>
    <t>ITSMECOM-948475</t>
  </si>
  <si>
    <t>ITSMECOM-948466</t>
  </si>
  <si>
    <t>ITSMECOM-946096</t>
  </si>
  <si>
    <t>ITSMECOM-944600</t>
  </si>
  <si>
    <t>ITSMECOM-944238</t>
  </si>
  <si>
    <t>ITSMECOM-944235</t>
  </si>
  <si>
    <t>ITSMECOM-944230</t>
  </si>
  <si>
    <t>ITSMECOM-944227</t>
  </si>
  <si>
    <t>ITSMECOM-981426</t>
  </si>
  <si>
    <t>ITSMECOM-979759</t>
  </si>
  <si>
    <t>ITSMECOM-972461</t>
  </si>
  <si>
    <t>ITSMECOM-971621</t>
  </si>
  <si>
    <t>ITSMECOM-959847</t>
  </si>
  <si>
    <t>ITSMECOM-897052</t>
  </si>
  <si>
    <t>ITSMECOM-896763</t>
  </si>
  <si>
    <t>ITSMECOM-882782</t>
  </si>
  <si>
    <t>ITSMECOM-878766</t>
  </si>
  <si>
    <t>ITSMECOM-855017</t>
  </si>
  <si>
    <t>ITSMECOM-846274</t>
  </si>
  <si>
    <t>ITSMECOM-833007</t>
  </si>
  <si>
    <t>ITSMECOM-804482</t>
  </si>
  <si>
    <t>ITSMECOM-922186</t>
  </si>
  <si>
    <t>ITSMECOM-919099</t>
  </si>
  <si>
    <t>ITSMECOM-919092</t>
  </si>
  <si>
    <t>ITSMECOM-918919</t>
  </si>
  <si>
    <t>ITSMECOM-918905</t>
  </si>
  <si>
    <t>ITSMECOM-916424</t>
  </si>
  <si>
    <t>ITSMECOM-916388</t>
  </si>
  <si>
    <t>ARAMEX</t>
  </si>
  <si>
    <t>ITSMECOM-916286</t>
  </si>
  <si>
    <t>ITSMECOM-916208</t>
  </si>
  <si>
    <t>ITSMECOM-916129</t>
  </si>
  <si>
    <t>ITSMECOM-914404</t>
  </si>
  <si>
    <t>ITSMECOM-913767</t>
  </si>
  <si>
    <t>ITSMECOM-913072</t>
  </si>
  <si>
    <t>ITSMECOM-913065</t>
  </si>
  <si>
    <t>ITSMECOM-910224</t>
  </si>
  <si>
    <t>ITSMECOM-910221</t>
  </si>
  <si>
    <t>ITSMECOM-910204</t>
  </si>
  <si>
    <t>ITSMECOM-905675</t>
  </si>
  <si>
    <t>ITSMECOM-905667</t>
  </si>
  <si>
    <t>ITSMECOM-905313</t>
  </si>
  <si>
    <t>ITSMECOM-905303</t>
  </si>
  <si>
    <t>ITSMECOM-905302</t>
  </si>
  <si>
    <t>ITSMECOM-905295</t>
  </si>
  <si>
    <t>ITSMECOM-905293</t>
  </si>
  <si>
    <t>ITSMECOM-905292</t>
  </si>
  <si>
    <t>ITSMECOM-905290</t>
  </si>
  <si>
    <t>ITSMECOM-905289</t>
  </si>
  <si>
    <t>ITSMECOM-904161</t>
  </si>
  <si>
    <t>ITSMECOM-903743</t>
  </si>
  <si>
    <t>ITSMECOM-902276</t>
  </si>
  <si>
    <t>ITSMECOM-902274</t>
  </si>
  <si>
    <t>ITSMECOM-902272</t>
  </si>
  <si>
    <t>ITSMECOM-902232</t>
  </si>
  <si>
    <t>ITSMECOM-900071</t>
  </si>
  <si>
    <t>ITSMECOM-899555</t>
  </si>
  <si>
    <t>ITSMECOM-898918</t>
  </si>
  <si>
    <t>ITSMECOM-897527</t>
  </si>
  <si>
    <t>ITSMECOM-897520</t>
  </si>
  <si>
    <t>ITSMECOM-897471</t>
  </si>
  <si>
    <t>ITSMECOM-897465</t>
  </si>
  <si>
    <t>ITSMECOM-897460</t>
  </si>
  <si>
    <t>ITSMECOM-897058</t>
  </si>
  <si>
    <t>ITSMECOM-897049</t>
  </si>
  <si>
    <t>ITSMECOM-896997</t>
  </si>
  <si>
    <t>ITSMECOM-896308</t>
  </si>
  <si>
    <t>ITSMECOM-896092</t>
  </si>
  <si>
    <t>ITSMECOM-896090</t>
  </si>
  <si>
    <t>ITSMECOM-896085</t>
  </si>
  <si>
    <t>ITSMECOM-896084</t>
  </si>
  <si>
    <t>ITSMECOM-896082</t>
  </si>
  <si>
    <t>ITSMECOM-894847</t>
  </si>
  <si>
    <t>ITSMECOM-894298</t>
  </si>
  <si>
    <t>ITSMECOM-894193</t>
  </si>
  <si>
    <t>ITSMECOM-894006</t>
  </si>
  <si>
    <t>ITSMECOM-893931</t>
  </si>
  <si>
    <t>ITSMECOM-893926</t>
  </si>
  <si>
    <t>ITSMECOM-893923</t>
  </si>
  <si>
    <t>ITSMECOM-893899</t>
  </si>
  <si>
    <t>ITSMECOM-893898</t>
  </si>
  <si>
    <t>ITSMECOM-893897</t>
  </si>
  <si>
    <t>ITSMECOM-893896</t>
  </si>
  <si>
    <t>ITSMECOM-893895</t>
  </si>
  <si>
    <t>ITSMECOM-890691</t>
  </si>
  <si>
    <t>ITSMECOM-887569</t>
  </si>
  <si>
    <t>ITSMECOM-887512</t>
  </si>
  <si>
    <t>ITSMECOM-887424</t>
  </si>
  <si>
    <t>ITSMECOM-887369</t>
  </si>
  <si>
    <t>ITSMECOM-887309</t>
  </si>
  <si>
    <t>ITSMECOM-887290</t>
  </si>
  <si>
    <t>ITSMECOM-887289</t>
  </si>
  <si>
    <t>ITSMECOM-887217</t>
  </si>
  <si>
    <t>ITSMECOM-885383</t>
  </si>
  <si>
    <t>ITSMECOM-885098</t>
  </si>
  <si>
    <t>ITSMECOM-885019</t>
  </si>
  <si>
    <t>ITSMECOM-884995</t>
  </si>
  <si>
    <t>ITSMECOM-884992</t>
  </si>
  <si>
    <t>ITSMECOM-884964</t>
  </si>
  <si>
    <t>ITSMECOM-882626</t>
  </si>
  <si>
    <t>ITSMECOM-880404</t>
  </si>
  <si>
    <t>ITSMECOM-879511</t>
  </si>
  <si>
    <t>ITSMECOM-878937</t>
  </si>
  <si>
    <t>ITSMECOM-878783</t>
  </si>
  <si>
    <t>ITSMECOM-878780</t>
  </si>
  <si>
    <t>ITSMECOM-877992</t>
  </si>
  <si>
    <t>ITSMECOM-877533</t>
  </si>
  <si>
    <t>ITSMECOM-877522</t>
  </si>
  <si>
    <t>ITSMECOM-877212</t>
  </si>
  <si>
    <t>ITSMECOM-876934</t>
  </si>
  <si>
    <t>ITSMECOM-876784</t>
  </si>
  <si>
    <t>ITSMECOM-876349</t>
  </si>
  <si>
    <t>ITSMECOM-876333</t>
  </si>
  <si>
    <t>ITSMECOM-876328</t>
  </si>
  <si>
    <t>ITSMECOM-875452</t>
  </si>
  <si>
    <t>ITSMECOM-874532</t>
  </si>
  <si>
    <t>ITSMECOM-873750</t>
  </si>
  <si>
    <t>ITSMECOM-873671</t>
  </si>
  <si>
    <t>ITSMECOM-873668</t>
  </si>
  <si>
    <t>ITSMECOM-872625</t>
  </si>
  <si>
    <t>ITSMECOM-871375</t>
  </si>
  <si>
    <t>ITSMECOM-871374</t>
  </si>
  <si>
    <t>ITSMECOM-871369</t>
  </si>
  <si>
    <t>ITSMECOM-871297</t>
  </si>
  <si>
    <t>ITSMECOM-871260</t>
  </si>
  <si>
    <t>ITSMECOM-871176</t>
  </si>
  <si>
    <t>ITSMECOM-871145</t>
  </si>
  <si>
    <t>ITSMECOM-871126</t>
  </si>
  <si>
    <t>ITSMECOM-871108</t>
  </si>
  <si>
    <t>ITSMECOM-871090</t>
  </si>
  <si>
    <t>ITSMECOM-870268</t>
  </si>
  <si>
    <t>ITSMECOM-869007</t>
  </si>
  <si>
    <t>ITSMECOM-868351</t>
  </si>
  <si>
    <t>ITSMECOM-868346</t>
  </si>
  <si>
    <t>ITSMECOM-868326</t>
  </si>
  <si>
    <t>ITSMECOM-864480</t>
  </si>
  <si>
    <t>ITSMECOM-863980</t>
  </si>
  <si>
    <t>ITSMECOM-863924</t>
  </si>
  <si>
    <t>ITSMECOM-863920</t>
  </si>
  <si>
    <t>ITSMECOM-863895</t>
  </si>
  <si>
    <t>ITSMECOM-863878</t>
  </si>
  <si>
    <t>ITSMECOM-863013</t>
  </si>
  <si>
    <t>ITSMECOM-862574</t>
  </si>
  <si>
    <t>ITSMECOM-862034</t>
  </si>
  <si>
    <t>ITSMECOM-861884</t>
  </si>
  <si>
    <t>ITSMECOM-861883</t>
  </si>
  <si>
    <t>ITSMECOM-861881</t>
  </si>
  <si>
    <t>ITSMECOM-860499</t>
  </si>
  <si>
    <t>ITSMECOM-860474</t>
  </si>
  <si>
    <t>ITSMECOM-860471</t>
  </si>
  <si>
    <t>ITSMECOM-860467</t>
  </si>
  <si>
    <t>ITSMECOM-860285</t>
  </si>
  <si>
    <t>ITSMECOM-860278</t>
  </si>
  <si>
    <t>ITSMECOM-860275</t>
  </si>
  <si>
    <t>ITSMECOM-855088</t>
  </si>
  <si>
    <t>ITSMECOM-854135</t>
  </si>
  <si>
    <t>ITSMECOM-853726</t>
  </si>
  <si>
    <t>ITSMECOM-853499</t>
  </si>
  <si>
    <t>ITSMECOM-852174</t>
  </si>
  <si>
    <t>ITSMECOM-851724</t>
  </si>
  <si>
    <t>ITSMECOM-851293</t>
  </si>
  <si>
    <t>ITSMECOM-849382</t>
  </si>
  <si>
    <t>ITSMECOM-843160</t>
  </si>
  <si>
    <t>ITSMECOM-841527</t>
  </si>
  <si>
    <t>ITSMECOM-840201</t>
  </si>
  <si>
    <t>ITSMECOM-840184</t>
  </si>
  <si>
    <t>ITSMECOM-839524</t>
  </si>
  <si>
    <t>ITSMECOM-836551</t>
  </si>
  <si>
    <t>ITSMECOM-832511</t>
  </si>
  <si>
    <t>ITSMECOM-830452</t>
  </si>
  <si>
    <t>ITSMECOM-823003</t>
  </si>
  <si>
    <t>ITSMECOM-822724</t>
  </si>
  <si>
    <t>ITSMECOM-815563</t>
  </si>
  <si>
    <t>ITSMECOM-814417</t>
  </si>
  <si>
    <t>ITSMECOM-813421</t>
  </si>
  <si>
    <t>ITSMECOM-801833</t>
  </si>
  <si>
    <t>ITSMECOM-801770</t>
  </si>
  <si>
    <t>ITSMECOM-800972</t>
  </si>
  <si>
    <t>ITSMECOM-799687</t>
  </si>
  <si>
    <t>ITSMECOM-799626</t>
  </si>
  <si>
    <t>ITSMECOM-799585</t>
  </si>
  <si>
    <t>ITSMECOM-797673</t>
  </si>
  <si>
    <t>ITSMECOM-792521</t>
  </si>
  <si>
    <t>SINGPOST</t>
  </si>
  <si>
    <t>ITSMECOM-791804</t>
  </si>
  <si>
    <t>COLISSIMO</t>
  </si>
  <si>
    <t>ITSMECOM-788783</t>
  </si>
  <si>
    <t>ITSMECOM-788365</t>
  </si>
  <si>
    <t>ITSMECOM-787384</t>
  </si>
  <si>
    <t>ITSMECOM-784559</t>
  </si>
  <si>
    <t>ITSMECOM-782089</t>
  </si>
  <si>
    <t>ITSMECOM-774782</t>
  </si>
  <si>
    <t>KERRY TH</t>
  </si>
  <si>
    <t>ITSMECOM-755490</t>
  </si>
  <si>
    <t>ITSMECOM-755124</t>
  </si>
  <si>
    <t>ASILKARGO</t>
  </si>
  <si>
    <t>ITSMECOM-739048</t>
  </si>
  <si>
    <t>ITSMECOM-738758</t>
  </si>
  <si>
    <t>varios</t>
  </si>
  <si>
    <t>ITSMECOM-732257</t>
  </si>
  <si>
    <t>ITSMECOM-731509</t>
  </si>
  <si>
    <t>ITSMECOM-629295</t>
  </si>
  <si>
    <t>VARIOS COURIERS</t>
  </si>
  <si>
    <t>ITSMECOM-623070</t>
  </si>
  <si>
    <t>ups/UPS MI</t>
  </si>
  <si>
    <t>ITSMECOM-387815</t>
  </si>
  <si>
    <t>ITSMECOM-861099</t>
  </si>
  <si>
    <t>ITSMECOM-860825</t>
  </si>
  <si>
    <t>ITSMECOM-860411</t>
  </si>
  <si>
    <t>ITSMECOM-860281</t>
  </si>
  <si>
    <t>ITSMECOM-860273</t>
  </si>
  <si>
    <t>ITSMECOM-858953</t>
  </si>
  <si>
    <t>ITSMECOM-857703</t>
  </si>
  <si>
    <t>ITSMECOM-857530</t>
  </si>
  <si>
    <t>ITSMECOM-855188</t>
  </si>
  <si>
    <t>ITSMECOM-855109</t>
  </si>
  <si>
    <t>ITSMECOM-855011</t>
  </si>
  <si>
    <t>ITSMECOM-855009</t>
  </si>
  <si>
    <t>ITSMECOM-855002</t>
  </si>
  <si>
    <t>ITSMECOM-853770</t>
  </si>
  <si>
    <t>ITSMECOM-853401</t>
  </si>
  <si>
    <t>ITSMECOM-853316</t>
  </si>
  <si>
    <t>ITSMECOM-853269</t>
  </si>
  <si>
    <t>ITSMECOM-851320</t>
  </si>
  <si>
    <t>ITSMECOM-851305</t>
  </si>
  <si>
    <t>ITSMECOM-849878</t>
  </si>
  <si>
    <t>ITSMECOM-849872</t>
  </si>
  <si>
    <t>ITSMECOM-849662</t>
  </si>
  <si>
    <t>ITSMECOM-849591</t>
  </si>
  <si>
    <t>ITSMECOM-849482</t>
  </si>
  <si>
    <t>ITSMECOM-849476</t>
  </si>
  <si>
    <t>ITSMECOM-849453</t>
  </si>
  <si>
    <t>ITSMECOM-849446</t>
  </si>
  <si>
    <t>ITSMECOM-849429</t>
  </si>
  <si>
    <t>ITSMECOM-849408</t>
  </si>
  <si>
    <t>ITSMECOM-848544</t>
  </si>
  <si>
    <t>ITSMECOM-848395</t>
  </si>
  <si>
    <t>ITSMECOM-848337</t>
  </si>
  <si>
    <t>ITSMECOM-848002</t>
  </si>
  <si>
    <t>ITSMECOM-845871</t>
  </si>
  <si>
    <t>ITSMECOM-845327</t>
  </si>
  <si>
    <t>ITSMECOM-844779</t>
  </si>
  <si>
    <t>ITSMECOM-844343</t>
  </si>
  <si>
    <t>ITSMECOM-843900</t>
  </si>
  <si>
    <t>ITSMECOM-843898</t>
  </si>
  <si>
    <t>ITSMECOM-843876</t>
  </si>
  <si>
    <t>ITSMECOM-843165</t>
  </si>
  <si>
    <t>ITSMECOM-842676</t>
  </si>
  <si>
    <t>ITSMECOM-842641</t>
  </si>
  <si>
    <t>ITSMECOM-842238</t>
  </si>
  <si>
    <t>ITSMECOM-842199</t>
  </si>
  <si>
    <t>ITSMECOM-842194</t>
  </si>
  <si>
    <t>ITSMECOM-842178</t>
  </si>
  <si>
    <t>ITSMECOM-842174</t>
  </si>
  <si>
    <t>ITSMECOM-842155</t>
  </si>
  <si>
    <t>ITSMECOM-842154</t>
  </si>
  <si>
    <t>ITSMECOM-840680</t>
  </si>
  <si>
    <t>ITSMECOM-840599</t>
  </si>
  <si>
    <t>ITSMECOM-840506</t>
  </si>
  <si>
    <t>ITSMECOM-840171</t>
  </si>
  <si>
    <t>ITSMECOM-840148</t>
  </si>
  <si>
    <t>ITSMECOM-839113</t>
  </si>
  <si>
    <t>ITSMECOM-838609</t>
  </si>
  <si>
    <t>ITSMECOM-837392</t>
  </si>
  <si>
    <t>ITSMECOM-836591</t>
  </si>
  <si>
    <t>ITSMECOM-836148</t>
  </si>
  <si>
    <t>ITSMECOM-835708</t>
  </si>
  <si>
    <t>ITSMECOM-835613</t>
  </si>
  <si>
    <t>ITSMECOM-835589</t>
  </si>
  <si>
    <t>ITSMECOM-835584</t>
  </si>
  <si>
    <t>ITSMECOM-835163</t>
  </si>
  <si>
    <t>ITSMECOM-834304</t>
  </si>
  <si>
    <t>ITSMECOM-834102</t>
  </si>
  <si>
    <t>ITSMECOM-834095</t>
  </si>
  <si>
    <t>ITSMECOM-834092</t>
  </si>
  <si>
    <t>ITSMECOM-834029</t>
  </si>
  <si>
    <t>ITSMECOM-832926</t>
  </si>
  <si>
    <t>ITSMECOM-832741</t>
  </si>
  <si>
    <t>ITSMECOM-832565</t>
  </si>
  <si>
    <t>ITSMECOM-832517</t>
  </si>
  <si>
    <t>ITSMECOM-832456</t>
  </si>
  <si>
    <t>ITSMECOM-832418</t>
  </si>
  <si>
    <t>ITSMECOM-832393</t>
  </si>
  <si>
    <t>ITSMECOM-832151</t>
  </si>
  <si>
    <t>ITSMECOM-831480</t>
  </si>
  <si>
    <t>ITSMECOM-831472</t>
  </si>
  <si>
    <t>ITSMECOM-830765</t>
  </si>
  <si>
    <t>ITSMECOM-830723</t>
  </si>
  <si>
    <t>ITSMECOM-830678</t>
  </si>
  <si>
    <t>ITSMECOM-830627</t>
  </si>
  <si>
    <t>ITSMECOM-828668</t>
  </si>
  <si>
    <t>ITSMECOM-828631</t>
  </si>
  <si>
    <t>ITSMECOM-828596</t>
  </si>
  <si>
    <t>ITSMECOM-824853</t>
  </si>
  <si>
    <t>ITSMECOM-824450</t>
  </si>
  <si>
    <t>ITSMECOM-824260</t>
  </si>
  <si>
    <t>ITSMECOM-823692</t>
  </si>
  <si>
    <t>ITSMECOM-823609</t>
  </si>
  <si>
    <t>ITSMECOM-823082</t>
  </si>
  <si>
    <t>ITSMECOM-822743</t>
  </si>
  <si>
    <t>ITSMECOM-821736</t>
  </si>
  <si>
    <t>ITSMECOM-821240</t>
  </si>
  <si>
    <t>ITSMECOM-820979</t>
  </si>
  <si>
    <t>ITSMECOM-820873</t>
  </si>
  <si>
    <t>ITSMECOM-820625</t>
  </si>
  <si>
    <t>ITSMECOM-820379</t>
  </si>
  <si>
    <t>ITSMECOM-820314</t>
  </si>
  <si>
    <t>ITSMECOM-820235</t>
  </si>
  <si>
    <t>ITSMECOM-820215</t>
  </si>
  <si>
    <t>ITSMECOM-820171</t>
  </si>
  <si>
    <t>ITSMECOM-820162</t>
  </si>
  <si>
    <t>ITSMECOM-820152</t>
  </si>
  <si>
    <t>ITSMECOM-820146</t>
  </si>
  <si>
    <t>ITSMECOM-818762</t>
  </si>
  <si>
    <t>ITSMECOM-818483</t>
  </si>
  <si>
    <t>ITSMECOM-818456</t>
  </si>
  <si>
    <t>ITSMECOM-818370</t>
  </si>
  <si>
    <t>ITSMECOM-817014</t>
  </si>
  <si>
    <t>ITSMECOM-816933</t>
  </si>
  <si>
    <t>ITSMECOM-816442</t>
  </si>
  <si>
    <t>ITSMECOM-816294</t>
  </si>
  <si>
    <t>ITSMECOM-815968</t>
  </si>
  <si>
    <t>ITSMECOM-815936</t>
  </si>
  <si>
    <t>ITSMECOM-815576</t>
  </si>
  <si>
    <t>ITSMECOM-811100</t>
  </si>
  <si>
    <t>ITSMECOM-810900</t>
  </si>
  <si>
    <t>ITSMECOM-810742</t>
  </si>
  <si>
    <t>ITSMECOM-810611</t>
  </si>
  <si>
    <t>ITSMECOM-809842</t>
  </si>
  <si>
    <t>ITSMECOM-809710</t>
  </si>
  <si>
    <t>ITSMECOM-809708</t>
  </si>
  <si>
    <t>ITSMECOM-809284</t>
  </si>
  <si>
    <t>ITSMECOM-808872</t>
  </si>
  <si>
    <t>ITSMECOM-808698</t>
  </si>
  <si>
    <t>ITSMECOM-807654</t>
  </si>
  <si>
    <t>ITSMECOM-806475</t>
  </si>
  <si>
    <t>ITSMECOM-805057</t>
  </si>
  <si>
    <t>ITSMECOM-804293</t>
  </si>
  <si>
    <t>ITSMECOM-804180</t>
  </si>
  <si>
    <t>ITSMECOM-804102</t>
  </si>
  <si>
    <t>ITSMECOM-803065</t>
  </si>
  <si>
    <t>ITSMECOM-803019</t>
  </si>
  <si>
    <t>ITSMECOM-802619</t>
  </si>
  <si>
    <t>ITSMECOM-801811</t>
  </si>
  <si>
    <t>ITSMECOM-801265</t>
  </si>
  <si>
    <t>ITSMECOM-800052</t>
  </si>
  <si>
    <t>ITSMECOM-799629</t>
  </si>
  <si>
    <t>ITSMECOM-799530</t>
  </si>
  <si>
    <t>ITSMECOM-797265</t>
  </si>
  <si>
    <t>ITSMECOM-796990</t>
  </si>
  <si>
    <t>CITY EXPRESS</t>
  </si>
  <si>
    <t>ITSMECOM-795078</t>
  </si>
  <si>
    <t>ITSMECOM-794366</t>
  </si>
  <si>
    <t>ITSMECOM-794030</t>
  </si>
  <si>
    <t>ITSMECOM-793890</t>
  </si>
  <si>
    <t>GRUPO ENTREGAS</t>
  </si>
  <si>
    <t>ITSMECOM-793766</t>
  </si>
  <si>
    <t>ITSMECOM-793396</t>
  </si>
  <si>
    <t>ITSMECOM-793139</t>
  </si>
  <si>
    <t>JADLOG</t>
  </si>
  <si>
    <t>ITSMECOM-792998</t>
  </si>
  <si>
    <t>ITSMECOM-792982</t>
  </si>
  <si>
    <t>ITSMECOM-791764</t>
  </si>
  <si>
    <t>A TU HORA</t>
  </si>
  <si>
    <t>ITSMECOM-790679</t>
  </si>
  <si>
    <t>ITSMECOM-790418</t>
  </si>
  <si>
    <t>ITSMECOM-784716</t>
  </si>
  <si>
    <t>ITSMECOM-782152</t>
  </si>
  <si>
    <t>BLUEDART</t>
  </si>
  <si>
    <t>ITSMECOM-781687</t>
  </si>
  <si>
    <t>ITSMECOM-780013</t>
  </si>
  <si>
    <t>ITSMECOM-779277</t>
  </si>
  <si>
    <t>ITSMECOM-778747</t>
  </si>
  <si>
    <t>ITSMECOM-778647</t>
  </si>
  <si>
    <t>ITSMECOM-778272</t>
  </si>
  <si>
    <t>ITSMECOM-778173</t>
  </si>
  <si>
    <t>ITSMECOM-775088</t>
  </si>
  <si>
    <t>ITSMECOM-773639</t>
  </si>
  <si>
    <t>ITSMECOM-771134</t>
  </si>
  <si>
    <t>ITSMECOM-766899</t>
  </si>
  <si>
    <t>ITSMECOM-764039</t>
  </si>
  <si>
    <t>ITSMECOM-761176</t>
  </si>
  <si>
    <t>ITSMECOM-751026</t>
  </si>
  <si>
    <t>ITSMECOM-741181</t>
  </si>
  <si>
    <t>ITSMECOM-740473</t>
  </si>
  <si>
    <t>ITSMECOM-739283</t>
  </si>
  <si>
    <t>FEDEX</t>
  </si>
  <si>
    <t>ITSMECOM-733449</t>
  </si>
  <si>
    <t>ITSMECOM-722030</t>
  </si>
  <si>
    <t>ITSMECOM-719356</t>
  </si>
  <si>
    <t>ITSMECOM-710850</t>
  </si>
  <si>
    <t>CORREIOS BR</t>
  </si>
  <si>
    <t>ITSMECOM-533318</t>
  </si>
  <si>
    <t>ITSMECOM-497479</t>
  </si>
  <si>
    <t>ITSMECOM-399676</t>
  </si>
  <si>
    <t>Alta suma (63%)</t>
  </si>
  <si>
    <t>Demanda:Alta</t>
  </si>
  <si>
    <t>Demanda :Baja</t>
  </si>
  <si>
    <t>Demanda Alta</t>
  </si>
  <si>
    <t>Demanda:Baja</t>
  </si>
  <si>
    <t>N.Peticiones escaladas</t>
  </si>
  <si>
    <t>Total Peticiones</t>
  </si>
  <si>
    <t>Resto</t>
  </si>
  <si>
    <t>Demanda: Alta</t>
  </si>
  <si>
    <t>No hay incidencias</t>
  </si>
  <si>
    <t>Otros</t>
  </si>
  <si>
    <t>Peticiones</t>
  </si>
  <si>
    <t>En espera</t>
  </si>
  <si>
    <t>Type1</t>
  </si>
  <si>
    <t>Type2</t>
  </si>
  <si>
    <t>Type3</t>
  </si>
  <si>
    <t>Type4</t>
  </si>
  <si>
    <t>Type5</t>
  </si>
  <si>
    <t>Type6</t>
  </si>
  <si>
    <t>Type7</t>
  </si>
  <si>
    <t>Type8</t>
  </si>
  <si>
    <t>Type9</t>
  </si>
  <si>
    <t>Type10</t>
  </si>
  <si>
    <t>Type11</t>
  </si>
  <si>
    <t>Type12</t>
  </si>
  <si>
    <t>Type13</t>
  </si>
  <si>
    <t>Type14</t>
  </si>
  <si>
    <t>Type15</t>
  </si>
  <si>
    <t>Type16</t>
  </si>
  <si>
    <t>Type17</t>
  </si>
  <si>
    <t>Type18</t>
  </si>
  <si>
    <t>Type19</t>
  </si>
  <si>
    <t>Type20</t>
  </si>
  <si>
    <t>Type21</t>
  </si>
  <si>
    <t>Type22</t>
  </si>
  <si>
    <t>Type23</t>
  </si>
  <si>
    <t>Type24</t>
  </si>
  <si>
    <t>Type25</t>
  </si>
  <si>
    <t>Type26</t>
  </si>
  <si>
    <t>Type27</t>
  </si>
  <si>
    <t>Type28</t>
  </si>
  <si>
    <t>Type29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</si>
</sst>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2" borderId="0" xfId="0" quotePrefix="1" applyFill="1"/>
    <xf numFmtId="0" fontId="1" fillId="2" borderId="0" xfId="0" applyFont="1" applyFill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" fontId="3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" fontId="4" fillId="3" borderId="6" xfId="0" applyNumberFormat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7" fillId="4" borderId="9" xfId="0" applyFont="1" applyFill="1" applyBorder="1"/>
    <xf numFmtId="0" fontId="7" fillId="4" borderId="11" xfId="0" applyFont="1" applyFill="1" applyBorder="1"/>
    <xf numFmtId="0" fontId="0" fillId="5" borderId="0" xfId="0" applyFill="1"/>
    <xf numFmtId="1" fontId="0" fillId="0" borderId="0" xfId="0" applyNumberFormat="1" applyAlignment="1">
      <alignment horizontal="left"/>
    </xf>
    <xf numFmtId="1" fontId="7" fillId="4" borderId="9" xfId="0" applyNumberFormat="1" applyFont="1" applyFill="1" applyBorder="1"/>
    <xf numFmtId="1" fontId="7" fillId="4" borderId="10" xfId="0" applyNumberFormat="1" applyFont="1" applyFill="1" applyBorder="1"/>
    <xf numFmtId="0" fontId="7" fillId="4" borderId="0" xfId="0" applyFont="1" applyFill="1"/>
    <xf numFmtId="1" fontId="7" fillId="4" borderId="0" xfId="0" applyNumberFormat="1" applyFont="1" applyFill="1"/>
    <xf numFmtId="1" fontId="6" fillId="4" borderId="10" xfId="0" applyNumberFormat="1" applyFont="1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8" fillId="10" borderId="0" xfId="0" applyFont="1" applyFill="1"/>
    <xf numFmtId="0" fontId="0" fillId="10" borderId="0" xfId="0" applyFill="1"/>
    <xf numFmtId="0" fontId="0" fillId="11" borderId="0" xfId="0" applyFill="1"/>
    <xf numFmtId="2" fontId="0" fillId="2" borderId="0" xfId="0" applyNumberFormat="1" applyFill="1"/>
  </cellXfs>
  <cellStyles count="1">
    <cellStyle name="Normal" xfId="0" builtinId="0"/>
  </cellStyles>
  <dxfs count="1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z val="8"/>
        <name val="Arial"/>
        <family val="2"/>
        <scheme val="none"/>
      </font>
    </dxf>
  </dxfs>
  <tableStyles count="2" defaultTableStyle="TableStyleMedium2" defaultPivotStyle="PivotStyleLight16">
    <tableStyle name="Estilo de segmentación de datos 1" pivot="0" table="0" count="0" xr9:uid="{97BBD42D-DE3F-4BCB-8885-EB549414E52E}"/>
    <tableStyle name="Estilo de segmentación de datos 2" pivot="0" table="0" count="1" xr9:uid="{DE098E8B-36CA-4629-A18D-596AF5E42081}"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  <x14:slicerStyle name="Estilo de segmentación de datos 2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4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2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014201288654345E-2"/>
          <c:y val="0.13006427791784719"/>
          <c:w val="0.90853265254214433"/>
          <c:h val="0.58519606021288295"/>
        </c:manualLayout>
      </c:layout>
      <c:lineChart>
        <c:grouping val="standard"/>
        <c:varyColors val="0"/>
        <c:ser>
          <c:idx val="1"/>
          <c:order val="1"/>
          <c:tx>
            <c:strRef>
              <c:f>Resueltas!$Q$1</c:f>
              <c:strCache>
                <c:ptCount val="1"/>
                <c:pt idx="0">
                  <c:v>Percentil 85%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Resueltas!$L$2:$L$1672</c:f>
              <c:numCache>
                <c:formatCode>m/d/yyyy</c:formatCode>
                <c:ptCount val="1671"/>
                <c:pt idx="0">
                  <c:v>44985</c:v>
                </c:pt>
                <c:pt idx="1">
                  <c:v>44985</c:v>
                </c:pt>
                <c:pt idx="2">
                  <c:v>44985</c:v>
                </c:pt>
                <c:pt idx="3">
                  <c:v>44985</c:v>
                </c:pt>
                <c:pt idx="4">
                  <c:v>44984</c:v>
                </c:pt>
                <c:pt idx="5">
                  <c:v>44984</c:v>
                </c:pt>
                <c:pt idx="6">
                  <c:v>44985</c:v>
                </c:pt>
                <c:pt idx="7">
                  <c:v>44985</c:v>
                </c:pt>
                <c:pt idx="8">
                  <c:v>44985</c:v>
                </c:pt>
                <c:pt idx="9">
                  <c:v>44984</c:v>
                </c:pt>
                <c:pt idx="10">
                  <c:v>44985</c:v>
                </c:pt>
                <c:pt idx="11">
                  <c:v>44981</c:v>
                </c:pt>
                <c:pt idx="12">
                  <c:v>44985</c:v>
                </c:pt>
                <c:pt idx="13">
                  <c:v>44984</c:v>
                </c:pt>
                <c:pt idx="14">
                  <c:v>44985</c:v>
                </c:pt>
                <c:pt idx="15">
                  <c:v>44981</c:v>
                </c:pt>
                <c:pt idx="16">
                  <c:v>44981</c:v>
                </c:pt>
                <c:pt idx="17">
                  <c:v>44985</c:v>
                </c:pt>
                <c:pt idx="18">
                  <c:v>44985</c:v>
                </c:pt>
                <c:pt idx="19">
                  <c:v>44980</c:v>
                </c:pt>
                <c:pt idx="20">
                  <c:v>44980</c:v>
                </c:pt>
                <c:pt idx="21">
                  <c:v>44984</c:v>
                </c:pt>
                <c:pt idx="22">
                  <c:v>44984</c:v>
                </c:pt>
                <c:pt idx="23">
                  <c:v>44981</c:v>
                </c:pt>
                <c:pt idx="24">
                  <c:v>44981</c:v>
                </c:pt>
                <c:pt idx="25">
                  <c:v>44984</c:v>
                </c:pt>
                <c:pt idx="26">
                  <c:v>44984</c:v>
                </c:pt>
                <c:pt idx="27">
                  <c:v>44980</c:v>
                </c:pt>
                <c:pt idx="28">
                  <c:v>44979</c:v>
                </c:pt>
                <c:pt idx="29">
                  <c:v>44979</c:v>
                </c:pt>
                <c:pt idx="30">
                  <c:v>44984</c:v>
                </c:pt>
                <c:pt idx="31">
                  <c:v>44979</c:v>
                </c:pt>
                <c:pt idx="32">
                  <c:v>44979</c:v>
                </c:pt>
                <c:pt idx="33">
                  <c:v>44979</c:v>
                </c:pt>
                <c:pt idx="34">
                  <c:v>44979</c:v>
                </c:pt>
                <c:pt idx="35">
                  <c:v>44979</c:v>
                </c:pt>
                <c:pt idx="36">
                  <c:v>44979</c:v>
                </c:pt>
                <c:pt idx="37">
                  <c:v>44977</c:v>
                </c:pt>
                <c:pt idx="38">
                  <c:v>44978</c:v>
                </c:pt>
                <c:pt idx="39">
                  <c:v>44985</c:v>
                </c:pt>
                <c:pt idx="40">
                  <c:v>44977</c:v>
                </c:pt>
                <c:pt idx="41">
                  <c:v>44981</c:v>
                </c:pt>
                <c:pt idx="42">
                  <c:v>44978</c:v>
                </c:pt>
                <c:pt idx="43">
                  <c:v>44977</c:v>
                </c:pt>
                <c:pt idx="44">
                  <c:v>44977</c:v>
                </c:pt>
                <c:pt idx="45">
                  <c:v>44977</c:v>
                </c:pt>
                <c:pt idx="46">
                  <c:v>44984</c:v>
                </c:pt>
                <c:pt idx="47">
                  <c:v>44977</c:v>
                </c:pt>
                <c:pt idx="48">
                  <c:v>44977</c:v>
                </c:pt>
                <c:pt idx="49">
                  <c:v>44977</c:v>
                </c:pt>
                <c:pt idx="50">
                  <c:v>44979</c:v>
                </c:pt>
                <c:pt idx="51">
                  <c:v>44977</c:v>
                </c:pt>
                <c:pt idx="52">
                  <c:v>44977</c:v>
                </c:pt>
                <c:pt idx="53">
                  <c:v>44978</c:v>
                </c:pt>
                <c:pt idx="54">
                  <c:v>44974</c:v>
                </c:pt>
                <c:pt idx="55">
                  <c:v>44974</c:v>
                </c:pt>
                <c:pt idx="56">
                  <c:v>44985</c:v>
                </c:pt>
                <c:pt idx="57">
                  <c:v>44984</c:v>
                </c:pt>
                <c:pt idx="58">
                  <c:v>44974</c:v>
                </c:pt>
                <c:pt idx="59">
                  <c:v>44977</c:v>
                </c:pt>
                <c:pt idx="60">
                  <c:v>44980</c:v>
                </c:pt>
                <c:pt idx="61">
                  <c:v>44973</c:v>
                </c:pt>
                <c:pt idx="62">
                  <c:v>44973</c:v>
                </c:pt>
                <c:pt idx="63">
                  <c:v>44973</c:v>
                </c:pt>
                <c:pt idx="64">
                  <c:v>44973</c:v>
                </c:pt>
                <c:pt idx="65">
                  <c:v>44973</c:v>
                </c:pt>
                <c:pt idx="66">
                  <c:v>44974</c:v>
                </c:pt>
                <c:pt idx="67">
                  <c:v>44978</c:v>
                </c:pt>
                <c:pt idx="68">
                  <c:v>44973</c:v>
                </c:pt>
                <c:pt idx="69">
                  <c:v>44973</c:v>
                </c:pt>
                <c:pt idx="70">
                  <c:v>44974</c:v>
                </c:pt>
                <c:pt idx="71">
                  <c:v>44978</c:v>
                </c:pt>
                <c:pt idx="72">
                  <c:v>44973</c:v>
                </c:pt>
                <c:pt idx="73">
                  <c:v>44977</c:v>
                </c:pt>
                <c:pt idx="74">
                  <c:v>44973</c:v>
                </c:pt>
                <c:pt idx="75">
                  <c:v>44973</c:v>
                </c:pt>
                <c:pt idx="76">
                  <c:v>44972</c:v>
                </c:pt>
                <c:pt idx="77">
                  <c:v>44972</c:v>
                </c:pt>
                <c:pt idx="78">
                  <c:v>44972</c:v>
                </c:pt>
                <c:pt idx="79">
                  <c:v>44974</c:v>
                </c:pt>
                <c:pt idx="80">
                  <c:v>44984</c:v>
                </c:pt>
                <c:pt idx="81">
                  <c:v>44972</c:v>
                </c:pt>
                <c:pt idx="82">
                  <c:v>44972</c:v>
                </c:pt>
                <c:pt idx="83">
                  <c:v>44980</c:v>
                </c:pt>
                <c:pt idx="84">
                  <c:v>44973</c:v>
                </c:pt>
                <c:pt idx="85">
                  <c:v>44972</c:v>
                </c:pt>
                <c:pt idx="86">
                  <c:v>44972</c:v>
                </c:pt>
                <c:pt idx="87">
                  <c:v>44973</c:v>
                </c:pt>
                <c:pt idx="88">
                  <c:v>44973</c:v>
                </c:pt>
                <c:pt idx="89">
                  <c:v>44971</c:v>
                </c:pt>
                <c:pt idx="90">
                  <c:v>44970</c:v>
                </c:pt>
                <c:pt idx="91">
                  <c:v>44970</c:v>
                </c:pt>
                <c:pt idx="92">
                  <c:v>44972</c:v>
                </c:pt>
                <c:pt idx="93">
                  <c:v>44974</c:v>
                </c:pt>
                <c:pt idx="94">
                  <c:v>44974</c:v>
                </c:pt>
                <c:pt idx="95">
                  <c:v>44972</c:v>
                </c:pt>
                <c:pt idx="96">
                  <c:v>44971</c:v>
                </c:pt>
                <c:pt idx="97">
                  <c:v>44970</c:v>
                </c:pt>
                <c:pt idx="98">
                  <c:v>44985</c:v>
                </c:pt>
                <c:pt idx="99">
                  <c:v>44970</c:v>
                </c:pt>
                <c:pt idx="100">
                  <c:v>44967</c:v>
                </c:pt>
                <c:pt idx="101">
                  <c:v>44967</c:v>
                </c:pt>
                <c:pt idx="102">
                  <c:v>44971</c:v>
                </c:pt>
                <c:pt idx="103">
                  <c:v>44967</c:v>
                </c:pt>
                <c:pt idx="104">
                  <c:v>44972</c:v>
                </c:pt>
                <c:pt idx="105">
                  <c:v>44970</c:v>
                </c:pt>
                <c:pt idx="106">
                  <c:v>44971</c:v>
                </c:pt>
                <c:pt idx="107">
                  <c:v>44970</c:v>
                </c:pt>
                <c:pt idx="108">
                  <c:v>44972</c:v>
                </c:pt>
                <c:pt idx="109">
                  <c:v>44970</c:v>
                </c:pt>
                <c:pt idx="110">
                  <c:v>44984</c:v>
                </c:pt>
                <c:pt idx="111">
                  <c:v>44972</c:v>
                </c:pt>
                <c:pt idx="112">
                  <c:v>44967</c:v>
                </c:pt>
                <c:pt idx="113">
                  <c:v>44965</c:v>
                </c:pt>
                <c:pt idx="114">
                  <c:v>44974</c:v>
                </c:pt>
                <c:pt idx="115">
                  <c:v>44965</c:v>
                </c:pt>
                <c:pt idx="116">
                  <c:v>44981</c:v>
                </c:pt>
                <c:pt idx="117">
                  <c:v>44965</c:v>
                </c:pt>
                <c:pt idx="118">
                  <c:v>44964</c:v>
                </c:pt>
                <c:pt idx="119">
                  <c:v>44965</c:v>
                </c:pt>
                <c:pt idx="120">
                  <c:v>44964</c:v>
                </c:pt>
                <c:pt idx="121">
                  <c:v>44974</c:v>
                </c:pt>
                <c:pt idx="122">
                  <c:v>44970</c:v>
                </c:pt>
                <c:pt idx="123">
                  <c:v>44970</c:v>
                </c:pt>
                <c:pt idx="124">
                  <c:v>44963</c:v>
                </c:pt>
                <c:pt idx="125">
                  <c:v>44977</c:v>
                </c:pt>
                <c:pt idx="126">
                  <c:v>44977</c:v>
                </c:pt>
                <c:pt idx="127">
                  <c:v>44963</c:v>
                </c:pt>
                <c:pt idx="128">
                  <c:v>44963</c:v>
                </c:pt>
                <c:pt idx="129">
                  <c:v>44963</c:v>
                </c:pt>
                <c:pt idx="130">
                  <c:v>44979</c:v>
                </c:pt>
                <c:pt idx="131">
                  <c:v>44965</c:v>
                </c:pt>
                <c:pt idx="132">
                  <c:v>44977</c:v>
                </c:pt>
                <c:pt idx="133">
                  <c:v>44977</c:v>
                </c:pt>
                <c:pt idx="134">
                  <c:v>44977</c:v>
                </c:pt>
                <c:pt idx="135">
                  <c:v>44966</c:v>
                </c:pt>
                <c:pt idx="136">
                  <c:v>44960</c:v>
                </c:pt>
                <c:pt idx="137">
                  <c:v>44964</c:v>
                </c:pt>
                <c:pt idx="138">
                  <c:v>44976</c:v>
                </c:pt>
                <c:pt idx="139">
                  <c:v>44960</c:v>
                </c:pt>
                <c:pt idx="140">
                  <c:v>44978</c:v>
                </c:pt>
                <c:pt idx="141">
                  <c:v>44958</c:v>
                </c:pt>
                <c:pt idx="142">
                  <c:v>44958</c:v>
                </c:pt>
                <c:pt idx="143">
                  <c:v>44958</c:v>
                </c:pt>
                <c:pt idx="144">
                  <c:v>44958</c:v>
                </c:pt>
                <c:pt idx="145">
                  <c:v>44958</c:v>
                </c:pt>
                <c:pt idx="146">
                  <c:v>44966</c:v>
                </c:pt>
                <c:pt idx="147">
                  <c:v>44958</c:v>
                </c:pt>
                <c:pt idx="148">
                  <c:v>44965</c:v>
                </c:pt>
                <c:pt idx="149">
                  <c:v>44959</c:v>
                </c:pt>
                <c:pt idx="150">
                  <c:v>44967</c:v>
                </c:pt>
                <c:pt idx="151">
                  <c:v>44978</c:v>
                </c:pt>
                <c:pt idx="152">
                  <c:v>44965</c:v>
                </c:pt>
                <c:pt idx="153">
                  <c:v>44965</c:v>
                </c:pt>
                <c:pt idx="154">
                  <c:v>44966</c:v>
                </c:pt>
                <c:pt idx="155">
                  <c:v>44964</c:v>
                </c:pt>
                <c:pt idx="156">
                  <c:v>44960</c:v>
                </c:pt>
                <c:pt idx="157">
                  <c:v>44958</c:v>
                </c:pt>
                <c:pt idx="158">
                  <c:v>44977</c:v>
                </c:pt>
                <c:pt idx="159">
                  <c:v>44958</c:v>
                </c:pt>
                <c:pt idx="160">
                  <c:v>44981</c:v>
                </c:pt>
                <c:pt idx="161">
                  <c:v>44964</c:v>
                </c:pt>
                <c:pt idx="162">
                  <c:v>44980</c:v>
                </c:pt>
                <c:pt idx="163">
                  <c:v>44978</c:v>
                </c:pt>
                <c:pt idx="164">
                  <c:v>44958</c:v>
                </c:pt>
                <c:pt idx="165">
                  <c:v>44958</c:v>
                </c:pt>
                <c:pt idx="166">
                  <c:v>44971</c:v>
                </c:pt>
                <c:pt idx="167">
                  <c:v>44959</c:v>
                </c:pt>
                <c:pt idx="168">
                  <c:v>44959</c:v>
                </c:pt>
                <c:pt idx="169">
                  <c:v>44965</c:v>
                </c:pt>
                <c:pt idx="170">
                  <c:v>44972</c:v>
                </c:pt>
                <c:pt idx="171">
                  <c:v>44960</c:v>
                </c:pt>
                <c:pt idx="172">
                  <c:v>44972</c:v>
                </c:pt>
                <c:pt idx="173">
                  <c:v>44978</c:v>
                </c:pt>
                <c:pt idx="174">
                  <c:v>44964</c:v>
                </c:pt>
                <c:pt idx="175">
                  <c:v>44975</c:v>
                </c:pt>
                <c:pt idx="176">
                  <c:v>44979</c:v>
                </c:pt>
                <c:pt idx="177">
                  <c:v>44972</c:v>
                </c:pt>
                <c:pt idx="178">
                  <c:v>44975</c:v>
                </c:pt>
                <c:pt idx="179">
                  <c:v>44958</c:v>
                </c:pt>
                <c:pt idx="180">
                  <c:v>44970</c:v>
                </c:pt>
                <c:pt idx="181">
                  <c:v>44958</c:v>
                </c:pt>
                <c:pt idx="182">
                  <c:v>44966</c:v>
                </c:pt>
                <c:pt idx="183">
                  <c:v>44967</c:v>
                </c:pt>
                <c:pt idx="184">
                  <c:v>44974</c:v>
                </c:pt>
                <c:pt idx="185">
                  <c:v>44959</c:v>
                </c:pt>
                <c:pt idx="186">
                  <c:v>44972</c:v>
                </c:pt>
                <c:pt idx="187">
                  <c:v>44978</c:v>
                </c:pt>
                <c:pt idx="188">
                  <c:v>44980</c:v>
                </c:pt>
                <c:pt idx="189">
                  <c:v>44963</c:v>
                </c:pt>
                <c:pt idx="190">
                  <c:v>44980</c:v>
                </c:pt>
                <c:pt idx="191">
                  <c:v>44965</c:v>
                </c:pt>
                <c:pt idx="192">
                  <c:v>44958</c:v>
                </c:pt>
                <c:pt idx="193">
                  <c:v>44974</c:v>
                </c:pt>
                <c:pt idx="194">
                  <c:v>44978</c:v>
                </c:pt>
                <c:pt idx="195">
                  <c:v>44979</c:v>
                </c:pt>
                <c:pt idx="196">
                  <c:v>44971</c:v>
                </c:pt>
                <c:pt idx="197">
                  <c:v>44966</c:v>
                </c:pt>
                <c:pt idx="198">
                  <c:v>44984</c:v>
                </c:pt>
                <c:pt idx="199">
                  <c:v>44981</c:v>
                </c:pt>
                <c:pt idx="200">
                  <c:v>44984</c:v>
                </c:pt>
                <c:pt idx="201">
                  <c:v>44963</c:v>
                </c:pt>
                <c:pt idx="202">
                  <c:v>44966</c:v>
                </c:pt>
                <c:pt idx="203">
                  <c:v>44960</c:v>
                </c:pt>
                <c:pt idx="204">
                  <c:v>44966</c:v>
                </c:pt>
                <c:pt idx="205">
                  <c:v>44974</c:v>
                </c:pt>
                <c:pt idx="206">
                  <c:v>44970</c:v>
                </c:pt>
                <c:pt idx="207">
                  <c:v>44966</c:v>
                </c:pt>
                <c:pt idx="208">
                  <c:v>44985</c:v>
                </c:pt>
                <c:pt idx="209">
                  <c:v>44981</c:v>
                </c:pt>
                <c:pt idx="210">
                  <c:v>44981</c:v>
                </c:pt>
                <c:pt idx="211">
                  <c:v>44958</c:v>
                </c:pt>
                <c:pt idx="212">
                  <c:v>44981</c:v>
                </c:pt>
                <c:pt idx="213">
                  <c:v>44966</c:v>
                </c:pt>
                <c:pt idx="214">
                  <c:v>44965</c:v>
                </c:pt>
                <c:pt idx="215">
                  <c:v>44974</c:v>
                </c:pt>
                <c:pt idx="216">
                  <c:v>44965</c:v>
                </c:pt>
                <c:pt idx="217">
                  <c:v>44981</c:v>
                </c:pt>
                <c:pt idx="218">
                  <c:v>44974</c:v>
                </c:pt>
                <c:pt idx="219">
                  <c:v>44974</c:v>
                </c:pt>
                <c:pt idx="220">
                  <c:v>44966</c:v>
                </c:pt>
                <c:pt idx="221">
                  <c:v>44958</c:v>
                </c:pt>
                <c:pt idx="222">
                  <c:v>44984</c:v>
                </c:pt>
                <c:pt idx="223">
                  <c:v>44974</c:v>
                </c:pt>
                <c:pt idx="224">
                  <c:v>44957</c:v>
                </c:pt>
                <c:pt idx="225">
                  <c:v>44957</c:v>
                </c:pt>
                <c:pt idx="226">
                  <c:v>44957</c:v>
                </c:pt>
                <c:pt idx="227">
                  <c:v>44957</c:v>
                </c:pt>
                <c:pt idx="228">
                  <c:v>44957</c:v>
                </c:pt>
                <c:pt idx="229">
                  <c:v>44957</c:v>
                </c:pt>
                <c:pt idx="230">
                  <c:v>44956</c:v>
                </c:pt>
                <c:pt idx="231">
                  <c:v>44956</c:v>
                </c:pt>
                <c:pt idx="232">
                  <c:v>44956</c:v>
                </c:pt>
                <c:pt idx="233">
                  <c:v>44956</c:v>
                </c:pt>
                <c:pt idx="234">
                  <c:v>44956</c:v>
                </c:pt>
                <c:pt idx="235">
                  <c:v>44957</c:v>
                </c:pt>
                <c:pt idx="236">
                  <c:v>44957</c:v>
                </c:pt>
                <c:pt idx="237">
                  <c:v>44956</c:v>
                </c:pt>
                <c:pt idx="238">
                  <c:v>44956</c:v>
                </c:pt>
                <c:pt idx="239">
                  <c:v>44953</c:v>
                </c:pt>
                <c:pt idx="240">
                  <c:v>44957</c:v>
                </c:pt>
                <c:pt idx="241">
                  <c:v>44956</c:v>
                </c:pt>
                <c:pt idx="242">
                  <c:v>44956</c:v>
                </c:pt>
                <c:pt idx="243">
                  <c:v>44952</c:v>
                </c:pt>
                <c:pt idx="244">
                  <c:v>44956</c:v>
                </c:pt>
                <c:pt idx="245">
                  <c:v>44953</c:v>
                </c:pt>
                <c:pt idx="246">
                  <c:v>44956</c:v>
                </c:pt>
                <c:pt idx="247">
                  <c:v>44952</c:v>
                </c:pt>
                <c:pt idx="248">
                  <c:v>44952</c:v>
                </c:pt>
                <c:pt idx="249">
                  <c:v>44953</c:v>
                </c:pt>
                <c:pt idx="250">
                  <c:v>44951</c:v>
                </c:pt>
                <c:pt idx="251">
                  <c:v>44957</c:v>
                </c:pt>
                <c:pt idx="252">
                  <c:v>44957</c:v>
                </c:pt>
                <c:pt idx="253">
                  <c:v>44952</c:v>
                </c:pt>
                <c:pt idx="254">
                  <c:v>44956</c:v>
                </c:pt>
                <c:pt idx="255">
                  <c:v>44951</c:v>
                </c:pt>
                <c:pt idx="256">
                  <c:v>44956</c:v>
                </c:pt>
                <c:pt idx="257">
                  <c:v>44951</c:v>
                </c:pt>
                <c:pt idx="258">
                  <c:v>44951</c:v>
                </c:pt>
                <c:pt idx="259">
                  <c:v>44951</c:v>
                </c:pt>
                <c:pt idx="260">
                  <c:v>44950</c:v>
                </c:pt>
                <c:pt idx="261">
                  <c:v>44950</c:v>
                </c:pt>
                <c:pt idx="262">
                  <c:v>44951</c:v>
                </c:pt>
                <c:pt idx="263">
                  <c:v>44951</c:v>
                </c:pt>
                <c:pt idx="264">
                  <c:v>44951</c:v>
                </c:pt>
                <c:pt idx="265">
                  <c:v>44951</c:v>
                </c:pt>
                <c:pt idx="266">
                  <c:v>44950</c:v>
                </c:pt>
                <c:pt idx="267">
                  <c:v>44951</c:v>
                </c:pt>
                <c:pt idx="268">
                  <c:v>44951</c:v>
                </c:pt>
                <c:pt idx="269">
                  <c:v>44952</c:v>
                </c:pt>
                <c:pt idx="270">
                  <c:v>44956</c:v>
                </c:pt>
                <c:pt idx="271">
                  <c:v>44949</c:v>
                </c:pt>
                <c:pt idx="272">
                  <c:v>44949</c:v>
                </c:pt>
                <c:pt idx="273">
                  <c:v>44956</c:v>
                </c:pt>
                <c:pt idx="274">
                  <c:v>44952</c:v>
                </c:pt>
                <c:pt idx="275">
                  <c:v>44949</c:v>
                </c:pt>
                <c:pt idx="276">
                  <c:v>44951</c:v>
                </c:pt>
                <c:pt idx="277">
                  <c:v>44951</c:v>
                </c:pt>
                <c:pt idx="278">
                  <c:v>44946</c:v>
                </c:pt>
                <c:pt idx="279">
                  <c:v>44950</c:v>
                </c:pt>
                <c:pt idx="280">
                  <c:v>44949</c:v>
                </c:pt>
                <c:pt idx="281">
                  <c:v>44951</c:v>
                </c:pt>
                <c:pt idx="282">
                  <c:v>44945</c:v>
                </c:pt>
                <c:pt idx="283">
                  <c:v>44951</c:v>
                </c:pt>
                <c:pt idx="284">
                  <c:v>44951</c:v>
                </c:pt>
                <c:pt idx="285">
                  <c:v>44951</c:v>
                </c:pt>
                <c:pt idx="286">
                  <c:v>44945</c:v>
                </c:pt>
                <c:pt idx="287">
                  <c:v>44946</c:v>
                </c:pt>
                <c:pt idx="288">
                  <c:v>44944</c:v>
                </c:pt>
                <c:pt idx="289">
                  <c:v>44946</c:v>
                </c:pt>
                <c:pt idx="290">
                  <c:v>44946</c:v>
                </c:pt>
                <c:pt idx="291">
                  <c:v>44952</c:v>
                </c:pt>
                <c:pt idx="292">
                  <c:v>44945</c:v>
                </c:pt>
                <c:pt idx="293">
                  <c:v>44951</c:v>
                </c:pt>
                <c:pt idx="294">
                  <c:v>44956</c:v>
                </c:pt>
                <c:pt idx="295">
                  <c:v>44946</c:v>
                </c:pt>
                <c:pt idx="296">
                  <c:v>44945</c:v>
                </c:pt>
                <c:pt idx="297">
                  <c:v>44943</c:v>
                </c:pt>
                <c:pt idx="298">
                  <c:v>44944</c:v>
                </c:pt>
                <c:pt idx="299">
                  <c:v>44944</c:v>
                </c:pt>
                <c:pt idx="300">
                  <c:v>44943</c:v>
                </c:pt>
                <c:pt idx="301">
                  <c:v>44950</c:v>
                </c:pt>
                <c:pt idx="302">
                  <c:v>44943</c:v>
                </c:pt>
                <c:pt idx="303">
                  <c:v>44945</c:v>
                </c:pt>
                <c:pt idx="304">
                  <c:v>44949</c:v>
                </c:pt>
                <c:pt idx="305">
                  <c:v>44943</c:v>
                </c:pt>
                <c:pt idx="306">
                  <c:v>44944</c:v>
                </c:pt>
                <c:pt idx="307">
                  <c:v>44949</c:v>
                </c:pt>
                <c:pt idx="308">
                  <c:v>44942</c:v>
                </c:pt>
                <c:pt idx="309">
                  <c:v>44944</c:v>
                </c:pt>
                <c:pt idx="310">
                  <c:v>44942</c:v>
                </c:pt>
                <c:pt idx="311">
                  <c:v>44943</c:v>
                </c:pt>
                <c:pt idx="312">
                  <c:v>44939</c:v>
                </c:pt>
                <c:pt idx="313">
                  <c:v>44942</c:v>
                </c:pt>
                <c:pt idx="314">
                  <c:v>44942</c:v>
                </c:pt>
                <c:pt idx="315">
                  <c:v>44942</c:v>
                </c:pt>
                <c:pt idx="316">
                  <c:v>44942</c:v>
                </c:pt>
                <c:pt idx="317">
                  <c:v>44942</c:v>
                </c:pt>
                <c:pt idx="318">
                  <c:v>44943</c:v>
                </c:pt>
                <c:pt idx="319">
                  <c:v>44952</c:v>
                </c:pt>
                <c:pt idx="320">
                  <c:v>44938</c:v>
                </c:pt>
                <c:pt idx="321">
                  <c:v>44938</c:v>
                </c:pt>
                <c:pt idx="322">
                  <c:v>44938</c:v>
                </c:pt>
                <c:pt idx="323">
                  <c:v>44938</c:v>
                </c:pt>
                <c:pt idx="324">
                  <c:v>44939</c:v>
                </c:pt>
                <c:pt idx="325">
                  <c:v>44942</c:v>
                </c:pt>
                <c:pt idx="326">
                  <c:v>44938</c:v>
                </c:pt>
                <c:pt idx="327">
                  <c:v>44946</c:v>
                </c:pt>
                <c:pt idx="328">
                  <c:v>44938</c:v>
                </c:pt>
                <c:pt idx="329">
                  <c:v>44939</c:v>
                </c:pt>
                <c:pt idx="330">
                  <c:v>44942</c:v>
                </c:pt>
                <c:pt idx="331">
                  <c:v>44937</c:v>
                </c:pt>
                <c:pt idx="332">
                  <c:v>44938</c:v>
                </c:pt>
                <c:pt idx="333">
                  <c:v>44939</c:v>
                </c:pt>
                <c:pt idx="334">
                  <c:v>44950</c:v>
                </c:pt>
                <c:pt idx="335">
                  <c:v>44938</c:v>
                </c:pt>
                <c:pt idx="336">
                  <c:v>44938</c:v>
                </c:pt>
                <c:pt idx="337">
                  <c:v>44951</c:v>
                </c:pt>
                <c:pt idx="338">
                  <c:v>44951</c:v>
                </c:pt>
                <c:pt idx="339">
                  <c:v>44936</c:v>
                </c:pt>
                <c:pt idx="340">
                  <c:v>44943</c:v>
                </c:pt>
                <c:pt idx="341">
                  <c:v>44937</c:v>
                </c:pt>
                <c:pt idx="342">
                  <c:v>44937</c:v>
                </c:pt>
                <c:pt idx="343">
                  <c:v>44937</c:v>
                </c:pt>
                <c:pt idx="344">
                  <c:v>44940</c:v>
                </c:pt>
                <c:pt idx="345">
                  <c:v>44937</c:v>
                </c:pt>
                <c:pt idx="346">
                  <c:v>44936</c:v>
                </c:pt>
                <c:pt idx="347">
                  <c:v>44935</c:v>
                </c:pt>
                <c:pt idx="348">
                  <c:v>44935</c:v>
                </c:pt>
                <c:pt idx="349">
                  <c:v>44936</c:v>
                </c:pt>
                <c:pt idx="350">
                  <c:v>44936</c:v>
                </c:pt>
                <c:pt idx="351">
                  <c:v>44935</c:v>
                </c:pt>
                <c:pt idx="352">
                  <c:v>44951</c:v>
                </c:pt>
                <c:pt idx="353">
                  <c:v>44951</c:v>
                </c:pt>
                <c:pt idx="354">
                  <c:v>44936</c:v>
                </c:pt>
                <c:pt idx="355">
                  <c:v>44936</c:v>
                </c:pt>
                <c:pt idx="356">
                  <c:v>44936</c:v>
                </c:pt>
                <c:pt idx="357">
                  <c:v>44943</c:v>
                </c:pt>
                <c:pt idx="358">
                  <c:v>44936</c:v>
                </c:pt>
                <c:pt idx="359">
                  <c:v>44931</c:v>
                </c:pt>
                <c:pt idx="360">
                  <c:v>44936</c:v>
                </c:pt>
                <c:pt idx="361">
                  <c:v>44931</c:v>
                </c:pt>
                <c:pt idx="362">
                  <c:v>44943</c:v>
                </c:pt>
                <c:pt idx="363">
                  <c:v>44937</c:v>
                </c:pt>
                <c:pt idx="364">
                  <c:v>44931</c:v>
                </c:pt>
                <c:pt idx="365">
                  <c:v>44935</c:v>
                </c:pt>
                <c:pt idx="366">
                  <c:v>44930</c:v>
                </c:pt>
                <c:pt idx="367">
                  <c:v>44939</c:v>
                </c:pt>
                <c:pt idx="368">
                  <c:v>44936</c:v>
                </c:pt>
                <c:pt idx="369">
                  <c:v>44935</c:v>
                </c:pt>
                <c:pt idx="370">
                  <c:v>44930</c:v>
                </c:pt>
                <c:pt idx="371">
                  <c:v>44943</c:v>
                </c:pt>
                <c:pt idx="372">
                  <c:v>44929</c:v>
                </c:pt>
                <c:pt idx="373">
                  <c:v>44935</c:v>
                </c:pt>
                <c:pt idx="374">
                  <c:v>44943</c:v>
                </c:pt>
                <c:pt idx="375">
                  <c:v>44930</c:v>
                </c:pt>
                <c:pt idx="376">
                  <c:v>44930</c:v>
                </c:pt>
                <c:pt idx="377">
                  <c:v>44930</c:v>
                </c:pt>
                <c:pt idx="378">
                  <c:v>44951</c:v>
                </c:pt>
                <c:pt idx="379">
                  <c:v>44931</c:v>
                </c:pt>
                <c:pt idx="380">
                  <c:v>44931</c:v>
                </c:pt>
                <c:pt idx="381">
                  <c:v>44929</c:v>
                </c:pt>
                <c:pt idx="382">
                  <c:v>44930</c:v>
                </c:pt>
                <c:pt idx="383">
                  <c:v>44938</c:v>
                </c:pt>
                <c:pt idx="384">
                  <c:v>44939</c:v>
                </c:pt>
                <c:pt idx="385">
                  <c:v>44929</c:v>
                </c:pt>
                <c:pt idx="386">
                  <c:v>44929</c:v>
                </c:pt>
                <c:pt idx="387">
                  <c:v>44929</c:v>
                </c:pt>
                <c:pt idx="388">
                  <c:v>44929</c:v>
                </c:pt>
                <c:pt idx="389">
                  <c:v>44931</c:v>
                </c:pt>
                <c:pt idx="390">
                  <c:v>44929</c:v>
                </c:pt>
                <c:pt idx="391">
                  <c:v>44928</c:v>
                </c:pt>
                <c:pt idx="392">
                  <c:v>44929</c:v>
                </c:pt>
                <c:pt idx="393">
                  <c:v>44951</c:v>
                </c:pt>
                <c:pt idx="394">
                  <c:v>44951</c:v>
                </c:pt>
                <c:pt idx="395">
                  <c:v>44928</c:v>
                </c:pt>
                <c:pt idx="396">
                  <c:v>44930</c:v>
                </c:pt>
                <c:pt idx="397">
                  <c:v>44951</c:v>
                </c:pt>
                <c:pt idx="398">
                  <c:v>44929</c:v>
                </c:pt>
                <c:pt idx="399">
                  <c:v>44943</c:v>
                </c:pt>
                <c:pt idx="400">
                  <c:v>44928</c:v>
                </c:pt>
                <c:pt idx="401">
                  <c:v>44928</c:v>
                </c:pt>
                <c:pt idx="402">
                  <c:v>44945</c:v>
                </c:pt>
                <c:pt idx="403">
                  <c:v>44928</c:v>
                </c:pt>
                <c:pt idx="404">
                  <c:v>44951</c:v>
                </c:pt>
                <c:pt idx="405">
                  <c:v>44930</c:v>
                </c:pt>
                <c:pt idx="406">
                  <c:v>44929</c:v>
                </c:pt>
                <c:pt idx="407">
                  <c:v>44928</c:v>
                </c:pt>
                <c:pt idx="408">
                  <c:v>44935</c:v>
                </c:pt>
                <c:pt idx="409">
                  <c:v>44951</c:v>
                </c:pt>
                <c:pt idx="410">
                  <c:v>44928</c:v>
                </c:pt>
                <c:pt idx="411">
                  <c:v>44951</c:v>
                </c:pt>
                <c:pt idx="412">
                  <c:v>44943</c:v>
                </c:pt>
                <c:pt idx="413">
                  <c:v>44951</c:v>
                </c:pt>
                <c:pt idx="414">
                  <c:v>44943</c:v>
                </c:pt>
                <c:pt idx="415">
                  <c:v>44936</c:v>
                </c:pt>
                <c:pt idx="416">
                  <c:v>44937</c:v>
                </c:pt>
                <c:pt idx="417">
                  <c:v>44936</c:v>
                </c:pt>
                <c:pt idx="418">
                  <c:v>44931</c:v>
                </c:pt>
                <c:pt idx="419">
                  <c:v>44928</c:v>
                </c:pt>
                <c:pt idx="420">
                  <c:v>44928</c:v>
                </c:pt>
                <c:pt idx="421">
                  <c:v>44928</c:v>
                </c:pt>
                <c:pt idx="422">
                  <c:v>44928</c:v>
                </c:pt>
                <c:pt idx="423">
                  <c:v>44928</c:v>
                </c:pt>
                <c:pt idx="424">
                  <c:v>44935</c:v>
                </c:pt>
                <c:pt idx="425">
                  <c:v>44929</c:v>
                </c:pt>
                <c:pt idx="426">
                  <c:v>44951</c:v>
                </c:pt>
                <c:pt idx="427">
                  <c:v>44943</c:v>
                </c:pt>
                <c:pt idx="428">
                  <c:v>44943</c:v>
                </c:pt>
                <c:pt idx="429">
                  <c:v>44930</c:v>
                </c:pt>
                <c:pt idx="430">
                  <c:v>44928</c:v>
                </c:pt>
                <c:pt idx="431">
                  <c:v>44943</c:v>
                </c:pt>
                <c:pt idx="432">
                  <c:v>44928</c:v>
                </c:pt>
                <c:pt idx="433">
                  <c:v>44943</c:v>
                </c:pt>
                <c:pt idx="434">
                  <c:v>44956</c:v>
                </c:pt>
                <c:pt idx="435">
                  <c:v>44929</c:v>
                </c:pt>
                <c:pt idx="436">
                  <c:v>44930</c:v>
                </c:pt>
                <c:pt idx="437">
                  <c:v>44943</c:v>
                </c:pt>
                <c:pt idx="438">
                  <c:v>44936</c:v>
                </c:pt>
                <c:pt idx="439">
                  <c:v>44929</c:v>
                </c:pt>
                <c:pt idx="440">
                  <c:v>44951</c:v>
                </c:pt>
                <c:pt idx="441">
                  <c:v>44951</c:v>
                </c:pt>
                <c:pt idx="442">
                  <c:v>44930</c:v>
                </c:pt>
                <c:pt idx="443">
                  <c:v>44946</c:v>
                </c:pt>
                <c:pt idx="444">
                  <c:v>44943</c:v>
                </c:pt>
                <c:pt idx="445">
                  <c:v>44929</c:v>
                </c:pt>
                <c:pt idx="446">
                  <c:v>44936</c:v>
                </c:pt>
                <c:pt idx="447">
                  <c:v>44930</c:v>
                </c:pt>
                <c:pt idx="448">
                  <c:v>44930</c:v>
                </c:pt>
                <c:pt idx="449">
                  <c:v>44930</c:v>
                </c:pt>
                <c:pt idx="450">
                  <c:v>44942</c:v>
                </c:pt>
                <c:pt idx="451">
                  <c:v>44936</c:v>
                </c:pt>
                <c:pt idx="452">
                  <c:v>44930</c:v>
                </c:pt>
                <c:pt idx="453">
                  <c:v>44936</c:v>
                </c:pt>
                <c:pt idx="454">
                  <c:v>44930</c:v>
                </c:pt>
                <c:pt idx="455">
                  <c:v>44930</c:v>
                </c:pt>
                <c:pt idx="456">
                  <c:v>44936</c:v>
                </c:pt>
                <c:pt idx="457">
                  <c:v>44945</c:v>
                </c:pt>
                <c:pt idx="458">
                  <c:v>44943</c:v>
                </c:pt>
                <c:pt idx="459">
                  <c:v>44945</c:v>
                </c:pt>
                <c:pt idx="460">
                  <c:v>44942</c:v>
                </c:pt>
                <c:pt idx="461">
                  <c:v>44929</c:v>
                </c:pt>
                <c:pt idx="462">
                  <c:v>44956</c:v>
                </c:pt>
                <c:pt idx="463">
                  <c:v>44931</c:v>
                </c:pt>
                <c:pt idx="464">
                  <c:v>44951</c:v>
                </c:pt>
                <c:pt idx="465">
                  <c:v>44956</c:v>
                </c:pt>
                <c:pt idx="466">
                  <c:v>44943</c:v>
                </c:pt>
                <c:pt idx="467">
                  <c:v>44943</c:v>
                </c:pt>
                <c:pt idx="468">
                  <c:v>44937</c:v>
                </c:pt>
                <c:pt idx="469">
                  <c:v>44952</c:v>
                </c:pt>
                <c:pt idx="470">
                  <c:v>44949</c:v>
                </c:pt>
                <c:pt idx="471">
                  <c:v>44937</c:v>
                </c:pt>
                <c:pt idx="472">
                  <c:v>44943</c:v>
                </c:pt>
                <c:pt idx="473">
                  <c:v>44936</c:v>
                </c:pt>
                <c:pt idx="474">
                  <c:v>44943</c:v>
                </c:pt>
                <c:pt idx="475">
                  <c:v>44929</c:v>
                </c:pt>
                <c:pt idx="476">
                  <c:v>44943</c:v>
                </c:pt>
                <c:pt idx="477">
                  <c:v>44925</c:v>
                </c:pt>
                <c:pt idx="478">
                  <c:v>44925</c:v>
                </c:pt>
                <c:pt idx="479">
                  <c:v>44925</c:v>
                </c:pt>
                <c:pt idx="480">
                  <c:v>44925</c:v>
                </c:pt>
                <c:pt idx="481">
                  <c:v>44924</c:v>
                </c:pt>
                <c:pt idx="482">
                  <c:v>44924</c:v>
                </c:pt>
                <c:pt idx="483">
                  <c:v>44924</c:v>
                </c:pt>
                <c:pt idx="484">
                  <c:v>44925</c:v>
                </c:pt>
                <c:pt idx="485">
                  <c:v>44925</c:v>
                </c:pt>
                <c:pt idx="486">
                  <c:v>44924</c:v>
                </c:pt>
                <c:pt idx="487">
                  <c:v>44924</c:v>
                </c:pt>
                <c:pt idx="488">
                  <c:v>44925</c:v>
                </c:pt>
                <c:pt idx="489">
                  <c:v>44923</c:v>
                </c:pt>
                <c:pt idx="490">
                  <c:v>44923</c:v>
                </c:pt>
                <c:pt idx="491">
                  <c:v>44923</c:v>
                </c:pt>
                <c:pt idx="492">
                  <c:v>44924</c:v>
                </c:pt>
                <c:pt idx="493">
                  <c:v>44924</c:v>
                </c:pt>
                <c:pt idx="494">
                  <c:v>44925</c:v>
                </c:pt>
                <c:pt idx="495">
                  <c:v>44923</c:v>
                </c:pt>
                <c:pt idx="496">
                  <c:v>44924</c:v>
                </c:pt>
                <c:pt idx="497">
                  <c:v>44922</c:v>
                </c:pt>
                <c:pt idx="498">
                  <c:v>44923</c:v>
                </c:pt>
                <c:pt idx="499">
                  <c:v>44922</c:v>
                </c:pt>
                <c:pt idx="500">
                  <c:v>44922</c:v>
                </c:pt>
                <c:pt idx="501">
                  <c:v>44923</c:v>
                </c:pt>
                <c:pt idx="502">
                  <c:v>44922</c:v>
                </c:pt>
                <c:pt idx="503">
                  <c:v>44921</c:v>
                </c:pt>
                <c:pt idx="504">
                  <c:v>44924</c:v>
                </c:pt>
                <c:pt idx="505">
                  <c:v>44923</c:v>
                </c:pt>
                <c:pt idx="506">
                  <c:v>44921</c:v>
                </c:pt>
                <c:pt idx="507">
                  <c:v>44922</c:v>
                </c:pt>
                <c:pt idx="508">
                  <c:v>44917</c:v>
                </c:pt>
                <c:pt idx="509">
                  <c:v>44917</c:v>
                </c:pt>
                <c:pt idx="510">
                  <c:v>44917</c:v>
                </c:pt>
                <c:pt idx="511">
                  <c:v>44925</c:v>
                </c:pt>
                <c:pt idx="512">
                  <c:v>44916</c:v>
                </c:pt>
                <c:pt idx="513">
                  <c:v>44916</c:v>
                </c:pt>
                <c:pt idx="514">
                  <c:v>44922</c:v>
                </c:pt>
                <c:pt idx="515">
                  <c:v>44915</c:v>
                </c:pt>
                <c:pt idx="516">
                  <c:v>44915</c:v>
                </c:pt>
                <c:pt idx="517">
                  <c:v>44916</c:v>
                </c:pt>
                <c:pt idx="518">
                  <c:v>44916</c:v>
                </c:pt>
                <c:pt idx="519">
                  <c:v>44916</c:v>
                </c:pt>
                <c:pt idx="520">
                  <c:v>44916</c:v>
                </c:pt>
                <c:pt idx="521">
                  <c:v>44916</c:v>
                </c:pt>
                <c:pt idx="522">
                  <c:v>44915</c:v>
                </c:pt>
                <c:pt idx="523">
                  <c:v>44915</c:v>
                </c:pt>
                <c:pt idx="524">
                  <c:v>44916</c:v>
                </c:pt>
                <c:pt idx="525">
                  <c:v>44914</c:v>
                </c:pt>
                <c:pt idx="526">
                  <c:v>44914</c:v>
                </c:pt>
                <c:pt idx="527">
                  <c:v>44917</c:v>
                </c:pt>
                <c:pt idx="528">
                  <c:v>44916</c:v>
                </c:pt>
                <c:pt idx="529">
                  <c:v>44917</c:v>
                </c:pt>
                <c:pt idx="530">
                  <c:v>44914</c:v>
                </c:pt>
                <c:pt idx="531">
                  <c:v>44915</c:v>
                </c:pt>
                <c:pt idx="532">
                  <c:v>44915</c:v>
                </c:pt>
                <c:pt idx="533">
                  <c:v>44921</c:v>
                </c:pt>
                <c:pt idx="534">
                  <c:v>44915</c:v>
                </c:pt>
                <c:pt idx="535">
                  <c:v>44915</c:v>
                </c:pt>
                <c:pt idx="536">
                  <c:v>44915</c:v>
                </c:pt>
                <c:pt idx="537">
                  <c:v>44915</c:v>
                </c:pt>
                <c:pt idx="538">
                  <c:v>44916</c:v>
                </c:pt>
                <c:pt idx="539">
                  <c:v>44914</c:v>
                </c:pt>
                <c:pt idx="540">
                  <c:v>44925</c:v>
                </c:pt>
                <c:pt idx="541">
                  <c:v>44914</c:v>
                </c:pt>
                <c:pt idx="542">
                  <c:v>44917</c:v>
                </c:pt>
                <c:pt idx="543">
                  <c:v>44911</c:v>
                </c:pt>
                <c:pt idx="544">
                  <c:v>44915</c:v>
                </c:pt>
                <c:pt idx="545">
                  <c:v>44925</c:v>
                </c:pt>
                <c:pt idx="546">
                  <c:v>44911</c:v>
                </c:pt>
                <c:pt idx="547">
                  <c:v>44910</c:v>
                </c:pt>
                <c:pt idx="548">
                  <c:v>44911</c:v>
                </c:pt>
                <c:pt idx="549">
                  <c:v>44914</c:v>
                </c:pt>
                <c:pt idx="550">
                  <c:v>44910</c:v>
                </c:pt>
                <c:pt idx="551">
                  <c:v>44910</c:v>
                </c:pt>
                <c:pt idx="552">
                  <c:v>44910</c:v>
                </c:pt>
                <c:pt idx="553">
                  <c:v>44911</c:v>
                </c:pt>
                <c:pt idx="554">
                  <c:v>44910</c:v>
                </c:pt>
                <c:pt idx="555">
                  <c:v>44911</c:v>
                </c:pt>
                <c:pt idx="556">
                  <c:v>44914</c:v>
                </c:pt>
                <c:pt idx="557">
                  <c:v>44910</c:v>
                </c:pt>
                <c:pt idx="558">
                  <c:v>44911</c:v>
                </c:pt>
                <c:pt idx="559">
                  <c:v>44922</c:v>
                </c:pt>
                <c:pt idx="560">
                  <c:v>44910</c:v>
                </c:pt>
                <c:pt idx="561">
                  <c:v>44922</c:v>
                </c:pt>
                <c:pt idx="562">
                  <c:v>44909</c:v>
                </c:pt>
                <c:pt idx="563">
                  <c:v>44909</c:v>
                </c:pt>
                <c:pt idx="564">
                  <c:v>44908</c:v>
                </c:pt>
                <c:pt idx="565">
                  <c:v>44908</c:v>
                </c:pt>
                <c:pt idx="566">
                  <c:v>44909</c:v>
                </c:pt>
                <c:pt idx="567">
                  <c:v>44914</c:v>
                </c:pt>
                <c:pt idx="568">
                  <c:v>44909</c:v>
                </c:pt>
                <c:pt idx="569">
                  <c:v>44907</c:v>
                </c:pt>
                <c:pt idx="570">
                  <c:v>44907</c:v>
                </c:pt>
                <c:pt idx="571">
                  <c:v>44907</c:v>
                </c:pt>
                <c:pt idx="572">
                  <c:v>44911</c:v>
                </c:pt>
                <c:pt idx="573">
                  <c:v>44910</c:v>
                </c:pt>
                <c:pt idx="574">
                  <c:v>44908</c:v>
                </c:pt>
                <c:pt idx="575">
                  <c:v>44907</c:v>
                </c:pt>
                <c:pt idx="576">
                  <c:v>44907</c:v>
                </c:pt>
                <c:pt idx="577">
                  <c:v>44907</c:v>
                </c:pt>
                <c:pt idx="578">
                  <c:v>44907</c:v>
                </c:pt>
                <c:pt idx="579">
                  <c:v>44909</c:v>
                </c:pt>
                <c:pt idx="580">
                  <c:v>44910</c:v>
                </c:pt>
                <c:pt idx="581">
                  <c:v>44907</c:v>
                </c:pt>
                <c:pt idx="582">
                  <c:v>44916</c:v>
                </c:pt>
                <c:pt idx="583">
                  <c:v>44917</c:v>
                </c:pt>
                <c:pt idx="584">
                  <c:v>44914</c:v>
                </c:pt>
                <c:pt idx="585">
                  <c:v>44910</c:v>
                </c:pt>
                <c:pt idx="586">
                  <c:v>44910</c:v>
                </c:pt>
                <c:pt idx="587">
                  <c:v>44907</c:v>
                </c:pt>
                <c:pt idx="588">
                  <c:v>44910</c:v>
                </c:pt>
                <c:pt idx="589">
                  <c:v>44910</c:v>
                </c:pt>
                <c:pt idx="590">
                  <c:v>44904</c:v>
                </c:pt>
                <c:pt idx="591">
                  <c:v>44904</c:v>
                </c:pt>
                <c:pt idx="592">
                  <c:v>44904</c:v>
                </c:pt>
                <c:pt idx="593">
                  <c:v>44907</c:v>
                </c:pt>
                <c:pt idx="594">
                  <c:v>44915</c:v>
                </c:pt>
                <c:pt idx="595">
                  <c:v>44910</c:v>
                </c:pt>
                <c:pt idx="596">
                  <c:v>44902</c:v>
                </c:pt>
                <c:pt idx="597">
                  <c:v>44908</c:v>
                </c:pt>
                <c:pt idx="598">
                  <c:v>44902</c:v>
                </c:pt>
                <c:pt idx="599">
                  <c:v>44911</c:v>
                </c:pt>
                <c:pt idx="600">
                  <c:v>44902</c:v>
                </c:pt>
                <c:pt idx="601">
                  <c:v>44911</c:v>
                </c:pt>
                <c:pt idx="602">
                  <c:v>44918</c:v>
                </c:pt>
                <c:pt idx="603">
                  <c:v>44900</c:v>
                </c:pt>
                <c:pt idx="604">
                  <c:v>44902</c:v>
                </c:pt>
                <c:pt idx="605">
                  <c:v>44902</c:v>
                </c:pt>
                <c:pt idx="606">
                  <c:v>44922</c:v>
                </c:pt>
                <c:pt idx="607">
                  <c:v>44902</c:v>
                </c:pt>
                <c:pt idx="608">
                  <c:v>44907</c:v>
                </c:pt>
                <c:pt idx="609">
                  <c:v>44911</c:v>
                </c:pt>
                <c:pt idx="610">
                  <c:v>44918</c:v>
                </c:pt>
                <c:pt idx="611">
                  <c:v>44924</c:v>
                </c:pt>
                <c:pt idx="612">
                  <c:v>44900</c:v>
                </c:pt>
                <c:pt idx="613">
                  <c:v>44902</c:v>
                </c:pt>
                <c:pt idx="614">
                  <c:v>44924</c:v>
                </c:pt>
                <c:pt idx="615">
                  <c:v>44900</c:v>
                </c:pt>
                <c:pt idx="616">
                  <c:v>44900</c:v>
                </c:pt>
                <c:pt idx="617">
                  <c:v>44902</c:v>
                </c:pt>
                <c:pt idx="618">
                  <c:v>44900</c:v>
                </c:pt>
                <c:pt idx="619">
                  <c:v>44897</c:v>
                </c:pt>
                <c:pt idx="620">
                  <c:v>44896</c:v>
                </c:pt>
                <c:pt idx="621">
                  <c:v>44897</c:v>
                </c:pt>
                <c:pt idx="622">
                  <c:v>44924</c:v>
                </c:pt>
                <c:pt idx="623">
                  <c:v>44924</c:v>
                </c:pt>
                <c:pt idx="624">
                  <c:v>44900</c:v>
                </c:pt>
                <c:pt idx="625">
                  <c:v>44902</c:v>
                </c:pt>
                <c:pt idx="626">
                  <c:v>44902</c:v>
                </c:pt>
                <c:pt idx="627">
                  <c:v>44902</c:v>
                </c:pt>
                <c:pt idx="628">
                  <c:v>44897</c:v>
                </c:pt>
                <c:pt idx="629">
                  <c:v>44897</c:v>
                </c:pt>
                <c:pt idx="630">
                  <c:v>44914</c:v>
                </c:pt>
                <c:pt idx="631">
                  <c:v>44924</c:v>
                </c:pt>
                <c:pt idx="632">
                  <c:v>44924</c:v>
                </c:pt>
                <c:pt idx="633">
                  <c:v>44924</c:v>
                </c:pt>
                <c:pt idx="634">
                  <c:v>44924</c:v>
                </c:pt>
                <c:pt idx="635">
                  <c:v>44904</c:v>
                </c:pt>
                <c:pt idx="636">
                  <c:v>44914</c:v>
                </c:pt>
                <c:pt idx="637">
                  <c:v>44900</c:v>
                </c:pt>
                <c:pt idx="638">
                  <c:v>44924</c:v>
                </c:pt>
                <c:pt idx="639">
                  <c:v>44924</c:v>
                </c:pt>
                <c:pt idx="640">
                  <c:v>44900</c:v>
                </c:pt>
                <c:pt idx="641">
                  <c:v>44924</c:v>
                </c:pt>
                <c:pt idx="642">
                  <c:v>44911</c:v>
                </c:pt>
                <c:pt idx="643">
                  <c:v>44924</c:v>
                </c:pt>
                <c:pt idx="644">
                  <c:v>44897</c:v>
                </c:pt>
                <c:pt idx="645">
                  <c:v>44907</c:v>
                </c:pt>
                <c:pt idx="646">
                  <c:v>44897</c:v>
                </c:pt>
                <c:pt idx="647">
                  <c:v>44914</c:v>
                </c:pt>
                <c:pt idx="648">
                  <c:v>44908</c:v>
                </c:pt>
                <c:pt idx="649">
                  <c:v>44908</c:v>
                </c:pt>
                <c:pt idx="650">
                  <c:v>44902</c:v>
                </c:pt>
                <c:pt idx="651">
                  <c:v>44902</c:v>
                </c:pt>
                <c:pt idx="652">
                  <c:v>44908</c:v>
                </c:pt>
                <c:pt idx="653">
                  <c:v>44902</c:v>
                </c:pt>
                <c:pt idx="654">
                  <c:v>44902</c:v>
                </c:pt>
                <c:pt idx="655">
                  <c:v>44924</c:v>
                </c:pt>
                <c:pt idx="656">
                  <c:v>44918</c:v>
                </c:pt>
                <c:pt idx="657">
                  <c:v>44897</c:v>
                </c:pt>
                <c:pt idx="658">
                  <c:v>44916</c:v>
                </c:pt>
                <c:pt idx="659">
                  <c:v>44902</c:v>
                </c:pt>
                <c:pt idx="660">
                  <c:v>44916</c:v>
                </c:pt>
                <c:pt idx="661">
                  <c:v>44896</c:v>
                </c:pt>
                <c:pt idx="662">
                  <c:v>44907</c:v>
                </c:pt>
                <c:pt idx="663">
                  <c:v>44897</c:v>
                </c:pt>
                <c:pt idx="664">
                  <c:v>44902</c:v>
                </c:pt>
                <c:pt idx="665">
                  <c:v>44900</c:v>
                </c:pt>
                <c:pt idx="666">
                  <c:v>44907</c:v>
                </c:pt>
                <c:pt idx="667">
                  <c:v>44902</c:v>
                </c:pt>
                <c:pt idx="668">
                  <c:v>44902</c:v>
                </c:pt>
                <c:pt idx="669">
                  <c:v>44897</c:v>
                </c:pt>
                <c:pt idx="670">
                  <c:v>44924</c:v>
                </c:pt>
                <c:pt idx="671">
                  <c:v>44924</c:v>
                </c:pt>
                <c:pt idx="672">
                  <c:v>44910</c:v>
                </c:pt>
                <c:pt idx="673">
                  <c:v>44924</c:v>
                </c:pt>
                <c:pt idx="674">
                  <c:v>44922</c:v>
                </c:pt>
                <c:pt idx="675">
                  <c:v>44924</c:v>
                </c:pt>
                <c:pt idx="676">
                  <c:v>44902</c:v>
                </c:pt>
                <c:pt idx="677">
                  <c:v>44925</c:v>
                </c:pt>
                <c:pt idx="678">
                  <c:v>44924</c:v>
                </c:pt>
                <c:pt idx="679">
                  <c:v>44897</c:v>
                </c:pt>
                <c:pt idx="680">
                  <c:v>44897</c:v>
                </c:pt>
                <c:pt idx="681">
                  <c:v>44917</c:v>
                </c:pt>
                <c:pt idx="682">
                  <c:v>44900</c:v>
                </c:pt>
                <c:pt idx="683">
                  <c:v>44896</c:v>
                </c:pt>
                <c:pt idx="684">
                  <c:v>44923</c:v>
                </c:pt>
                <c:pt idx="685">
                  <c:v>44918</c:v>
                </c:pt>
                <c:pt idx="686">
                  <c:v>44918</c:v>
                </c:pt>
                <c:pt idx="687">
                  <c:v>44921</c:v>
                </c:pt>
                <c:pt idx="688">
                  <c:v>44922</c:v>
                </c:pt>
                <c:pt idx="689">
                  <c:v>44921</c:v>
                </c:pt>
                <c:pt idx="690">
                  <c:v>44922</c:v>
                </c:pt>
                <c:pt idx="691">
                  <c:v>44908</c:v>
                </c:pt>
                <c:pt idx="692">
                  <c:v>44915</c:v>
                </c:pt>
                <c:pt idx="693">
                  <c:v>44925</c:v>
                </c:pt>
                <c:pt idx="694">
                  <c:v>44918</c:v>
                </c:pt>
                <c:pt idx="695">
                  <c:v>44918</c:v>
                </c:pt>
                <c:pt idx="696">
                  <c:v>44918</c:v>
                </c:pt>
                <c:pt idx="697">
                  <c:v>44918</c:v>
                </c:pt>
                <c:pt idx="698">
                  <c:v>44902</c:v>
                </c:pt>
                <c:pt idx="699">
                  <c:v>44918</c:v>
                </c:pt>
                <c:pt idx="700">
                  <c:v>44921</c:v>
                </c:pt>
                <c:pt idx="701">
                  <c:v>44918</c:v>
                </c:pt>
                <c:pt idx="702">
                  <c:v>44917</c:v>
                </c:pt>
                <c:pt idx="703">
                  <c:v>44922</c:v>
                </c:pt>
                <c:pt idx="704">
                  <c:v>44895</c:v>
                </c:pt>
                <c:pt idx="705">
                  <c:v>44894</c:v>
                </c:pt>
                <c:pt idx="706">
                  <c:v>44894</c:v>
                </c:pt>
                <c:pt idx="707">
                  <c:v>44893</c:v>
                </c:pt>
                <c:pt idx="708">
                  <c:v>44893</c:v>
                </c:pt>
                <c:pt idx="709">
                  <c:v>44893</c:v>
                </c:pt>
                <c:pt idx="710">
                  <c:v>44894</c:v>
                </c:pt>
                <c:pt idx="711">
                  <c:v>44894</c:v>
                </c:pt>
                <c:pt idx="712">
                  <c:v>44895</c:v>
                </c:pt>
                <c:pt idx="713">
                  <c:v>44894</c:v>
                </c:pt>
                <c:pt idx="714">
                  <c:v>44894</c:v>
                </c:pt>
                <c:pt idx="715">
                  <c:v>44894</c:v>
                </c:pt>
                <c:pt idx="716">
                  <c:v>44893</c:v>
                </c:pt>
                <c:pt idx="717">
                  <c:v>44893</c:v>
                </c:pt>
                <c:pt idx="718">
                  <c:v>44893</c:v>
                </c:pt>
                <c:pt idx="719">
                  <c:v>44893</c:v>
                </c:pt>
                <c:pt idx="720">
                  <c:v>44890</c:v>
                </c:pt>
                <c:pt idx="721">
                  <c:v>44890</c:v>
                </c:pt>
                <c:pt idx="722">
                  <c:v>44890</c:v>
                </c:pt>
                <c:pt idx="723">
                  <c:v>44890</c:v>
                </c:pt>
                <c:pt idx="724">
                  <c:v>44890</c:v>
                </c:pt>
                <c:pt idx="725">
                  <c:v>44894</c:v>
                </c:pt>
                <c:pt idx="726">
                  <c:v>44890</c:v>
                </c:pt>
                <c:pt idx="727">
                  <c:v>44890</c:v>
                </c:pt>
                <c:pt idx="728">
                  <c:v>44889</c:v>
                </c:pt>
                <c:pt idx="729">
                  <c:v>44889</c:v>
                </c:pt>
                <c:pt idx="730">
                  <c:v>44890</c:v>
                </c:pt>
                <c:pt idx="731">
                  <c:v>44889</c:v>
                </c:pt>
                <c:pt idx="732">
                  <c:v>44890</c:v>
                </c:pt>
                <c:pt idx="733">
                  <c:v>44889</c:v>
                </c:pt>
                <c:pt idx="734">
                  <c:v>44889</c:v>
                </c:pt>
                <c:pt idx="735">
                  <c:v>44888</c:v>
                </c:pt>
                <c:pt idx="736">
                  <c:v>44890</c:v>
                </c:pt>
                <c:pt idx="737">
                  <c:v>44888</c:v>
                </c:pt>
                <c:pt idx="738">
                  <c:v>44889</c:v>
                </c:pt>
                <c:pt idx="739">
                  <c:v>44888</c:v>
                </c:pt>
                <c:pt idx="740">
                  <c:v>44889</c:v>
                </c:pt>
                <c:pt idx="741">
                  <c:v>44887</c:v>
                </c:pt>
                <c:pt idx="742">
                  <c:v>44890</c:v>
                </c:pt>
                <c:pt idx="743">
                  <c:v>44887</c:v>
                </c:pt>
                <c:pt idx="744">
                  <c:v>44887</c:v>
                </c:pt>
                <c:pt idx="745">
                  <c:v>44887</c:v>
                </c:pt>
                <c:pt idx="746">
                  <c:v>44887</c:v>
                </c:pt>
                <c:pt idx="747">
                  <c:v>44887</c:v>
                </c:pt>
                <c:pt idx="748">
                  <c:v>44890</c:v>
                </c:pt>
                <c:pt idx="749">
                  <c:v>44889</c:v>
                </c:pt>
                <c:pt idx="750">
                  <c:v>44888</c:v>
                </c:pt>
                <c:pt idx="751">
                  <c:v>44886</c:v>
                </c:pt>
                <c:pt idx="752">
                  <c:v>44887</c:v>
                </c:pt>
                <c:pt idx="753">
                  <c:v>44887</c:v>
                </c:pt>
                <c:pt idx="754">
                  <c:v>44886</c:v>
                </c:pt>
                <c:pt idx="755">
                  <c:v>44883</c:v>
                </c:pt>
                <c:pt idx="756">
                  <c:v>44883</c:v>
                </c:pt>
                <c:pt idx="757">
                  <c:v>44883</c:v>
                </c:pt>
                <c:pt idx="758">
                  <c:v>44886</c:v>
                </c:pt>
                <c:pt idx="759">
                  <c:v>44883</c:v>
                </c:pt>
                <c:pt idx="760">
                  <c:v>44886</c:v>
                </c:pt>
                <c:pt idx="761">
                  <c:v>44883</c:v>
                </c:pt>
                <c:pt idx="762">
                  <c:v>44882</c:v>
                </c:pt>
                <c:pt idx="763">
                  <c:v>44882</c:v>
                </c:pt>
                <c:pt idx="764">
                  <c:v>44883</c:v>
                </c:pt>
                <c:pt idx="765">
                  <c:v>44882</c:v>
                </c:pt>
                <c:pt idx="766">
                  <c:v>44882</c:v>
                </c:pt>
                <c:pt idx="767">
                  <c:v>44881</c:v>
                </c:pt>
                <c:pt idx="768">
                  <c:v>44886</c:v>
                </c:pt>
                <c:pt idx="769">
                  <c:v>44881</c:v>
                </c:pt>
                <c:pt idx="770">
                  <c:v>44882</c:v>
                </c:pt>
                <c:pt idx="771">
                  <c:v>44886</c:v>
                </c:pt>
                <c:pt idx="772">
                  <c:v>44882</c:v>
                </c:pt>
                <c:pt idx="773">
                  <c:v>44880</c:v>
                </c:pt>
                <c:pt idx="774">
                  <c:v>44887</c:v>
                </c:pt>
                <c:pt idx="775">
                  <c:v>44883</c:v>
                </c:pt>
                <c:pt idx="776">
                  <c:v>44882</c:v>
                </c:pt>
                <c:pt idx="777">
                  <c:v>44881</c:v>
                </c:pt>
                <c:pt idx="778">
                  <c:v>44879</c:v>
                </c:pt>
                <c:pt idx="779">
                  <c:v>44879</c:v>
                </c:pt>
                <c:pt idx="780">
                  <c:v>44879</c:v>
                </c:pt>
                <c:pt idx="781">
                  <c:v>44879</c:v>
                </c:pt>
                <c:pt idx="782">
                  <c:v>44882</c:v>
                </c:pt>
                <c:pt idx="783">
                  <c:v>44880</c:v>
                </c:pt>
                <c:pt idx="784">
                  <c:v>44881</c:v>
                </c:pt>
                <c:pt idx="785">
                  <c:v>44881</c:v>
                </c:pt>
                <c:pt idx="786">
                  <c:v>44882</c:v>
                </c:pt>
                <c:pt idx="787">
                  <c:v>44879</c:v>
                </c:pt>
                <c:pt idx="788">
                  <c:v>44880</c:v>
                </c:pt>
                <c:pt idx="789">
                  <c:v>44890</c:v>
                </c:pt>
                <c:pt idx="790">
                  <c:v>44876</c:v>
                </c:pt>
                <c:pt idx="791">
                  <c:v>44876</c:v>
                </c:pt>
                <c:pt idx="792">
                  <c:v>44882</c:v>
                </c:pt>
                <c:pt idx="793">
                  <c:v>44876</c:v>
                </c:pt>
                <c:pt idx="794">
                  <c:v>44876</c:v>
                </c:pt>
                <c:pt idx="795">
                  <c:v>44876</c:v>
                </c:pt>
                <c:pt idx="796">
                  <c:v>44881</c:v>
                </c:pt>
                <c:pt idx="797">
                  <c:v>44875</c:v>
                </c:pt>
                <c:pt idx="798">
                  <c:v>44874</c:v>
                </c:pt>
                <c:pt idx="799">
                  <c:v>44894</c:v>
                </c:pt>
                <c:pt idx="800">
                  <c:v>44875</c:v>
                </c:pt>
                <c:pt idx="801">
                  <c:v>44875</c:v>
                </c:pt>
                <c:pt idx="802">
                  <c:v>44881</c:v>
                </c:pt>
                <c:pt idx="803">
                  <c:v>44873</c:v>
                </c:pt>
                <c:pt idx="804">
                  <c:v>44881</c:v>
                </c:pt>
                <c:pt idx="805">
                  <c:v>44876</c:v>
                </c:pt>
                <c:pt idx="806">
                  <c:v>44876</c:v>
                </c:pt>
                <c:pt idx="807">
                  <c:v>44874</c:v>
                </c:pt>
                <c:pt idx="808">
                  <c:v>44874</c:v>
                </c:pt>
                <c:pt idx="809">
                  <c:v>44890</c:v>
                </c:pt>
                <c:pt idx="810">
                  <c:v>44872</c:v>
                </c:pt>
                <c:pt idx="811">
                  <c:v>44872</c:v>
                </c:pt>
                <c:pt idx="812">
                  <c:v>44890</c:v>
                </c:pt>
                <c:pt idx="813">
                  <c:v>44874</c:v>
                </c:pt>
                <c:pt idx="814">
                  <c:v>44881</c:v>
                </c:pt>
                <c:pt idx="815">
                  <c:v>44873</c:v>
                </c:pt>
                <c:pt idx="816">
                  <c:v>44873</c:v>
                </c:pt>
                <c:pt idx="817">
                  <c:v>44872</c:v>
                </c:pt>
                <c:pt idx="818">
                  <c:v>44874</c:v>
                </c:pt>
                <c:pt idx="819">
                  <c:v>44873</c:v>
                </c:pt>
                <c:pt idx="820">
                  <c:v>44872</c:v>
                </c:pt>
                <c:pt idx="821">
                  <c:v>44872</c:v>
                </c:pt>
                <c:pt idx="822">
                  <c:v>44869</c:v>
                </c:pt>
                <c:pt idx="823">
                  <c:v>44869</c:v>
                </c:pt>
                <c:pt idx="824">
                  <c:v>44869</c:v>
                </c:pt>
                <c:pt idx="825">
                  <c:v>44879</c:v>
                </c:pt>
                <c:pt idx="826">
                  <c:v>44876</c:v>
                </c:pt>
                <c:pt idx="827">
                  <c:v>44872</c:v>
                </c:pt>
                <c:pt idx="828">
                  <c:v>44887</c:v>
                </c:pt>
                <c:pt idx="829">
                  <c:v>44872</c:v>
                </c:pt>
                <c:pt idx="830">
                  <c:v>44868</c:v>
                </c:pt>
                <c:pt idx="831">
                  <c:v>44872</c:v>
                </c:pt>
                <c:pt idx="832">
                  <c:v>44868</c:v>
                </c:pt>
                <c:pt idx="833">
                  <c:v>44868</c:v>
                </c:pt>
                <c:pt idx="834">
                  <c:v>44868</c:v>
                </c:pt>
                <c:pt idx="835">
                  <c:v>44872</c:v>
                </c:pt>
                <c:pt idx="836">
                  <c:v>44869</c:v>
                </c:pt>
                <c:pt idx="837">
                  <c:v>44868</c:v>
                </c:pt>
                <c:pt idx="838">
                  <c:v>44890</c:v>
                </c:pt>
                <c:pt idx="839">
                  <c:v>44868</c:v>
                </c:pt>
                <c:pt idx="840">
                  <c:v>44872</c:v>
                </c:pt>
                <c:pt idx="841">
                  <c:v>44869</c:v>
                </c:pt>
                <c:pt idx="842">
                  <c:v>44867</c:v>
                </c:pt>
                <c:pt idx="843">
                  <c:v>44867</c:v>
                </c:pt>
                <c:pt idx="844">
                  <c:v>44867</c:v>
                </c:pt>
                <c:pt idx="845">
                  <c:v>44873</c:v>
                </c:pt>
                <c:pt idx="846">
                  <c:v>44868</c:v>
                </c:pt>
                <c:pt idx="847">
                  <c:v>44882</c:v>
                </c:pt>
                <c:pt idx="848">
                  <c:v>44867</c:v>
                </c:pt>
                <c:pt idx="849">
                  <c:v>44867</c:v>
                </c:pt>
                <c:pt idx="850">
                  <c:v>44867</c:v>
                </c:pt>
                <c:pt idx="851">
                  <c:v>44879</c:v>
                </c:pt>
                <c:pt idx="852">
                  <c:v>44886</c:v>
                </c:pt>
                <c:pt idx="853">
                  <c:v>44867</c:v>
                </c:pt>
                <c:pt idx="854">
                  <c:v>44868</c:v>
                </c:pt>
                <c:pt idx="855">
                  <c:v>44867</c:v>
                </c:pt>
                <c:pt idx="856">
                  <c:v>44867</c:v>
                </c:pt>
                <c:pt idx="857">
                  <c:v>44872</c:v>
                </c:pt>
                <c:pt idx="858">
                  <c:v>44875</c:v>
                </c:pt>
                <c:pt idx="859">
                  <c:v>44868</c:v>
                </c:pt>
                <c:pt idx="860">
                  <c:v>44869</c:v>
                </c:pt>
                <c:pt idx="861">
                  <c:v>44868</c:v>
                </c:pt>
                <c:pt idx="862">
                  <c:v>44867</c:v>
                </c:pt>
                <c:pt idx="863">
                  <c:v>44880</c:v>
                </c:pt>
                <c:pt idx="864">
                  <c:v>44880</c:v>
                </c:pt>
                <c:pt idx="865">
                  <c:v>44867</c:v>
                </c:pt>
                <c:pt idx="866">
                  <c:v>44868</c:v>
                </c:pt>
                <c:pt idx="867">
                  <c:v>44867</c:v>
                </c:pt>
                <c:pt idx="868">
                  <c:v>44868</c:v>
                </c:pt>
                <c:pt idx="869">
                  <c:v>44867</c:v>
                </c:pt>
                <c:pt idx="870">
                  <c:v>44868</c:v>
                </c:pt>
                <c:pt idx="871">
                  <c:v>44868</c:v>
                </c:pt>
                <c:pt idx="872">
                  <c:v>44867</c:v>
                </c:pt>
                <c:pt idx="873">
                  <c:v>44882</c:v>
                </c:pt>
                <c:pt idx="874">
                  <c:v>44875</c:v>
                </c:pt>
                <c:pt idx="875">
                  <c:v>44894</c:v>
                </c:pt>
                <c:pt idx="876">
                  <c:v>44886</c:v>
                </c:pt>
                <c:pt idx="877">
                  <c:v>44875</c:v>
                </c:pt>
                <c:pt idx="878">
                  <c:v>44881</c:v>
                </c:pt>
                <c:pt idx="879">
                  <c:v>44881</c:v>
                </c:pt>
                <c:pt idx="880">
                  <c:v>44882</c:v>
                </c:pt>
                <c:pt idx="881">
                  <c:v>44886</c:v>
                </c:pt>
                <c:pt idx="882">
                  <c:v>44886</c:v>
                </c:pt>
                <c:pt idx="883">
                  <c:v>44876</c:v>
                </c:pt>
                <c:pt idx="884">
                  <c:v>44886</c:v>
                </c:pt>
                <c:pt idx="885">
                  <c:v>44879</c:v>
                </c:pt>
                <c:pt idx="886">
                  <c:v>44882</c:v>
                </c:pt>
                <c:pt idx="887">
                  <c:v>44876</c:v>
                </c:pt>
                <c:pt idx="888">
                  <c:v>44876</c:v>
                </c:pt>
                <c:pt idx="889">
                  <c:v>44882</c:v>
                </c:pt>
                <c:pt idx="890">
                  <c:v>44886</c:v>
                </c:pt>
                <c:pt idx="891">
                  <c:v>44882</c:v>
                </c:pt>
                <c:pt idx="892">
                  <c:v>44882</c:v>
                </c:pt>
                <c:pt idx="893">
                  <c:v>44865</c:v>
                </c:pt>
                <c:pt idx="894">
                  <c:v>44865</c:v>
                </c:pt>
                <c:pt idx="895">
                  <c:v>44865</c:v>
                </c:pt>
                <c:pt idx="896">
                  <c:v>44865</c:v>
                </c:pt>
                <c:pt idx="897">
                  <c:v>44865</c:v>
                </c:pt>
                <c:pt idx="898">
                  <c:v>44861</c:v>
                </c:pt>
                <c:pt idx="899">
                  <c:v>44862</c:v>
                </c:pt>
                <c:pt idx="900">
                  <c:v>44860</c:v>
                </c:pt>
                <c:pt idx="901">
                  <c:v>44860</c:v>
                </c:pt>
                <c:pt idx="902">
                  <c:v>44859</c:v>
                </c:pt>
                <c:pt idx="903">
                  <c:v>44859</c:v>
                </c:pt>
                <c:pt idx="904">
                  <c:v>44859</c:v>
                </c:pt>
                <c:pt idx="905">
                  <c:v>44860</c:v>
                </c:pt>
                <c:pt idx="906">
                  <c:v>44859</c:v>
                </c:pt>
                <c:pt idx="907">
                  <c:v>44862</c:v>
                </c:pt>
                <c:pt idx="908">
                  <c:v>44859</c:v>
                </c:pt>
                <c:pt idx="909">
                  <c:v>44858</c:v>
                </c:pt>
                <c:pt idx="910">
                  <c:v>44859</c:v>
                </c:pt>
                <c:pt idx="911">
                  <c:v>44859</c:v>
                </c:pt>
                <c:pt idx="912">
                  <c:v>44858</c:v>
                </c:pt>
                <c:pt idx="913">
                  <c:v>44862</c:v>
                </c:pt>
                <c:pt idx="914">
                  <c:v>44858</c:v>
                </c:pt>
                <c:pt idx="915">
                  <c:v>44855</c:v>
                </c:pt>
                <c:pt idx="916">
                  <c:v>44858</c:v>
                </c:pt>
                <c:pt idx="917">
                  <c:v>44861</c:v>
                </c:pt>
                <c:pt idx="918">
                  <c:v>44855</c:v>
                </c:pt>
                <c:pt idx="919">
                  <c:v>44854</c:v>
                </c:pt>
                <c:pt idx="920">
                  <c:v>44853</c:v>
                </c:pt>
                <c:pt idx="921">
                  <c:v>44853</c:v>
                </c:pt>
                <c:pt idx="922">
                  <c:v>44853</c:v>
                </c:pt>
                <c:pt idx="923">
                  <c:v>44855</c:v>
                </c:pt>
                <c:pt idx="924">
                  <c:v>44853</c:v>
                </c:pt>
                <c:pt idx="925">
                  <c:v>44848</c:v>
                </c:pt>
                <c:pt idx="926">
                  <c:v>44848</c:v>
                </c:pt>
                <c:pt idx="927">
                  <c:v>44855</c:v>
                </c:pt>
                <c:pt idx="928">
                  <c:v>44848</c:v>
                </c:pt>
                <c:pt idx="929">
                  <c:v>44848</c:v>
                </c:pt>
                <c:pt idx="930">
                  <c:v>44847</c:v>
                </c:pt>
                <c:pt idx="931">
                  <c:v>44847</c:v>
                </c:pt>
                <c:pt idx="932">
                  <c:v>44847</c:v>
                </c:pt>
                <c:pt idx="933">
                  <c:v>44845</c:v>
                </c:pt>
                <c:pt idx="934">
                  <c:v>44845</c:v>
                </c:pt>
                <c:pt idx="935">
                  <c:v>44845</c:v>
                </c:pt>
                <c:pt idx="936">
                  <c:v>44848</c:v>
                </c:pt>
                <c:pt idx="937">
                  <c:v>44847</c:v>
                </c:pt>
                <c:pt idx="938">
                  <c:v>44847</c:v>
                </c:pt>
                <c:pt idx="939">
                  <c:v>44847</c:v>
                </c:pt>
                <c:pt idx="940">
                  <c:v>44844</c:v>
                </c:pt>
                <c:pt idx="941">
                  <c:v>44844</c:v>
                </c:pt>
                <c:pt idx="942">
                  <c:v>44847</c:v>
                </c:pt>
                <c:pt idx="943">
                  <c:v>44845</c:v>
                </c:pt>
                <c:pt idx="944">
                  <c:v>44844</c:v>
                </c:pt>
                <c:pt idx="945">
                  <c:v>44845</c:v>
                </c:pt>
                <c:pt idx="946">
                  <c:v>44844</c:v>
                </c:pt>
                <c:pt idx="947">
                  <c:v>44845</c:v>
                </c:pt>
                <c:pt idx="948">
                  <c:v>44840</c:v>
                </c:pt>
                <c:pt idx="949">
                  <c:v>44840</c:v>
                </c:pt>
                <c:pt idx="950">
                  <c:v>44845</c:v>
                </c:pt>
                <c:pt idx="951">
                  <c:v>44840</c:v>
                </c:pt>
                <c:pt idx="952">
                  <c:v>44840</c:v>
                </c:pt>
                <c:pt idx="953">
                  <c:v>44840</c:v>
                </c:pt>
                <c:pt idx="954">
                  <c:v>44839</c:v>
                </c:pt>
                <c:pt idx="955">
                  <c:v>44840</c:v>
                </c:pt>
                <c:pt idx="956">
                  <c:v>44839</c:v>
                </c:pt>
                <c:pt idx="957">
                  <c:v>44839</c:v>
                </c:pt>
                <c:pt idx="958">
                  <c:v>44839</c:v>
                </c:pt>
                <c:pt idx="959">
                  <c:v>44839</c:v>
                </c:pt>
                <c:pt idx="960">
                  <c:v>44840</c:v>
                </c:pt>
                <c:pt idx="961">
                  <c:v>44840</c:v>
                </c:pt>
                <c:pt idx="962">
                  <c:v>44839</c:v>
                </c:pt>
                <c:pt idx="963">
                  <c:v>44840</c:v>
                </c:pt>
                <c:pt idx="964">
                  <c:v>44839</c:v>
                </c:pt>
                <c:pt idx="965">
                  <c:v>44838</c:v>
                </c:pt>
                <c:pt idx="966">
                  <c:v>44838</c:v>
                </c:pt>
                <c:pt idx="967">
                  <c:v>44847</c:v>
                </c:pt>
                <c:pt idx="968">
                  <c:v>44838</c:v>
                </c:pt>
                <c:pt idx="969">
                  <c:v>44839</c:v>
                </c:pt>
                <c:pt idx="970">
                  <c:v>44838</c:v>
                </c:pt>
                <c:pt idx="971">
                  <c:v>44839</c:v>
                </c:pt>
                <c:pt idx="972">
                  <c:v>44837</c:v>
                </c:pt>
                <c:pt idx="973">
                  <c:v>44838</c:v>
                </c:pt>
                <c:pt idx="974">
                  <c:v>44837</c:v>
                </c:pt>
                <c:pt idx="975">
                  <c:v>44838</c:v>
                </c:pt>
                <c:pt idx="976">
                  <c:v>44840</c:v>
                </c:pt>
                <c:pt idx="977">
                  <c:v>44837</c:v>
                </c:pt>
                <c:pt idx="978">
                  <c:v>44838</c:v>
                </c:pt>
                <c:pt idx="979">
                  <c:v>44837</c:v>
                </c:pt>
                <c:pt idx="980">
                  <c:v>44838</c:v>
                </c:pt>
                <c:pt idx="981">
                  <c:v>44838</c:v>
                </c:pt>
                <c:pt idx="982">
                  <c:v>44845</c:v>
                </c:pt>
                <c:pt idx="983">
                  <c:v>44837</c:v>
                </c:pt>
                <c:pt idx="984">
                  <c:v>44840</c:v>
                </c:pt>
                <c:pt idx="985">
                  <c:v>44838</c:v>
                </c:pt>
                <c:pt idx="986">
                  <c:v>44847</c:v>
                </c:pt>
                <c:pt idx="987">
                  <c:v>44838</c:v>
                </c:pt>
                <c:pt idx="988">
                  <c:v>44839</c:v>
                </c:pt>
                <c:pt idx="989">
                  <c:v>44858</c:v>
                </c:pt>
                <c:pt idx="990">
                  <c:v>44838</c:v>
                </c:pt>
                <c:pt idx="991">
                  <c:v>44854</c:v>
                </c:pt>
                <c:pt idx="992">
                  <c:v>44862</c:v>
                </c:pt>
                <c:pt idx="993">
                  <c:v>44834</c:v>
                </c:pt>
                <c:pt idx="994">
                  <c:v>44834</c:v>
                </c:pt>
                <c:pt idx="995">
                  <c:v>44833</c:v>
                </c:pt>
                <c:pt idx="996">
                  <c:v>44833</c:v>
                </c:pt>
                <c:pt idx="997">
                  <c:v>44833</c:v>
                </c:pt>
                <c:pt idx="998">
                  <c:v>44832</c:v>
                </c:pt>
                <c:pt idx="999">
                  <c:v>44832</c:v>
                </c:pt>
                <c:pt idx="1000">
                  <c:v>44832</c:v>
                </c:pt>
                <c:pt idx="1001">
                  <c:v>44831</c:v>
                </c:pt>
                <c:pt idx="1002">
                  <c:v>44832</c:v>
                </c:pt>
                <c:pt idx="1003">
                  <c:v>44834</c:v>
                </c:pt>
                <c:pt idx="1004">
                  <c:v>44830</c:v>
                </c:pt>
                <c:pt idx="1005">
                  <c:v>44831</c:v>
                </c:pt>
                <c:pt idx="1006">
                  <c:v>44830</c:v>
                </c:pt>
                <c:pt idx="1007">
                  <c:v>44831</c:v>
                </c:pt>
                <c:pt idx="1008">
                  <c:v>44830</c:v>
                </c:pt>
                <c:pt idx="1009">
                  <c:v>44834</c:v>
                </c:pt>
                <c:pt idx="1010">
                  <c:v>44827</c:v>
                </c:pt>
                <c:pt idx="1011">
                  <c:v>44827</c:v>
                </c:pt>
                <c:pt idx="1012">
                  <c:v>44832</c:v>
                </c:pt>
                <c:pt idx="1013">
                  <c:v>44827</c:v>
                </c:pt>
                <c:pt idx="1014">
                  <c:v>44826</c:v>
                </c:pt>
                <c:pt idx="1015">
                  <c:v>44826</c:v>
                </c:pt>
                <c:pt idx="1016">
                  <c:v>44826</c:v>
                </c:pt>
                <c:pt idx="1017">
                  <c:v>44826</c:v>
                </c:pt>
                <c:pt idx="1018">
                  <c:v>44826</c:v>
                </c:pt>
                <c:pt idx="1019">
                  <c:v>44826</c:v>
                </c:pt>
                <c:pt idx="1020">
                  <c:v>44827</c:v>
                </c:pt>
                <c:pt idx="1021">
                  <c:v>44831</c:v>
                </c:pt>
                <c:pt idx="1022">
                  <c:v>44832</c:v>
                </c:pt>
                <c:pt idx="1023">
                  <c:v>44825</c:v>
                </c:pt>
                <c:pt idx="1024">
                  <c:v>44825</c:v>
                </c:pt>
                <c:pt idx="1025">
                  <c:v>44826</c:v>
                </c:pt>
                <c:pt idx="1026">
                  <c:v>44826</c:v>
                </c:pt>
                <c:pt idx="1027">
                  <c:v>44825</c:v>
                </c:pt>
                <c:pt idx="1028">
                  <c:v>44831</c:v>
                </c:pt>
                <c:pt idx="1029">
                  <c:v>44827</c:v>
                </c:pt>
                <c:pt idx="1030">
                  <c:v>44830</c:v>
                </c:pt>
                <c:pt idx="1031">
                  <c:v>44830</c:v>
                </c:pt>
                <c:pt idx="1032">
                  <c:v>44824</c:v>
                </c:pt>
                <c:pt idx="1033">
                  <c:v>44825</c:v>
                </c:pt>
                <c:pt idx="1034">
                  <c:v>44824</c:v>
                </c:pt>
                <c:pt idx="1035">
                  <c:v>44823</c:v>
                </c:pt>
                <c:pt idx="1036">
                  <c:v>44833</c:v>
                </c:pt>
                <c:pt idx="1037">
                  <c:v>44825</c:v>
                </c:pt>
                <c:pt idx="1038">
                  <c:v>44827</c:v>
                </c:pt>
                <c:pt idx="1039">
                  <c:v>44834</c:v>
                </c:pt>
                <c:pt idx="1040">
                  <c:v>44820</c:v>
                </c:pt>
                <c:pt idx="1041">
                  <c:v>44834</c:v>
                </c:pt>
                <c:pt idx="1042">
                  <c:v>44824</c:v>
                </c:pt>
                <c:pt idx="1043">
                  <c:v>44820</c:v>
                </c:pt>
                <c:pt idx="1044">
                  <c:v>44819</c:v>
                </c:pt>
                <c:pt idx="1045">
                  <c:v>44819</c:v>
                </c:pt>
                <c:pt idx="1046">
                  <c:v>44819</c:v>
                </c:pt>
                <c:pt idx="1047">
                  <c:v>44820</c:v>
                </c:pt>
                <c:pt idx="1048">
                  <c:v>44819</c:v>
                </c:pt>
                <c:pt idx="1049">
                  <c:v>44818</c:v>
                </c:pt>
                <c:pt idx="1050">
                  <c:v>44818</c:v>
                </c:pt>
                <c:pt idx="1051">
                  <c:v>44832</c:v>
                </c:pt>
                <c:pt idx="1052">
                  <c:v>44823</c:v>
                </c:pt>
                <c:pt idx="1053">
                  <c:v>44825</c:v>
                </c:pt>
                <c:pt idx="1054">
                  <c:v>44819</c:v>
                </c:pt>
                <c:pt idx="1055">
                  <c:v>44825</c:v>
                </c:pt>
                <c:pt idx="1056">
                  <c:v>44818</c:v>
                </c:pt>
                <c:pt idx="1057">
                  <c:v>44819</c:v>
                </c:pt>
                <c:pt idx="1058">
                  <c:v>44818</c:v>
                </c:pt>
                <c:pt idx="1059">
                  <c:v>44818</c:v>
                </c:pt>
                <c:pt idx="1060">
                  <c:v>44817</c:v>
                </c:pt>
                <c:pt idx="1061">
                  <c:v>44818</c:v>
                </c:pt>
                <c:pt idx="1062">
                  <c:v>44830</c:v>
                </c:pt>
                <c:pt idx="1063">
                  <c:v>44817</c:v>
                </c:pt>
                <c:pt idx="1064">
                  <c:v>44823</c:v>
                </c:pt>
                <c:pt idx="1065">
                  <c:v>44834</c:v>
                </c:pt>
                <c:pt idx="1066">
                  <c:v>44818</c:v>
                </c:pt>
                <c:pt idx="1067">
                  <c:v>44816</c:v>
                </c:pt>
                <c:pt idx="1068">
                  <c:v>44816</c:v>
                </c:pt>
                <c:pt idx="1069">
                  <c:v>44816</c:v>
                </c:pt>
                <c:pt idx="1070">
                  <c:v>44817</c:v>
                </c:pt>
                <c:pt idx="1071">
                  <c:v>44816</c:v>
                </c:pt>
                <c:pt idx="1072">
                  <c:v>44817</c:v>
                </c:pt>
                <c:pt idx="1073">
                  <c:v>44817</c:v>
                </c:pt>
                <c:pt idx="1074">
                  <c:v>44817</c:v>
                </c:pt>
                <c:pt idx="1075">
                  <c:v>44813</c:v>
                </c:pt>
                <c:pt idx="1076">
                  <c:v>44812</c:v>
                </c:pt>
                <c:pt idx="1077">
                  <c:v>44813</c:v>
                </c:pt>
                <c:pt idx="1078">
                  <c:v>44813</c:v>
                </c:pt>
                <c:pt idx="1079">
                  <c:v>44813</c:v>
                </c:pt>
                <c:pt idx="1080">
                  <c:v>44813</c:v>
                </c:pt>
                <c:pt idx="1081">
                  <c:v>44813</c:v>
                </c:pt>
                <c:pt idx="1082">
                  <c:v>44812</c:v>
                </c:pt>
                <c:pt idx="1083">
                  <c:v>44812</c:v>
                </c:pt>
                <c:pt idx="1084">
                  <c:v>44812</c:v>
                </c:pt>
                <c:pt idx="1085">
                  <c:v>44812</c:v>
                </c:pt>
                <c:pt idx="1086">
                  <c:v>44812</c:v>
                </c:pt>
                <c:pt idx="1087">
                  <c:v>44816</c:v>
                </c:pt>
                <c:pt idx="1088">
                  <c:v>44813</c:v>
                </c:pt>
                <c:pt idx="1089">
                  <c:v>44818</c:v>
                </c:pt>
                <c:pt idx="1090">
                  <c:v>44811</c:v>
                </c:pt>
                <c:pt idx="1091">
                  <c:v>44812</c:v>
                </c:pt>
                <c:pt idx="1092">
                  <c:v>44811</c:v>
                </c:pt>
                <c:pt idx="1093">
                  <c:v>44818</c:v>
                </c:pt>
                <c:pt idx="1094">
                  <c:v>44834</c:v>
                </c:pt>
                <c:pt idx="1095">
                  <c:v>44818</c:v>
                </c:pt>
                <c:pt idx="1096">
                  <c:v>44820</c:v>
                </c:pt>
                <c:pt idx="1097">
                  <c:v>44811</c:v>
                </c:pt>
                <c:pt idx="1098">
                  <c:v>44810</c:v>
                </c:pt>
                <c:pt idx="1099">
                  <c:v>44810</c:v>
                </c:pt>
                <c:pt idx="1100">
                  <c:v>44811</c:v>
                </c:pt>
                <c:pt idx="1101">
                  <c:v>44811</c:v>
                </c:pt>
                <c:pt idx="1102">
                  <c:v>44810</c:v>
                </c:pt>
                <c:pt idx="1103">
                  <c:v>44809</c:v>
                </c:pt>
                <c:pt idx="1104">
                  <c:v>44811</c:v>
                </c:pt>
                <c:pt idx="1105">
                  <c:v>44834</c:v>
                </c:pt>
                <c:pt idx="1106">
                  <c:v>44830</c:v>
                </c:pt>
                <c:pt idx="1107">
                  <c:v>44823</c:v>
                </c:pt>
                <c:pt idx="1108">
                  <c:v>44820</c:v>
                </c:pt>
                <c:pt idx="1109">
                  <c:v>44811</c:v>
                </c:pt>
                <c:pt idx="1110">
                  <c:v>44806</c:v>
                </c:pt>
                <c:pt idx="1111">
                  <c:v>44811</c:v>
                </c:pt>
                <c:pt idx="1112">
                  <c:v>44811</c:v>
                </c:pt>
                <c:pt idx="1113">
                  <c:v>44834</c:v>
                </c:pt>
                <c:pt idx="1114">
                  <c:v>44811</c:v>
                </c:pt>
                <c:pt idx="1115">
                  <c:v>44811</c:v>
                </c:pt>
                <c:pt idx="1116">
                  <c:v>44806</c:v>
                </c:pt>
                <c:pt idx="1117">
                  <c:v>44805</c:v>
                </c:pt>
                <c:pt idx="1118">
                  <c:v>44811</c:v>
                </c:pt>
                <c:pt idx="1119">
                  <c:v>44805</c:v>
                </c:pt>
                <c:pt idx="1120">
                  <c:v>44811</c:v>
                </c:pt>
                <c:pt idx="1121">
                  <c:v>44805</c:v>
                </c:pt>
                <c:pt idx="1122">
                  <c:v>44811</c:v>
                </c:pt>
                <c:pt idx="1123">
                  <c:v>44811</c:v>
                </c:pt>
                <c:pt idx="1124">
                  <c:v>44806</c:v>
                </c:pt>
                <c:pt idx="1125">
                  <c:v>44805</c:v>
                </c:pt>
                <c:pt idx="1126">
                  <c:v>44833</c:v>
                </c:pt>
                <c:pt idx="1127">
                  <c:v>44811</c:v>
                </c:pt>
                <c:pt idx="1128">
                  <c:v>44806</c:v>
                </c:pt>
                <c:pt idx="1129">
                  <c:v>44806</c:v>
                </c:pt>
                <c:pt idx="1130">
                  <c:v>44806</c:v>
                </c:pt>
                <c:pt idx="1131">
                  <c:v>44806</c:v>
                </c:pt>
                <c:pt idx="1132">
                  <c:v>44806</c:v>
                </c:pt>
                <c:pt idx="1133">
                  <c:v>44806</c:v>
                </c:pt>
                <c:pt idx="1134">
                  <c:v>44811</c:v>
                </c:pt>
                <c:pt idx="1135">
                  <c:v>44806</c:v>
                </c:pt>
                <c:pt idx="1136">
                  <c:v>44811</c:v>
                </c:pt>
                <c:pt idx="1137">
                  <c:v>44811</c:v>
                </c:pt>
                <c:pt idx="1138">
                  <c:v>44806</c:v>
                </c:pt>
                <c:pt idx="1139">
                  <c:v>44824</c:v>
                </c:pt>
                <c:pt idx="1140">
                  <c:v>44811</c:v>
                </c:pt>
                <c:pt idx="1141">
                  <c:v>44805</c:v>
                </c:pt>
                <c:pt idx="1142">
                  <c:v>44806</c:v>
                </c:pt>
                <c:pt idx="1143">
                  <c:v>44805</c:v>
                </c:pt>
                <c:pt idx="1144">
                  <c:v>44806</c:v>
                </c:pt>
                <c:pt idx="1145">
                  <c:v>44811</c:v>
                </c:pt>
                <c:pt idx="1146">
                  <c:v>44811</c:v>
                </c:pt>
                <c:pt idx="1147">
                  <c:v>44834</c:v>
                </c:pt>
                <c:pt idx="1148">
                  <c:v>44834</c:v>
                </c:pt>
                <c:pt idx="1149">
                  <c:v>44811</c:v>
                </c:pt>
                <c:pt idx="1150">
                  <c:v>44806</c:v>
                </c:pt>
                <c:pt idx="1151">
                  <c:v>44811</c:v>
                </c:pt>
                <c:pt idx="1152">
                  <c:v>44811</c:v>
                </c:pt>
                <c:pt idx="1153">
                  <c:v>44823</c:v>
                </c:pt>
                <c:pt idx="1154">
                  <c:v>44820</c:v>
                </c:pt>
                <c:pt idx="1155">
                  <c:v>44811</c:v>
                </c:pt>
                <c:pt idx="1156">
                  <c:v>44806</c:v>
                </c:pt>
                <c:pt idx="1157">
                  <c:v>44811</c:v>
                </c:pt>
                <c:pt idx="1158">
                  <c:v>44824</c:v>
                </c:pt>
                <c:pt idx="1159">
                  <c:v>44825</c:v>
                </c:pt>
                <c:pt idx="1160">
                  <c:v>44834</c:v>
                </c:pt>
                <c:pt idx="1161">
                  <c:v>44811</c:v>
                </c:pt>
                <c:pt idx="1162">
                  <c:v>44811</c:v>
                </c:pt>
                <c:pt idx="1163">
                  <c:v>44811</c:v>
                </c:pt>
                <c:pt idx="1164">
                  <c:v>44834</c:v>
                </c:pt>
                <c:pt idx="1165">
                  <c:v>44818</c:v>
                </c:pt>
                <c:pt idx="1166">
                  <c:v>44811</c:v>
                </c:pt>
                <c:pt idx="1167">
                  <c:v>44811</c:v>
                </c:pt>
                <c:pt idx="1168">
                  <c:v>44811</c:v>
                </c:pt>
                <c:pt idx="1169">
                  <c:v>44811</c:v>
                </c:pt>
                <c:pt idx="1170">
                  <c:v>44834</c:v>
                </c:pt>
                <c:pt idx="1171">
                  <c:v>44804</c:v>
                </c:pt>
                <c:pt idx="1172">
                  <c:v>44804</c:v>
                </c:pt>
                <c:pt idx="1173">
                  <c:v>44804</c:v>
                </c:pt>
                <c:pt idx="1174">
                  <c:v>44804</c:v>
                </c:pt>
                <c:pt idx="1175">
                  <c:v>44803</c:v>
                </c:pt>
                <c:pt idx="1176">
                  <c:v>44804</c:v>
                </c:pt>
                <c:pt idx="1177">
                  <c:v>44803</c:v>
                </c:pt>
                <c:pt idx="1178">
                  <c:v>44803</c:v>
                </c:pt>
                <c:pt idx="1179">
                  <c:v>44802</c:v>
                </c:pt>
                <c:pt idx="1180">
                  <c:v>44802</c:v>
                </c:pt>
                <c:pt idx="1181">
                  <c:v>44802</c:v>
                </c:pt>
                <c:pt idx="1182">
                  <c:v>44803</c:v>
                </c:pt>
                <c:pt idx="1183">
                  <c:v>44802</c:v>
                </c:pt>
                <c:pt idx="1184">
                  <c:v>44802</c:v>
                </c:pt>
                <c:pt idx="1185">
                  <c:v>44803</c:v>
                </c:pt>
                <c:pt idx="1186">
                  <c:v>44802</c:v>
                </c:pt>
                <c:pt idx="1187">
                  <c:v>44799</c:v>
                </c:pt>
                <c:pt idx="1188">
                  <c:v>44798</c:v>
                </c:pt>
                <c:pt idx="1189">
                  <c:v>44799</c:v>
                </c:pt>
                <c:pt idx="1190">
                  <c:v>44797</c:v>
                </c:pt>
                <c:pt idx="1191">
                  <c:v>44797</c:v>
                </c:pt>
                <c:pt idx="1192">
                  <c:v>44798</c:v>
                </c:pt>
                <c:pt idx="1193">
                  <c:v>44798</c:v>
                </c:pt>
                <c:pt idx="1194">
                  <c:v>44796</c:v>
                </c:pt>
                <c:pt idx="1195">
                  <c:v>44797</c:v>
                </c:pt>
                <c:pt idx="1196">
                  <c:v>44796</c:v>
                </c:pt>
                <c:pt idx="1197">
                  <c:v>44797</c:v>
                </c:pt>
                <c:pt idx="1198">
                  <c:v>44798</c:v>
                </c:pt>
                <c:pt idx="1199">
                  <c:v>44798</c:v>
                </c:pt>
                <c:pt idx="1200">
                  <c:v>44795</c:v>
                </c:pt>
                <c:pt idx="1201">
                  <c:v>44796</c:v>
                </c:pt>
                <c:pt idx="1202">
                  <c:v>44804</c:v>
                </c:pt>
                <c:pt idx="1203">
                  <c:v>44792</c:v>
                </c:pt>
                <c:pt idx="1204">
                  <c:v>44792</c:v>
                </c:pt>
                <c:pt idx="1205">
                  <c:v>44799</c:v>
                </c:pt>
                <c:pt idx="1206">
                  <c:v>44792</c:v>
                </c:pt>
                <c:pt idx="1207">
                  <c:v>44795</c:v>
                </c:pt>
                <c:pt idx="1208">
                  <c:v>44796</c:v>
                </c:pt>
                <c:pt idx="1209">
                  <c:v>44798</c:v>
                </c:pt>
                <c:pt idx="1210">
                  <c:v>44791</c:v>
                </c:pt>
                <c:pt idx="1211">
                  <c:v>44790</c:v>
                </c:pt>
                <c:pt idx="1212">
                  <c:v>44791</c:v>
                </c:pt>
                <c:pt idx="1213">
                  <c:v>44790</c:v>
                </c:pt>
                <c:pt idx="1214">
                  <c:v>44790</c:v>
                </c:pt>
                <c:pt idx="1215">
                  <c:v>44790</c:v>
                </c:pt>
                <c:pt idx="1216">
                  <c:v>44790</c:v>
                </c:pt>
                <c:pt idx="1217">
                  <c:v>44790</c:v>
                </c:pt>
                <c:pt idx="1218">
                  <c:v>44790</c:v>
                </c:pt>
                <c:pt idx="1219">
                  <c:v>44791</c:v>
                </c:pt>
                <c:pt idx="1220">
                  <c:v>44790</c:v>
                </c:pt>
                <c:pt idx="1221">
                  <c:v>44789</c:v>
                </c:pt>
                <c:pt idx="1222">
                  <c:v>44789</c:v>
                </c:pt>
                <c:pt idx="1223">
                  <c:v>44796</c:v>
                </c:pt>
                <c:pt idx="1224">
                  <c:v>44785</c:v>
                </c:pt>
                <c:pt idx="1225">
                  <c:v>44785</c:v>
                </c:pt>
                <c:pt idx="1226">
                  <c:v>44797</c:v>
                </c:pt>
                <c:pt idx="1227">
                  <c:v>44785</c:v>
                </c:pt>
                <c:pt idx="1228">
                  <c:v>44784</c:v>
                </c:pt>
                <c:pt idx="1229">
                  <c:v>44785</c:v>
                </c:pt>
                <c:pt idx="1230">
                  <c:v>44785</c:v>
                </c:pt>
                <c:pt idx="1231">
                  <c:v>44784</c:v>
                </c:pt>
                <c:pt idx="1232">
                  <c:v>44783</c:v>
                </c:pt>
                <c:pt idx="1233">
                  <c:v>44783</c:v>
                </c:pt>
                <c:pt idx="1234">
                  <c:v>44783</c:v>
                </c:pt>
                <c:pt idx="1235">
                  <c:v>44795</c:v>
                </c:pt>
                <c:pt idx="1236">
                  <c:v>44782</c:v>
                </c:pt>
                <c:pt idx="1237">
                  <c:v>44784</c:v>
                </c:pt>
                <c:pt idx="1238">
                  <c:v>44782</c:v>
                </c:pt>
                <c:pt idx="1239">
                  <c:v>44781</c:v>
                </c:pt>
                <c:pt idx="1240">
                  <c:v>44798</c:v>
                </c:pt>
                <c:pt idx="1241">
                  <c:v>44781</c:v>
                </c:pt>
                <c:pt idx="1242">
                  <c:v>44785</c:v>
                </c:pt>
                <c:pt idx="1243">
                  <c:v>44784</c:v>
                </c:pt>
                <c:pt idx="1244">
                  <c:v>44784</c:v>
                </c:pt>
                <c:pt idx="1245">
                  <c:v>44784</c:v>
                </c:pt>
                <c:pt idx="1246">
                  <c:v>44781</c:v>
                </c:pt>
                <c:pt idx="1247">
                  <c:v>44781</c:v>
                </c:pt>
                <c:pt idx="1248">
                  <c:v>44784</c:v>
                </c:pt>
                <c:pt idx="1249">
                  <c:v>44778</c:v>
                </c:pt>
                <c:pt idx="1250">
                  <c:v>44785</c:v>
                </c:pt>
                <c:pt idx="1251">
                  <c:v>44782</c:v>
                </c:pt>
                <c:pt idx="1252">
                  <c:v>44784</c:v>
                </c:pt>
                <c:pt idx="1253">
                  <c:v>44782</c:v>
                </c:pt>
                <c:pt idx="1254">
                  <c:v>44798</c:v>
                </c:pt>
                <c:pt idx="1255">
                  <c:v>44785</c:v>
                </c:pt>
                <c:pt idx="1256">
                  <c:v>44784</c:v>
                </c:pt>
                <c:pt idx="1257">
                  <c:v>44777</c:v>
                </c:pt>
                <c:pt idx="1258">
                  <c:v>44777</c:v>
                </c:pt>
                <c:pt idx="1259">
                  <c:v>44777</c:v>
                </c:pt>
                <c:pt idx="1260">
                  <c:v>44783</c:v>
                </c:pt>
                <c:pt idx="1261">
                  <c:v>44777</c:v>
                </c:pt>
                <c:pt idx="1262">
                  <c:v>44781</c:v>
                </c:pt>
                <c:pt idx="1263">
                  <c:v>44784</c:v>
                </c:pt>
                <c:pt idx="1264">
                  <c:v>44776</c:v>
                </c:pt>
                <c:pt idx="1265">
                  <c:v>44777</c:v>
                </c:pt>
                <c:pt idx="1266">
                  <c:v>44781</c:v>
                </c:pt>
                <c:pt idx="1267">
                  <c:v>44776</c:v>
                </c:pt>
                <c:pt idx="1268">
                  <c:v>44777</c:v>
                </c:pt>
                <c:pt idx="1269">
                  <c:v>44785</c:v>
                </c:pt>
                <c:pt idx="1270">
                  <c:v>44784</c:v>
                </c:pt>
                <c:pt idx="1271">
                  <c:v>44775</c:v>
                </c:pt>
                <c:pt idx="1272">
                  <c:v>44781</c:v>
                </c:pt>
                <c:pt idx="1273">
                  <c:v>44775</c:v>
                </c:pt>
                <c:pt idx="1274">
                  <c:v>44784</c:v>
                </c:pt>
                <c:pt idx="1275">
                  <c:v>44784</c:v>
                </c:pt>
                <c:pt idx="1276">
                  <c:v>44795</c:v>
                </c:pt>
                <c:pt idx="1277">
                  <c:v>44802</c:v>
                </c:pt>
                <c:pt idx="1278">
                  <c:v>44775</c:v>
                </c:pt>
                <c:pt idx="1279">
                  <c:v>44797</c:v>
                </c:pt>
                <c:pt idx="1280">
                  <c:v>44776</c:v>
                </c:pt>
                <c:pt idx="1281">
                  <c:v>44775</c:v>
                </c:pt>
                <c:pt idx="1282">
                  <c:v>44774</c:v>
                </c:pt>
                <c:pt idx="1283">
                  <c:v>44775</c:v>
                </c:pt>
                <c:pt idx="1284">
                  <c:v>44779</c:v>
                </c:pt>
                <c:pt idx="1285">
                  <c:v>44774</c:v>
                </c:pt>
                <c:pt idx="1286">
                  <c:v>44781</c:v>
                </c:pt>
                <c:pt idx="1287">
                  <c:v>44784</c:v>
                </c:pt>
                <c:pt idx="1288">
                  <c:v>44776</c:v>
                </c:pt>
                <c:pt idx="1289">
                  <c:v>44784</c:v>
                </c:pt>
                <c:pt idx="1290">
                  <c:v>44776</c:v>
                </c:pt>
                <c:pt idx="1291">
                  <c:v>44784</c:v>
                </c:pt>
                <c:pt idx="1292">
                  <c:v>44792</c:v>
                </c:pt>
                <c:pt idx="1293">
                  <c:v>44774</c:v>
                </c:pt>
                <c:pt idx="1294">
                  <c:v>44784</c:v>
                </c:pt>
                <c:pt idx="1295">
                  <c:v>44784</c:v>
                </c:pt>
                <c:pt idx="1296">
                  <c:v>44784</c:v>
                </c:pt>
                <c:pt idx="1297">
                  <c:v>44792</c:v>
                </c:pt>
                <c:pt idx="1298">
                  <c:v>44784</c:v>
                </c:pt>
                <c:pt idx="1299">
                  <c:v>44782</c:v>
                </c:pt>
                <c:pt idx="1300">
                  <c:v>44797</c:v>
                </c:pt>
                <c:pt idx="1301">
                  <c:v>44784</c:v>
                </c:pt>
                <c:pt idx="1302">
                  <c:v>44782</c:v>
                </c:pt>
                <c:pt idx="1303">
                  <c:v>44778</c:v>
                </c:pt>
                <c:pt idx="1304">
                  <c:v>44784</c:v>
                </c:pt>
                <c:pt idx="1305">
                  <c:v>44784</c:v>
                </c:pt>
                <c:pt idx="1306">
                  <c:v>44784</c:v>
                </c:pt>
                <c:pt idx="1307">
                  <c:v>44784</c:v>
                </c:pt>
                <c:pt idx="1308">
                  <c:v>44784</c:v>
                </c:pt>
                <c:pt idx="1309">
                  <c:v>44784</c:v>
                </c:pt>
                <c:pt idx="1310">
                  <c:v>44784</c:v>
                </c:pt>
                <c:pt idx="1311">
                  <c:v>44784</c:v>
                </c:pt>
                <c:pt idx="1312">
                  <c:v>44784</c:v>
                </c:pt>
                <c:pt idx="1313">
                  <c:v>44795</c:v>
                </c:pt>
                <c:pt idx="1314">
                  <c:v>44784</c:v>
                </c:pt>
                <c:pt idx="1315">
                  <c:v>44781</c:v>
                </c:pt>
                <c:pt idx="1316">
                  <c:v>44781</c:v>
                </c:pt>
                <c:pt idx="1317">
                  <c:v>44785</c:v>
                </c:pt>
                <c:pt idx="1318">
                  <c:v>44784</c:v>
                </c:pt>
                <c:pt idx="1319">
                  <c:v>44785</c:v>
                </c:pt>
                <c:pt idx="1320">
                  <c:v>44784</c:v>
                </c:pt>
                <c:pt idx="1321">
                  <c:v>44784</c:v>
                </c:pt>
                <c:pt idx="1322">
                  <c:v>44784</c:v>
                </c:pt>
                <c:pt idx="1323">
                  <c:v>44798</c:v>
                </c:pt>
                <c:pt idx="1324">
                  <c:v>44782</c:v>
                </c:pt>
                <c:pt idx="1325">
                  <c:v>44784</c:v>
                </c:pt>
                <c:pt idx="1326">
                  <c:v>44781</c:v>
                </c:pt>
                <c:pt idx="1327">
                  <c:v>44784</c:v>
                </c:pt>
                <c:pt idx="1328">
                  <c:v>44784</c:v>
                </c:pt>
                <c:pt idx="1329">
                  <c:v>44784</c:v>
                </c:pt>
                <c:pt idx="1330">
                  <c:v>44784</c:v>
                </c:pt>
                <c:pt idx="1331">
                  <c:v>44784</c:v>
                </c:pt>
                <c:pt idx="1332">
                  <c:v>44784</c:v>
                </c:pt>
                <c:pt idx="1333">
                  <c:v>44784</c:v>
                </c:pt>
                <c:pt idx="1334">
                  <c:v>44784</c:v>
                </c:pt>
                <c:pt idx="1335">
                  <c:v>44784</c:v>
                </c:pt>
                <c:pt idx="1336">
                  <c:v>44784</c:v>
                </c:pt>
                <c:pt idx="1337">
                  <c:v>44785</c:v>
                </c:pt>
                <c:pt idx="1338">
                  <c:v>44784</c:v>
                </c:pt>
                <c:pt idx="1339">
                  <c:v>44784</c:v>
                </c:pt>
                <c:pt idx="1340">
                  <c:v>44784</c:v>
                </c:pt>
                <c:pt idx="1341">
                  <c:v>44784</c:v>
                </c:pt>
                <c:pt idx="1342">
                  <c:v>44784</c:v>
                </c:pt>
                <c:pt idx="1343">
                  <c:v>44784</c:v>
                </c:pt>
                <c:pt idx="1344">
                  <c:v>44784</c:v>
                </c:pt>
                <c:pt idx="1345">
                  <c:v>44784</c:v>
                </c:pt>
                <c:pt idx="1346">
                  <c:v>44785</c:v>
                </c:pt>
                <c:pt idx="1347">
                  <c:v>44784</c:v>
                </c:pt>
                <c:pt idx="1348">
                  <c:v>44784</c:v>
                </c:pt>
                <c:pt idx="1349">
                  <c:v>44784</c:v>
                </c:pt>
                <c:pt idx="1350">
                  <c:v>44784</c:v>
                </c:pt>
                <c:pt idx="1351">
                  <c:v>44784</c:v>
                </c:pt>
                <c:pt idx="1352">
                  <c:v>44784</c:v>
                </c:pt>
                <c:pt idx="1353">
                  <c:v>44784</c:v>
                </c:pt>
                <c:pt idx="1354">
                  <c:v>44784</c:v>
                </c:pt>
                <c:pt idx="1355">
                  <c:v>44782</c:v>
                </c:pt>
                <c:pt idx="1356">
                  <c:v>44785</c:v>
                </c:pt>
                <c:pt idx="1357">
                  <c:v>44784</c:v>
                </c:pt>
                <c:pt idx="1358">
                  <c:v>44784</c:v>
                </c:pt>
                <c:pt idx="1359">
                  <c:v>44784</c:v>
                </c:pt>
                <c:pt idx="1360">
                  <c:v>44784</c:v>
                </c:pt>
                <c:pt idx="1361">
                  <c:v>44784</c:v>
                </c:pt>
                <c:pt idx="1362">
                  <c:v>44784</c:v>
                </c:pt>
                <c:pt idx="1363">
                  <c:v>44784</c:v>
                </c:pt>
                <c:pt idx="1364">
                  <c:v>44784</c:v>
                </c:pt>
                <c:pt idx="1365">
                  <c:v>44783</c:v>
                </c:pt>
                <c:pt idx="1366">
                  <c:v>44784</c:v>
                </c:pt>
                <c:pt idx="1367">
                  <c:v>44784</c:v>
                </c:pt>
                <c:pt idx="1368">
                  <c:v>44784</c:v>
                </c:pt>
                <c:pt idx="1369">
                  <c:v>44784</c:v>
                </c:pt>
                <c:pt idx="1370">
                  <c:v>44784</c:v>
                </c:pt>
                <c:pt idx="1371">
                  <c:v>44784</c:v>
                </c:pt>
                <c:pt idx="1372">
                  <c:v>44784</c:v>
                </c:pt>
                <c:pt idx="1373">
                  <c:v>44784</c:v>
                </c:pt>
                <c:pt idx="1374">
                  <c:v>44784</c:v>
                </c:pt>
                <c:pt idx="1375">
                  <c:v>44784</c:v>
                </c:pt>
                <c:pt idx="1376">
                  <c:v>44771</c:v>
                </c:pt>
                <c:pt idx="1377">
                  <c:v>44771</c:v>
                </c:pt>
                <c:pt idx="1378">
                  <c:v>44770</c:v>
                </c:pt>
                <c:pt idx="1379">
                  <c:v>44771</c:v>
                </c:pt>
                <c:pt idx="1380">
                  <c:v>44769</c:v>
                </c:pt>
                <c:pt idx="1381">
                  <c:v>44768</c:v>
                </c:pt>
                <c:pt idx="1382">
                  <c:v>44770</c:v>
                </c:pt>
                <c:pt idx="1383">
                  <c:v>44770</c:v>
                </c:pt>
                <c:pt idx="1384">
                  <c:v>44768</c:v>
                </c:pt>
                <c:pt idx="1385">
                  <c:v>44768</c:v>
                </c:pt>
                <c:pt idx="1386">
                  <c:v>44768</c:v>
                </c:pt>
                <c:pt idx="1387">
                  <c:v>44769</c:v>
                </c:pt>
                <c:pt idx="1388">
                  <c:v>44769</c:v>
                </c:pt>
                <c:pt idx="1389">
                  <c:v>44770</c:v>
                </c:pt>
                <c:pt idx="1390">
                  <c:v>44768</c:v>
                </c:pt>
                <c:pt idx="1391">
                  <c:v>44768</c:v>
                </c:pt>
                <c:pt idx="1392">
                  <c:v>44768</c:v>
                </c:pt>
                <c:pt idx="1393">
                  <c:v>44768</c:v>
                </c:pt>
                <c:pt idx="1394">
                  <c:v>44764</c:v>
                </c:pt>
                <c:pt idx="1395">
                  <c:v>44763</c:v>
                </c:pt>
                <c:pt idx="1396">
                  <c:v>44768</c:v>
                </c:pt>
                <c:pt idx="1397">
                  <c:v>44763</c:v>
                </c:pt>
                <c:pt idx="1398">
                  <c:v>44763</c:v>
                </c:pt>
                <c:pt idx="1399">
                  <c:v>44768</c:v>
                </c:pt>
                <c:pt idx="1400">
                  <c:v>44770</c:v>
                </c:pt>
                <c:pt idx="1401">
                  <c:v>44763</c:v>
                </c:pt>
                <c:pt idx="1402">
                  <c:v>44762</c:v>
                </c:pt>
                <c:pt idx="1403">
                  <c:v>44762</c:v>
                </c:pt>
                <c:pt idx="1404">
                  <c:v>44770</c:v>
                </c:pt>
                <c:pt idx="1405">
                  <c:v>44761</c:v>
                </c:pt>
                <c:pt idx="1406">
                  <c:v>44761</c:v>
                </c:pt>
                <c:pt idx="1407">
                  <c:v>44761</c:v>
                </c:pt>
                <c:pt idx="1408">
                  <c:v>44763</c:v>
                </c:pt>
                <c:pt idx="1409">
                  <c:v>44761</c:v>
                </c:pt>
                <c:pt idx="1410">
                  <c:v>44761</c:v>
                </c:pt>
                <c:pt idx="1411">
                  <c:v>44761</c:v>
                </c:pt>
                <c:pt idx="1412">
                  <c:v>44760</c:v>
                </c:pt>
                <c:pt idx="1413">
                  <c:v>44760</c:v>
                </c:pt>
                <c:pt idx="1414">
                  <c:v>44760</c:v>
                </c:pt>
                <c:pt idx="1415">
                  <c:v>44760</c:v>
                </c:pt>
                <c:pt idx="1416">
                  <c:v>44760</c:v>
                </c:pt>
                <c:pt idx="1417">
                  <c:v>44768</c:v>
                </c:pt>
                <c:pt idx="1418">
                  <c:v>44760</c:v>
                </c:pt>
                <c:pt idx="1419">
                  <c:v>44771</c:v>
                </c:pt>
                <c:pt idx="1420">
                  <c:v>44760</c:v>
                </c:pt>
                <c:pt idx="1421">
                  <c:v>44760</c:v>
                </c:pt>
                <c:pt idx="1422">
                  <c:v>44760</c:v>
                </c:pt>
                <c:pt idx="1423">
                  <c:v>44760</c:v>
                </c:pt>
                <c:pt idx="1424">
                  <c:v>44760</c:v>
                </c:pt>
                <c:pt idx="1425">
                  <c:v>44760</c:v>
                </c:pt>
                <c:pt idx="1426">
                  <c:v>44757</c:v>
                </c:pt>
                <c:pt idx="1427">
                  <c:v>44768</c:v>
                </c:pt>
                <c:pt idx="1428">
                  <c:v>44760</c:v>
                </c:pt>
                <c:pt idx="1429">
                  <c:v>44770</c:v>
                </c:pt>
                <c:pt idx="1430">
                  <c:v>44756</c:v>
                </c:pt>
                <c:pt idx="1431">
                  <c:v>44756</c:v>
                </c:pt>
                <c:pt idx="1432">
                  <c:v>44764</c:v>
                </c:pt>
                <c:pt idx="1433">
                  <c:v>44756</c:v>
                </c:pt>
                <c:pt idx="1434">
                  <c:v>44770</c:v>
                </c:pt>
                <c:pt idx="1435">
                  <c:v>44757</c:v>
                </c:pt>
                <c:pt idx="1436">
                  <c:v>44764</c:v>
                </c:pt>
                <c:pt idx="1437">
                  <c:v>44756</c:v>
                </c:pt>
                <c:pt idx="1438">
                  <c:v>44768</c:v>
                </c:pt>
                <c:pt idx="1439">
                  <c:v>44755</c:v>
                </c:pt>
                <c:pt idx="1440">
                  <c:v>44755</c:v>
                </c:pt>
                <c:pt idx="1441">
                  <c:v>44755</c:v>
                </c:pt>
                <c:pt idx="1442">
                  <c:v>44754</c:v>
                </c:pt>
                <c:pt idx="1443">
                  <c:v>44754</c:v>
                </c:pt>
                <c:pt idx="1444">
                  <c:v>44763</c:v>
                </c:pt>
                <c:pt idx="1445">
                  <c:v>44764</c:v>
                </c:pt>
                <c:pt idx="1446">
                  <c:v>44754</c:v>
                </c:pt>
                <c:pt idx="1447">
                  <c:v>44754</c:v>
                </c:pt>
                <c:pt idx="1448">
                  <c:v>44754</c:v>
                </c:pt>
                <c:pt idx="1449">
                  <c:v>44768</c:v>
                </c:pt>
                <c:pt idx="1450">
                  <c:v>44756</c:v>
                </c:pt>
                <c:pt idx="1451">
                  <c:v>44769</c:v>
                </c:pt>
                <c:pt idx="1452">
                  <c:v>44753</c:v>
                </c:pt>
                <c:pt idx="1453">
                  <c:v>44755</c:v>
                </c:pt>
                <c:pt idx="1454">
                  <c:v>44755</c:v>
                </c:pt>
                <c:pt idx="1455">
                  <c:v>44754</c:v>
                </c:pt>
                <c:pt idx="1456">
                  <c:v>44755</c:v>
                </c:pt>
                <c:pt idx="1457">
                  <c:v>44753</c:v>
                </c:pt>
                <c:pt idx="1458">
                  <c:v>44754</c:v>
                </c:pt>
                <c:pt idx="1459">
                  <c:v>44756</c:v>
                </c:pt>
                <c:pt idx="1460">
                  <c:v>44753</c:v>
                </c:pt>
                <c:pt idx="1461">
                  <c:v>44770</c:v>
                </c:pt>
                <c:pt idx="1462">
                  <c:v>44770</c:v>
                </c:pt>
                <c:pt idx="1463">
                  <c:v>44750</c:v>
                </c:pt>
                <c:pt idx="1464">
                  <c:v>44749</c:v>
                </c:pt>
                <c:pt idx="1465">
                  <c:v>44770</c:v>
                </c:pt>
                <c:pt idx="1466">
                  <c:v>44749</c:v>
                </c:pt>
                <c:pt idx="1467">
                  <c:v>44755</c:v>
                </c:pt>
                <c:pt idx="1468">
                  <c:v>44748</c:v>
                </c:pt>
                <c:pt idx="1469">
                  <c:v>44754</c:v>
                </c:pt>
                <c:pt idx="1470">
                  <c:v>44749</c:v>
                </c:pt>
                <c:pt idx="1471">
                  <c:v>44748</c:v>
                </c:pt>
                <c:pt idx="1472">
                  <c:v>44747</c:v>
                </c:pt>
                <c:pt idx="1473">
                  <c:v>44749</c:v>
                </c:pt>
                <c:pt idx="1474">
                  <c:v>44749</c:v>
                </c:pt>
                <c:pt idx="1475">
                  <c:v>44748</c:v>
                </c:pt>
                <c:pt idx="1476">
                  <c:v>44748</c:v>
                </c:pt>
                <c:pt idx="1477">
                  <c:v>44770</c:v>
                </c:pt>
                <c:pt idx="1478">
                  <c:v>44770</c:v>
                </c:pt>
                <c:pt idx="1479">
                  <c:v>44764</c:v>
                </c:pt>
                <c:pt idx="1480">
                  <c:v>44763</c:v>
                </c:pt>
                <c:pt idx="1481">
                  <c:v>44749</c:v>
                </c:pt>
                <c:pt idx="1482">
                  <c:v>44746</c:v>
                </c:pt>
                <c:pt idx="1483">
                  <c:v>44747</c:v>
                </c:pt>
                <c:pt idx="1484">
                  <c:v>44746</c:v>
                </c:pt>
                <c:pt idx="1485">
                  <c:v>44748</c:v>
                </c:pt>
                <c:pt idx="1486">
                  <c:v>44748</c:v>
                </c:pt>
                <c:pt idx="1487">
                  <c:v>44746</c:v>
                </c:pt>
                <c:pt idx="1488">
                  <c:v>44749</c:v>
                </c:pt>
                <c:pt idx="1489">
                  <c:v>44747</c:v>
                </c:pt>
                <c:pt idx="1490">
                  <c:v>44746</c:v>
                </c:pt>
                <c:pt idx="1491">
                  <c:v>44746</c:v>
                </c:pt>
                <c:pt idx="1492">
                  <c:v>44748</c:v>
                </c:pt>
                <c:pt idx="1493">
                  <c:v>44746</c:v>
                </c:pt>
                <c:pt idx="1494">
                  <c:v>44746</c:v>
                </c:pt>
                <c:pt idx="1495">
                  <c:v>44746</c:v>
                </c:pt>
                <c:pt idx="1496">
                  <c:v>44746</c:v>
                </c:pt>
                <c:pt idx="1497">
                  <c:v>44748</c:v>
                </c:pt>
                <c:pt idx="1498">
                  <c:v>44748</c:v>
                </c:pt>
                <c:pt idx="1499">
                  <c:v>44748</c:v>
                </c:pt>
                <c:pt idx="1500">
                  <c:v>44746</c:v>
                </c:pt>
                <c:pt idx="1501">
                  <c:v>44749</c:v>
                </c:pt>
                <c:pt idx="1502">
                  <c:v>44746</c:v>
                </c:pt>
                <c:pt idx="1503">
                  <c:v>44746</c:v>
                </c:pt>
                <c:pt idx="1504">
                  <c:v>44749</c:v>
                </c:pt>
                <c:pt idx="1505">
                  <c:v>44749</c:v>
                </c:pt>
                <c:pt idx="1506">
                  <c:v>44746</c:v>
                </c:pt>
                <c:pt idx="1507">
                  <c:v>44749</c:v>
                </c:pt>
                <c:pt idx="1508">
                  <c:v>44749</c:v>
                </c:pt>
                <c:pt idx="1509">
                  <c:v>44746</c:v>
                </c:pt>
                <c:pt idx="1510">
                  <c:v>44746</c:v>
                </c:pt>
                <c:pt idx="1511">
                  <c:v>44746</c:v>
                </c:pt>
                <c:pt idx="1512">
                  <c:v>44746</c:v>
                </c:pt>
                <c:pt idx="1513">
                  <c:v>44749</c:v>
                </c:pt>
                <c:pt idx="1514">
                  <c:v>44747</c:v>
                </c:pt>
                <c:pt idx="1515">
                  <c:v>44746</c:v>
                </c:pt>
                <c:pt idx="1516">
                  <c:v>44742</c:v>
                </c:pt>
                <c:pt idx="1517">
                  <c:v>44742</c:v>
                </c:pt>
                <c:pt idx="1518">
                  <c:v>44742</c:v>
                </c:pt>
                <c:pt idx="1519">
                  <c:v>44742</c:v>
                </c:pt>
                <c:pt idx="1520">
                  <c:v>44741</c:v>
                </c:pt>
                <c:pt idx="1521">
                  <c:v>44742</c:v>
                </c:pt>
                <c:pt idx="1522">
                  <c:v>44741</c:v>
                </c:pt>
                <c:pt idx="1523">
                  <c:v>44740</c:v>
                </c:pt>
                <c:pt idx="1524">
                  <c:v>44740</c:v>
                </c:pt>
                <c:pt idx="1525">
                  <c:v>44741</c:v>
                </c:pt>
                <c:pt idx="1526">
                  <c:v>44741</c:v>
                </c:pt>
                <c:pt idx="1527">
                  <c:v>44741</c:v>
                </c:pt>
                <c:pt idx="1528">
                  <c:v>44742</c:v>
                </c:pt>
                <c:pt idx="1529">
                  <c:v>44740</c:v>
                </c:pt>
                <c:pt idx="1530">
                  <c:v>44739</c:v>
                </c:pt>
                <c:pt idx="1531">
                  <c:v>44739</c:v>
                </c:pt>
                <c:pt idx="1532">
                  <c:v>44740</c:v>
                </c:pt>
                <c:pt idx="1533">
                  <c:v>44740</c:v>
                </c:pt>
                <c:pt idx="1534">
                  <c:v>44741</c:v>
                </c:pt>
                <c:pt idx="1535">
                  <c:v>44739</c:v>
                </c:pt>
                <c:pt idx="1536">
                  <c:v>44739</c:v>
                </c:pt>
                <c:pt idx="1537">
                  <c:v>44739</c:v>
                </c:pt>
                <c:pt idx="1538">
                  <c:v>44741</c:v>
                </c:pt>
                <c:pt idx="1539">
                  <c:v>44740</c:v>
                </c:pt>
                <c:pt idx="1540">
                  <c:v>44739</c:v>
                </c:pt>
                <c:pt idx="1541">
                  <c:v>44739</c:v>
                </c:pt>
                <c:pt idx="1542">
                  <c:v>44735</c:v>
                </c:pt>
                <c:pt idx="1543">
                  <c:v>44735</c:v>
                </c:pt>
                <c:pt idx="1544">
                  <c:v>44739</c:v>
                </c:pt>
                <c:pt idx="1545">
                  <c:v>44740</c:v>
                </c:pt>
                <c:pt idx="1546">
                  <c:v>44735</c:v>
                </c:pt>
                <c:pt idx="1547">
                  <c:v>44739</c:v>
                </c:pt>
                <c:pt idx="1548">
                  <c:v>44734</c:v>
                </c:pt>
                <c:pt idx="1549">
                  <c:v>44735</c:v>
                </c:pt>
                <c:pt idx="1550">
                  <c:v>44735</c:v>
                </c:pt>
                <c:pt idx="1551">
                  <c:v>44735</c:v>
                </c:pt>
                <c:pt idx="1552">
                  <c:v>44734</c:v>
                </c:pt>
                <c:pt idx="1553">
                  <c:v>44733</c:v>
                </c:pt>
                <c:pt idx="1554">
                  <c:v>44733</c:v>
                </c:pt>
                <c:pt idx="1555">
                  <c:v>44734</c:v>
                </c:pt>
                <c:pt idx="1556">
                  <c:v>44733</c:v>
                </c:pt>
                <c:pt idx="1557">
                  <c:v>44732</c:v>
                </c:pt>
                <c:pt idx="1558">
                  <c:v>44733</c:v>
                </c:pt>
                <c:pt idx="1559">
                  <c:v>44733</c:v>
                </c:pt>
                <c:pt idx="1560">
                  <c:v>44732</c:v>
                </c:pt>
                <c:pt idx="1561">
                  <c:v>44732</c:v>
                </c:pt>
                <c:pt idx="1562">
                  <c:v>44732</c:v>
                </c:pt>
                <c:pt idx="1563">
                  <c:v>44729</c:v>
                </c:pt>
                <c:pt idx="1564">
                  <c:v>44729</c:v>
                </c:pt>
                <c:pt idx="1565">
                  <c:v>44729</c:v>
                </c:pt>
                <c:pt idx="1566">
                  <c:v>44740</c:v>
                </c:pt>
                <c:pt idx="1567">
                  <c:v>44728</c:v>
                </c:pt>
                <c:pt idx="1568">
                  <c:v>44728</c:v>
                </c:pt>
                <c:pt idx="1569">
                  <c:v>44728</c:v>
                </c:pt>
                <c:pt idx="1570">
                  <c:v>44727</c:v>
                </c:pt>
                <c:pt idx="1571">
                  <c:v>44727</c:v>
                </c:pt>
                <c:pt idx="1572">
                  <c:v>44727</c:v>
                </c:pt>
                <c:pt idx="1573">
                  <c:v>44727</c:v>
                </c:pt>
                <c:pt idx="1574">
                  <c:v>44727</c:v>
                </c:pt>
                <c:pt idx="1575">
                  <c:v>44732</c:v>
                </c:pt>
                <c:pt idx="1576">
                  <c:v>44727</c:v>
                </c:pt>
                <c:pt idx="1577">
                  <c:v>44728</c:v>
                </c:pt>
                <c:pt idx="1578">
                  <c:v>44726</c:v>
                </c:pt>
                <c:pt idx="1579">
                  <c:v>44726</c:v>
                </c:pt>
                <c:pt idx="1580">
                  <c:v>44726</c:v>
                </c:pt>
                <c:pt idx="1581">
                  <c:v>44733</c:v>
                </c:pt>
                <c:pt idx="1582">
                  <c:v>44726</c:v>
                </c:pt>
                <c:pt idx="1583">
                  <c:v>44734</c:v>
                </c:pt>
                <c:pt idx="1584">
                  <c:v>44725</c:v>
                </c:pt>
                <c:pt idx="1585">
                  <c:v>44726</c:v>
                </c:pt>
                <c:pt idx="1586">
                  <c:v>44726</c:v>
                </c:pt>
                <c:pt idx="1587">
                  <c:v>44725</c:v>
                </c:pt>
                <c:pt idx="1588">
                  <c:v>44733</c:v>
                </c:pt>
                <c:pt idx="1589">
                  <c:v>44735</c:v>
                </c:pt>
                <c:pt idx="1590">
                  <c:v>44726</c:v>
                </c:pt>
                <c:pt idx="1591">
                  <c:v>44722</c:v>
                </c:pt>
                <c:pt idx="1592">
                  <c:v>44740</c:v>
                </c:pt>
                <c:pt idx="1593">
                  <c:v>44712</c:v>
                </c:pt>
                <c:pt idx="1594">
                  <c:v>44712</c:v>
                </c:pt>
                <c:pt idx="1595">
                  <c:v>44712</c:v>
                </c:pt>
                <c:pt idx="1596">
                  <c:v>44712</c:v>
                </c:pt>
                <c:pt idx="1597">
                  <c:v>44712</c:v>
                </c:pt>
                <c:pt idx="1598">
                  <c:v>44712</c:v>
                </c:pt>
                <c:pt idx="1599">
                  <c:v>44711</c:v>
                </c:pt>
                <c:pt idx="1600">
                  <c:v>44711</c:v>
                </c:pt>
                <c:pt idx="1601">
                  <c:v>44711</c:v>
                </c:pt>
                <c:pt idx="1602">
                  <c:v>44712</c:v>
                </c:pt>
                <c:pt idx="1603">
                  <c:v>44711</c:v>
                </c:pt>
                <c:pt idx="1604">
                  <c:v>44711</c:v>
                </c:pt>
                <c:pt idx="1605">
                  <c:v>44712</c:v>
                </c:pt>
                <c:pt idx="1606">
                  <c:v>44708</c:v>
                </c:pt>
                <c:pt idx="1607">
                  <c:v>44708</c:v>
                </c:pt>
                <c:pt idx="1608">
                  <c:v>44711</c:v>
                </c:pt>
                <c:pt idx="1609">
                  <c:v>44711</c:v>
                </c:pt>
                <c:pt idx="1610">
                  <c:v>44711</c:v>
                </c:pt>
                <c:pt idx="1611">
                  <c:v>44711</c:v>
                </c:pt>
                <c:pt idx="1612">
                  <c:v>44711</c:v>
                </c:pt>
                <c:pt idx="1613">
                  <c:v>44707</c:v>
                </c:pt>
                <c:pt idx="1614">
                  <c:v>44707</c:v>
                </c:pt>
                <c:pt idx="1615">
                  <c:v>44708</c:v>
                </c:pt>
                <c:pt idx="1616">
                  <c:v>44706</c:v>
                </c:pt>
                <c:pt idx="1617">
                  <c:v>44706</c:v>
                </c:pt>
                <c:pt idx="1618">
                  <c:v>44708</c:v>
                </c:pt>
                <c:pt idx="1619">
                  <c:v>44707</c:v>
                </c:pt>
                <c:pt idx="1620">
                  <c:v>44706</c:v>
                </c:pt>
                <c:pt idx="1621">
                  <c:v>44705</c:v>
                </c:pt>
                <c:pt idx="1622">
                  <c:v>44707</c:v>
                </c:pt>
                <c:pt idx="1623">
                  <c:v>44707</c:v>
                </c:pt>
                <c:pt idx="1624">
                  <c:v>44706</c:v>
                </c:pt>
                <c:pt idx="1625">
                  <c:v>44704</c:v>
                </c:pt>
                <c:pt idx="1626">
                  <c:v>44705</c:v>
                </c:pt>
                <c:pt idx="1627">
                  <c:v>44701</c:v>
                </c:pt>
                <c:pt idx="1628">
                  <c:v>44707</c:v>
                </c:pt>
                <c:pt idx="1629">
                  <c:v>44705</c:v>
                </c:pt>
                <c:pt idx="1630">
                  <c:v>44701</c:v>
                </c:pt>
                <c:pt idx="1631">
                  <c:v>44701</c:v>
                </c:pt>
                <c:pt idx="1632">
                  <c:v>44700</c:v>
                </c:pt>
                <c:pt idx="1633">
                  <c:v>44701</c:v>
                </c:pt>
                <c:pt idx="1634">
                  <c:v>44711</c:v>
                </c:pt>
                <c:pt idx="1635">
                  <c:v>44705</c:v>
                </c:pt>
                <c:pt idx="1636">
                  <c:v>44699</c:v>
                </c:pt>
                <c:pt idx="1637">
                  <c:v>44697</c:v>
                </c:pt>
                <c:pt idx="1638">
                  <c:v>44697</c:v>
                </c:pt>
                <c:pt idx="1639">
                  <c:v>44697</c:v>
                </c:pt>
                <c:pt idx="1640">
                  <c:v>44701</c:v>
                </c:pt>
                <c:pt idx="1641">
                  <c:v>44694</c:v>
                </c:pt>
                <c:pt idx="1642">
                  <c:v>44697</c:v>
                </c:pt>
                <c:pt idx="1643">
                  <c:v>44697</c:v>
                </c:pt>
                <c:pt idx="1644">
                  <c:v>44694</c:v>
                </c:pt>
                <c:pt idx="1645">
                  <c:v>44711</c:v>
                </c:pt>
                <c:pt idx="1646">
                  <c:v>44693</c:v>
                </c:pt>
                <c:pt idx="1647">
                  <c:v>44692</c:v>
                </c:pt>
                <c:pt idx="1648">
                  <c:v>44700</c:v>
                </c:pt>
                <c:pt idx="1649">
                  <c:v>44708</c:v>
                </c:pt>
                <c:pt idx="1650">
                  <c:v>44708</c:v>
                </c:pt>
                <c:pt idx="1651">
                  <c:v>44680</c:v>
                </c:pt>
                <c:pt idx="1652">
                  <c:v>44679</c:v>
                </c:pt>
                <c:pt idx="1653">
                  <c:v>44679</c:v>
                </c:pt>
                <c:pt idx="1654">
                  <c:v>44679</c:v>
                </c:pt>
                <c:pt idx="1655">
                  <c:v>44680</c:v>
                </c:pt>
                <c:pt idx="1656">
                  <c:v>44678</c:v>
                </c:pt>
                <c:pt idx="1657">
                  <c:v>44679</c:v>
                </c:pt>
                <c:pt idx="1658">
                  <c:v>44678</c:v>
                </c:pt>
                <c:pt idx="1659">
                  <c:v>44678</c:v>
                </c:pt>
                <c:pt idx="1660">
                  <c:v>44679</c:v>
                </c:pt>
                <c:pt idx="1661">
                  <c:v>44679</c:v>
                </c:pt>
                <c:pt idx="1662">
                  <c:v>44677</c:v>
                </c:pt>
                <c:pt idx="1663">
                  <c:v>44679</c:v>
                </c:pt>
                <c:pt idx="1664">
                  <c:v>44677</c:v>
                </c:pt>
                <c:pt idx="1665">
                  <c:v>44677</c:v>
                </c:pt>
                <c:pt idx="1666">
                  <c:v>44679</c:v>
                </c:pt>
                <c:pt idx="1667">
                  <c:v>44676</c:v>
                </c:pt>
                <c:pt idx="1668">
                  <c:v>44673</c:v>
                </c:pt>
                <c:pt idx="1669">
                  <c:v>44673</c:v>
                </c:pt>
                <c:pt idx="1670">
                  <c:v>44673</c:v>
                </c:pt>
              </c:numCache>
            </c:numRef>
          </c:cat>
          <c:val>
            <c:numRef>
              <c:f>Resueltas!$Q$2:$Q$1672</c:f>
              <c:numCache>
                <c:formatCode>0</c:formatCode>
                <c:ptCount val="1671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28</c:v>
                </c:pt>
                <c:pt idx="52">
                  <c:v>28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28</c:v>
                </c:pt>
                <c:pt idx="106">
                  <c:v>28</c:v>
                </c:pt>
                <c:pt idx="107">
                  <c:v>28</c:v>
                </c:pt>
                <c:pt idx="108">
                  <c:v>28</c:v>
                </c:pt>
                <c:pt idx="109">
                  <c:v>28</c:v>
                </c:pt>
                <c:pt idx="110">
                  <c:v>28</c:v>
                </c:pt>
                <c:pt idx="111">
                  <c:v>28</c:v>
                </c:pt>
                <c:pt idx="112">
                  <c:v>28</c:v>
                </c:pt>
                <c:pt idx="113">
                  <c:v>28</c:v>
                </c:pt>
                <c:pt idx="114">
                  <c:v>28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28</c:v>
                </c:pt>
                <c:pt idx="119">
                  <c:v>28</c:v>
                </c:pt>
                <c:pt idx="120">
                  <c:v>28</c:v>
                </c:pt>
                <c:pt idx="121">
                  <c:v>28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</c:v>
                </c:pt>
                <c:pt idx="132">
                  <c:v>28</c:v>
                </c:pt>
                <c:pt idx="133">
                  <c:v>28</c:v>
                </c:pt>
                <c:pt idx="134">
                  <c:v>28</c:v>
                </c:pt>
                <c:pt idx="135">
                  <c:v>28</c:v>
                </c:pt>
                <c:pt idx="136">
                  <c:v>28</c:v>
                </c:pt>
                <c:pt idx="137">
                  <c:v>28</c:v>
                </c:pt>
                <c:pt idx="138">
                  <c:v>28</c:v>
                </c:pt>
                <c:pt idx="139">
                  <c:v>28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28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28</c:v>
                </c:pt>
                <c:pt idx="160">
                  <c:v>28</c:v>
                </c:pt>
                <c:pt idx="161">
                  <c:v>28</c:v>
                </c:pt>
                <c:pt idx="162">
                  <c:v>28</c:v>
                </c:pt>
                <c:pt idx="163">
                  <c:v>28</c:v>
                </c:pt>
                <c:pt idx="164">
                  <c:v>28</c:v>
                </c:pt>
                <c:pt idx="165">
                  <c:v>28</c:v>
                </c:pt>
                <c:pt idx="166">
                  <c:v>28</c:v>
                </c:pt>
                <c:pt idx="167">
                  <c:v>28</c:v>
                </c:pt>
                <c:pt idx="168">
                  <c:v>28</c:v>
                </c:pt>
                <c:pt idx="169">
                  <c:v>28</c:v>
                </c:pt>
                <c:pt idx="170">
                  <c:v>28</c:v>
                </c:pt>
                <c:pt idx="171">
                  <c:v>28</c:v>
                </c:pt>
                <c:pt idx="172">
                  <c:v>28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28</c:v>
                </c:pt>
                <c:pt idx="188">
                  <c:v>28</c:v>
                </c:pt>
                <c:pt idx="189">
                  <c:v>28</c:v>
                </c:pt>
                <c:pt idx="190">
                  <c:v>28</c:v>
                </c:pt>
                <c:pt idx="191">
                  <c:v>28</c:v>
                </c:pt>
                <c:pt idx="192">
                  <c:v>28</c:v>
                </c:pt>
                <c:pt idx="193">
                  <c:v>28</c:v>
                </c:pt>
                <c:pt idx="194">
                  <c:v>28</c:v>
                </c:pt>
                <c:pt idx="195">
                  <c:v>28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28</c:v>
                </c:pt>
                <c:pt idx="200">
                  <c:v>28</c:v>
                </c:pt>
                <c:pt idx="201">
                  <c:v>28</c:v>
                </c:pt>
                <c:pt idx="202">
                  <c:v>28</c:v>
                </c:pt>
                <c:pt idx="203">
                  <c:v>28</c:v>
                </c:pt>
                <c:pt idx="204">
                  <c:v>28</c:v>
                </c:pt>
                <c:pt idx="205">
                  <c:v>28</c:v>
                </c:pt>
                <c:pt idx="206">
                  <c:v>28</c:v>
                </c:pt>
                <c:pt idx="207">
                  <c:v>28</c:v>
                </c:pt>
                <c:pt idx="208">
                  <c:v>28</c:v>
                </c:pt>
                <c:pt idx="209">
                  <c:v>28</c:v>
                </c:pt>
                <c:pt idx="210">
                  <c:v>28</c:v>
                </c:pt>
                <c:pt idx="211">
                  <c:v>28</c:v>
                </c:pt>
                <c:pt idx="212">
                  <c:v>28</c:v>
                </c:pt>
                <c:pt idx="213">
                  <c:v>28</c:v>
                </c:pt>
                <c:pt idx="214">
                  <c:v>28</c:v>
                </c:pt>
                <c:pt idx="215">
                  <c:v>28</c:v>
                </c:pt>
                <c:pt idx="216">
                  <c:v>28</c:v>
                </c:pt>
                <c:pt idx="217">
                  <c:v>28</c:v>
                </c:pt>
                <c:pt idx="218">
                  <c:v>28</c:v>
                </c:pt>
                <c:pt idx="219">
                  <c:v>28</c:v>
                </c:pt>
                <c:pt idx="220">
                  <c:v>28</c:v>
                </c:pt>
                <c:pt idx="221">
                  <c:v>28</c:v>
                </c:pt>
                <c:pt idx="222">
                  <c:v>28</c:v>
                </c:pt>
                <c:pt idx="223">
                  <c:v>28</c:v>
                </c:pt>
                <c:pt idx="224">
                  <c:v>28</c:v>
                </c:pt>
                <c:pt idx="225">
                  <c:v>28</c:v>
                </c:pt>
                <c:pt idx="226">
                  <c:v>28</c:v>
                </c:pt>
                <c:pt idx="227">
                  <c:v>28</c:v>
                </c:pt>
                <c:pt idx="228">
                  <c:v>28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28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28</c:v>
                </c:pt>
                <c:pt idx="239">
                  <c:v>28</c:v>
                </c:pt>
                <c:pt idx="240">
                  <c:v>28</c:v>
                </c:pt>
                <c:pt idx="241">
                  <c:v>28</c:v>
                </c:pt>
                <c:pt idx="242">
                  <c:v>28</c:v>
                </c:pt>
                <c:pt idx="243">
                  <c:v>28</c:v>
                </c:pt>
                <c:pt idx="244">
                  <c:v>28</c:v>
                </c:pt>
                <c:pt idx="245">
                  <c:v>28</c:v>
                </c:pt>
                <c:pt idx="246">
                  <c:v>28</c:v>
                </c:pt>
                <c:pt idx="247">
                  <c:v>28</c:v>
                </c:pt>
                <c:pt idx="248">
                  <c:v>28</c:v>
                </c:pt>
                <c:pt idx="249">
                  <c:v>28</c:v>
                </c:pt>
                <c:pt idx="250">
                  <c:v>28</c:v>
                </c:pt>
                <c:pt idx="251">
                  <c:v>28</c:v>
                </c:pt>
                <c:pt idx="252">
                  <c:v>28</c:v>
                </c:pt>
                <c:pt idx="253">
                  <c:v>28</c:v>
                </c:pt>
                <c:pt idx="254">
                  <c:v>28</c:v>
                </c:pt>
                <c:pt idx="255">
                  <c:v>28</c:v>
                </c:pt>
                <c:pt idx="256">
                  <c:v>28</c:v>
                </c:pt>
                <c:pt idx="257">
                  <c:v>28</c:v>
                </c:pt>
                <c:pt idx="258">
                  <c:v>28</c:v>
                </c:pt>
                <c:pt idx="259">
                  <c:v>28</c:v>
                </c:pt>
                <c:pt idx="260">
                  <c:v>28</c:v>
                </c:pt>
                <c:pt idx="261">
                  <c:v>28</c:v>
                </c:pt>
                <c:pt idx="262">
                  <c:v>28</c:v>
                </c:pt>
                <c:pt idx="263">
                  <c:v>28</c:v>
                </c:pt>
                <c:pt idx="264">
                  <c:v>28</c:v>
                </c:pt>
                <c:pt idx="265">
                  <c:v>28</c:v>
                </c:pt>
                <c:pt idx="266">
                  <c:v>28</c:v>
                </c:pt>
                <c:pt idx="267">
                  <c:v>28</c:v>
                </c:pt>
                <c:pt idx="268">
                  <c:v>28</c:v>
                </c:pt>
                <c:pt idx="269">
                  <c:v>28</c:v>
                </c:pt>
                <c:pt idx="270">
                  <c:v>28</c:v>
                </c:pt>
                <c:pt idx="271">
                  <c:v>28</c:v>
                </c:pt>
                <c:pt idx="272">
                  <c:v>28</c:v>
                </c:pt>
                <c:pt idx="273">
                  <c:v>28</c:v>
                </c:pt>
                <c:pt idx="274">
                  <c:v>28</c:v>
                </c:pt>
                <c:pt idx="275">
                  <c:v>28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28</c:v>
                </c:pt>
                <c:pt idx="287">
                  <c:v>28</c:v>
                </c:pt>
                <c:pt idx="288">
                  <c:v>28</c:v>
                </c:pt>
                <c:pt idx="289">
                  <c:v>28</c:v>
                </c:pt>
                <c:pt idx="290">
                  <c:v>28</c:v>
                </c:pt>
                <c:pt idx="291">
                  <c:v>28</c:v>
                </c:pt>
                <c:pt idx="292">
                  <c:v>28</c:v>
                </c:pt>
                <c:pt idx="293">
                  <c:v>28</c:v>
                </c:pt>
                <c:pt idx="294">
                  <c:v>28</c:v>
                </c:pt>
                <c:pt idx="295">
                  <c:v>28</c:v>
                </c:pt>
                <c:pt idx="296">
                  <c:v>28</c:v>
                </c:pt>
                <c:pt idx="297">
                  <c:v>28</c:v>
                </c:pt>
                <c:pt idx="298">
                  <c:v>28</c:v>
                </c:pt>
                <c:pt idx="299">
                  <c:v>28</c:v>
                </c:pt>
                <c:pt idx="300">
                  <c:v>28</c:v>
                </c:pt>
                <c:pt idx="301">
                  <c:v>28</c:v>
                </c:pt>
                <c:pt idx="302">
                  <c:v>28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28</c:v>
                </c:pt>
                <c:pt idx="307">
                  <c:v>28</c:v>
                </c:pt>
                <c:pt idx="308">
                  <c:v>28</c:v>
                </c:pt>
                <c:pt idx="309">
                  <c:v>28</c:v>
                </c:pt>
                <c:pt idx="310">
                  <c:v>28</c:v>
                </c:pt>
                <c:pt idx="311">
                  <c:v>28</c:v>
                </c:pt>
                <c:pt idx="312">
                  <c:v>28</c:v>
                </c:pt>
                <c:pt idx="313">
                  <c:v>28</c:v>
                </c:pt>
                <c:pt idx="314">
                  <c:v>28</c:v>
                </c:pt>
                <c:pt idx="315">
                  <c:v>28</c:v>
                </c:pt>
                <c:pt idx="316">
                  <c:v>28</c:v>
                </c:pt>
                <c:pt idx="317">
                  <c:v>28</c:v>
                </c:pt>
                <c:pt idx="318">
                  <c:v>28</c:v>
                </c:pt>
                <c:pt idx="319">
                  <c:v>28</c:v>
                </c:pt>
                <c:pt idx="320">
                  <c:v>28</c:v>
                </c:pt>
                <c:pt idx="321">
                  <c:v>28</c:v>
                </c:pt>
                <c:pt idx="322">
                  <c:v>28</c:v>
                </c:pt>
                <c:pt idx="323">
                  <c:v>28</c:v>
                </c:pt>
                <c:pt idx="324">
                  <c:v>28</c:v>
                </c:pt>
                <c:pt idx="325">
                  <c:v>28</c:v>
                </c:pt>
                <c:pt idx="326">
                  <c:v>28</c:v>
                </c:pt>
                <c:pt idx="327">
                  <c:v>28</c:v>
                </c:pt>
                <c:pt idx="328">
                  <c:v>28</c:v>
                </c:pt>
                <c:pt idx="329">
                  <c:v>28</c:v>
                </c:pt>
                <c:pt idx="330">
                  <c:v>28</c:v>
                </c:pt>
                <c:pt idx="331">
                  <c:v>28</c:v>
                </c:pt>
                <c:pt idx="332">
                  <c:v>28</c:v>
                </c:pt>
                <c:pt idx="333">
                  <c:v>28</c:v>
                </c:pt>
                <c:pt idx="334">
                  <c:v>28</c:v>
                </c:pt>
                <c:pt idx="335">
                  <c:v>28</c:v>
                </c:pt>
                <c:pt idx="336">
                  <c:v>28</c:v>
                </c:pt>
                <c:pt idx="337">
                  <c:v>28</c:v>
                </c:pt>
                <c:pt idx="338">
                  <c:v>28</c:v>
                </c:pt>
                <c:pt idx="339">
                  <c:v>28</c:v>
                </c:pt>
                <c:pt idx="340">
                  <c:v>28</c:v>
                </c:pt>
                <c:pt idx="341">
                  <c:v>28</c:v>
                </c:pt>
                <c:pt idx="342">
                  <c:v>28</c:v>
                </c:pt>
                <c:pt idx="343">
                  <c:v>28</c:v>
                </c:pt>
                <c:pt idx="344">
                  <c:v>28</c:v>
                </c:pt>
                <c:pt idx="345">
                  <c:v>28</c:v>
                </c:pt>
                <c:pt idx="346">
                  <c:v>28</c:v>
                </c:pt>
                <c:pt idx="347">
                  <c:v>28</c:v>
                </c:pt>
                <c:pt idx="348">
                  <c:v>28</c:v>
                </c:pt>
                <c:pt idx="349">
                  <c:v>28</c:v>
                </c:pt>
                <c:pt idx="350">
                  <c:v>28</c:v>
                </c:pt>
                <c:pt idx="351">
                  <c:v>28</c:v>
                </c:pt>
                <c:pt idx="352">
                  <c:v>28</c:v>
                </c:pt>
                <c:pt idx="353">
                  <c:v>28</c:v>
                </c:pt>
                <c:pt idx="354">
                  <c:v>28</c:v>
                </c:pt>
                <c:pt idx="355">
                  <c:v>28</c:v>
                </c:pt>
                <c:pt idx="356">
                  <c:v>28</c:v>
                </c:pt>
                <c:pt idx="357">
                  <c:v>28</c:v>
                </c:pt>
                <c:pt idx="358">
                  <c:v>28</c:v>
                </c:pt>
                <c:pt idx="359">
                  <c:v>28</c:v>
                </c:pt>
                <c:pt idx="360">
                  <c:v>28</c:v>
                </c:pt>
                <c:pt idx="361">
                  <c:v>28</c:v>
                </c:pt>
                <c:pt idx="362">
                  <c:v>28</c:v>
                </c:pt>
                <c:pt idx="363">
                  <c:v>28</c:v>
                </c:pt>
                <c:pt idx="364">
                  <c:v>28</c:v>
                </c:pt>
                <c:pt idx="365">
                  <c:v>28</c:v>
                </c:pt>
                <c:pt idx="366">
                  <c:v>28</c:v>
                </c:pt>
                <c:pt idx="367">
                  <c:v>28</c:v>
                </c:pt>
                <c:pt idx="368">
                  <c:v>28</c:v>
                </c:pt>
                <c:pt idx="369">
                  <c:v>28</c:v>
                </c:pt>
                <c:pt idx="370">
                  <c:v>28</c:v>
                </c:pt>
                <c:pt idx="371">
                  <c:v>28</c:v>
                </c:pt>
                <c:pt idx="372">
                  <c:v>28</c:v>
                </c:pt>
                <c:pt idx="373">
                  <c:v>28</c:v>
                </c:pt>
                <c:pt idx="374">
                  <c:v>28</c:v>
                </c:pt>
                <c:pt idx="375">
                  <c:v>28</c:v>
                </c:pt>
                <c:pt idx="376">
                  <c:v>28</c:v>
                </c:pt>
                <c:pt idx="377">
                  <c:v>28</c:v>
                </c:pt>
                <c:pt idx="378">
                  <c:v>28</c:v>
                </c:pt>
                <c:pt idx="379">
                  <c:v>28</c:v>
                </c:pt>
                <c:pt idx="380">
                  <c:v>28</c:v>
                </c:pt>
                <c:pt idx="381">
                  <c:v>28</c:v>
                </c:pt>
                <c:pt idx="382">
                  <c:v>28</c:v>
                </c:pt>
                <c:pt idx="383">
                  <c:v>28</c:v>
                </c:pt>
                <c:pt idx="384">
                  <c:v>28</c:v>
                </c:pt>
                <c:pt idx="385">
                  <c:v>28</c:v>
                </c:pt>
                <c:pt idx="386">
                  <c:v>28</c:v>
                </c:pt>
                <c:pt idx="387">
                  <c:v>28</c:v>
                </c:pt>
                <c:pt idx="388">
                  <c:v>28</c:v>
                </c:pt>
                <c:pt idx="389">
                  <c:v>28</c:v>
                </c:pt>
                <c:pt idx="390">
                  <c:v>28</c:v>
                </c:pt>
                <c:pt idx="391">
                  <c:v>28</c:v>
                </c:pt>
                <c:pt idx="392">
                  <c:v>28</c:v>
                </c:pt>
                <c:pt idx="393">
                  <c:v>28</c:v>
                </c:pt>
                <c:pt idx="394">
                  <c:v>28</c:v>
                </c:pt>
                <c:pt idx="395">
                  <c:v>28</c:v>
                </c:pt>
                <c:pt idx="396">
                  <c:v>28</c:v>
                </c:pt>
                <c:pt idx="397">
                  <c:v>28</c:v>
                </c:pt>
                <c:pt idx="398">
                  <c:v>28</c:v>
                </c:pt>
                <c:pt idx="399">
                  <c:v>28</c:v>
                </c:pt>
                <c:pt idx="400">
                  <c:v>28</c:v>
                </c:pt>
                <c:pt idx="401">
                  <c:v>28</c:v>
                </c:pt>
                <c:pt idx="402">
                  <c:v>28</c:v>
                </c:pt>
                <c:pt idx="403">
                  <c:v>28</c:v>
                </c:pt>
                <c:pt idx="404">
                  <c:v>28</c:v>
                </c:pt>
                <c:pt idx="405">
                  <c:v>28</c:v>
                </c:pt>
                <c:pt idx="406">
                  <c:v>28</c:v>
                </c:pt>
                <c:pt idx="407">
                  <c:v>28</c:v>
                </c:pt>
                <c:pt idx="408">
                  <c:v>28</c:v>
                </c:pt>
                <c:pt idx="409">
                  <c:v>28</c:v>
                </c:pt>
                <c:pt idx="410">
                  <c:v>28</c:v>
                </c:pt>
                <c:pt idx="411">
                  <c:v>28</c:v>
                </c:pt>
                <c:pt idx="412">
                  <c:v>28</c:v>
                </c:pt>
                <c:pt idx="413">
                  <c:v>28</c:v>
                </c:pt>
                <c:pt idx="414">
                  <c:v>28</c:v>
                </c:pt>
                <c:pt idx="415">
                  <c:v>28</c:v>
                </c:pt>
                <c:pt idx="416">
                  <c:v>28</c:v>
                </c:pt>
                <c:pt idx="417">
                  <c:v>28</c:v>
                </c:pt>
                <c:pt idx="418">
                  <c:v>28</c:v>
                </c:pt>
                <c:pt idx="419">
                  <c:v>28</c:v>
                </c:pt>
                <c:pt idx="420">
                  <c:v>28</c:v>
                </c:pt>
                <c:pt idx="421">
                  <c:v>28</c:v>
                </c:pt>
                <c:pt idx="422">
                  <c:v>28</c:v>
                </c:pt>
                <c:pt idx="423">
                  <c:v>28</c:v>
                </c:pt>
                <c:pt idx="424">
                  <c:v>28</c:v>
                </c:pt>
                <c:pt idx="425">
                  <c:v>28</c:v>
                </c:pt>
                <c:pt idx="426">
                  <c:v>28</c:v>
                </c:pt>
                <c:pt idx="427">
                  <c:v>28</c:v>
                </c:pt>
                <c:pt idx="428">
                  <c:v>28</c:v>
                </c:pt>
                <c:pt idx="429">
                  <c:v>28</c:v>
                </c:pt>
                <c:pt idx="430">
                  <c:v>28</c:v>
                </c:pt>
                <c:pt idx="431">
                  <c:v>28</c:v>
                </c:pt>
                <c:pt idx="432">
                  <c:v>28</c:v>
                </c:pt>
                <c:pt idx="433">
                  <c:v>28</c:v>
                </c:pt>
                <c:pt idx="434">
                  <c:v>28</c:v>
                </c:pt>
                <c:pt idx="435">
                  <c:v>28</c:v>
                </c:pt>
                <c:pt idx="436">
                  <c:v>28</c:v>
                </c:pt>
                <c:pt idx="437">
                  <c:v>28</c:v>
                </c:pt>
                <c:pt idx="438">
                  <c:v>28</c:v>
                </c:pt>
                <c:pt idx="439">
                  <c:v>28</c:v>
                </c:pt>
                <c:pt idx="440">
                  <c:v>28</c:v>
                </c:pt>
                <c:pt idx="441">
                  <c:v>28</c:v>
                </c:pt>
                <c:pt idx="442">
                  <c:v>28</c:v>
                </c:pt>
                <c:pt idx="443">
                  <c:v>28</c:v>
                </c:pt>
                <c:pt idx="444">
                  <c:v>28</c:v>
                </c:pt>
                <c:pt idx="445">
                  <c:v>28</c:v>
                </c:pt>
                <c:pt idx="446">
                  <c:v>28</c:v>
                </c:pt>
                <c:pt idx="447">
                  <c:v>28</c:v>
                </c:pt>
                <c:pt idx="448">
                  <c:v>28</c:v>
                </c:pt>
                <c:pt idx="449">
                  <c:v>28</c:v>
                </c:pt>
                <c:pt idx="450">
                  <c:v>28</c:v>
                </c:pt>
                <c:pt idx="451">
                  <c:v>28</c:v>
                </c:pt>
                <c:pt idx="452">
                  <c:v>28</c:v>
                </c:pt>
                <c:pt idx="453">
                  <c:v>28</c:v>
                </c:pt>
                <c:pt idx="454">
                  <c:v>28</c:v>
                </c:pt>
                <c:pt idx="455">
                  <c:v>28</c:v>
                </c:pt>
                <c:pt idx="456">
                  <c:v>28</c:v>
                </c:pt>
                <c:pt idx="457">
                  <c:v>28</c:v>
                </c:pt>
                <c:pt idx="458">
                  <c:v>28</c:v>
                </c:pt>
                <c:pt idx="459">
                  <c:v>28</c:v>
                </c:pt>
                <c:pt idx="460">
                  <c:v>28</c:v>
                </c:pt>
                <c:pt idx="461">
                  <c:v>28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28</c:v>
                </c:pt>
                <c:pt idx="466">
                  <c:v>28</c:v>
                </c:pt>
                <c:pt idx="467">
                  <c:v>28</c:v>
                </c:pt>
                <c:pt idx="468">
                  <c:v>28</c:v>
                </c:pt>
                <c:pt idx="469">
                  <c:v>28</c:v>
                </c:pt>
                <c:pt idx="470">
                  <c:v>28</c:v>
                </c:pt>
                <c:pt idx="471">
                  <c:v>28</c:v>
                </c:pt>
                <c:pt idx="472">
                  <c:v>28</c:v>
                </c:pt>
                <c:pt idx="473">
                  <c:v>28</c:v>
                </c:pt>
                <c:pt idx="474">
                  <c:v>28</c:v>
                </c:pt>
                <c:pt idx="475">
                  <c:v>28</c:v>
                </c:pt>
                <c:pt idx="476">
                  <c:v>28</c:v>
                </c:pt>
                <c:pt idx="477">
                  <c:v>28</c:v>
                </c:pt>
                <c:pt idx="478">
                  <c:v>28</c:v>
                </c:pt>
                <c:pt idx="479">
                  <c:v>28</c:v>
                </c:pt>
                <c:pt idx="480">
                  <c:v>28</c:v>
                </c:pt>
                <c:pt idx="481">
                  <c:v>28</c:v>
                </c:pt>
                <c:pt idx="482">
                  <c:v>28</c:v>
                </c:pt>
                <c:pt idx="483">
                  <c:v>28</c:v>
                </c:pt>
                <c:pt idx="484">
                  <c:v>28</c:v>
                </c:pt>
                <c:pt idx="485">
                  <c:v>28</c:v>
                </c:pt>
                <c:pt idx="486">
                  <c:v>28</c:v>
                </c:pt>
                <c:pt idx="487">
                  <c:v>28</c:v>
                </c:pt>
                <c:pt idx="488">
                  <c:v>28</c:v>
                </c:pt>
                <c:pt idx="489">
                  <c:v>28</c:v>
                </c:pt>
                <c:pt idx="490">
                  <c:v>28</c:v>
                </c:pt>
                <c:pt idx="491">
                  <c:v>28</c:v>
                </c:pt>
                <c:pt idx="492">
                  <c:v>28</c:v>
                </c:pt>
                <c:pt idx="493">
                  <c:v>28</c:v>
                </c:pt>
                <c:pt idx="494">
                  <c:v>28</c:v>
                </c:pt>
                <c:pt idx="495">
                  <c:v>28</c:v>
                </c:pt>
                <c:pt idx="496">
                  <c:v>28</c:v>
                </c:pt>
                <c:pt idx="497">
                  <c:v>28</c:v>
                </c:pt>
                <c:pt idx="498">
                  <c:v>28</c:v>
                </c:pt>
                <c:pt idx="499">
                  <c:v>28</c:v>
                </c:pt>
                <c:pt idx="500">
                  <c:v>28</c:v>
                </c:pt>
                <c:pt idx="501">
                  <c:v>28</c:v>
                </c:pt>
                <c:pt idx="502">
                  <c:v>28</c:v>
                </c:pt>
                <c:pt idx="503">
                  <c:v>28</c:v>
                </c:pt>
                <c:pt idx="504">
                  <c:v>28</c:v>
                </c:pt>
                <c:pt idx="505">
                  <c:v>28</c:v>
                </c:pt>
                <c:pt idx="506">
                  <c:v>28</c:v>
                </c:pt>
                <c:pt idx="507">
                  <c:v>28</c:v>
                </c:pt>
                <c:pt idx="508">
                  <c:v>28</c:v>
                </c:pt>
                <c:pt idx="509">
                  <c:v>28</c:v>
                </c:pt>
                <c:pt idx="510">
                  <c:v>28</c:v>
                </c:pt>
                <c:pt idx="511">
                  <c:v>28</c:v>
                </c:pt>
                <c:pt idx="512">
                  <c:v>28</c:v>
                </c:pt>
                <c:pt idx="513">
                  <c:v>28</c:v>
                </c:pt>
                <c:pt idx="514">
                  <c:v>28</c:v>
                </c:pt>
                <c:pt idx="515">
                  <c:v>28</c:v>
                </c:pt>
                <c:pt idx="516">
                  <c:v>28</c:v>
                </c:pt>
                <c:pt idx="517">
                  <c:v>28</c:v>
                </c:pt>
                <c:pt idx="518">
                  <c:v>28</c:v>
                </c:pt>
                <c:pt idx="519">
                  <c:v>28</c:v>
                </c:pt>
                <c:pt idx="520">
                  <c:v>28</c:v>
                </c:pt>
                <c:pt idx="521">
                  <c:v>28</c:v>
                </c:pt>
                <c:pt idx="522">
                  <c:v>28</c:v>
                </c:pt>
                <c:pt idx="523">
                  <c:v>28</c:v>
                </c:pt>
                <c:pt idx="524">
                  <c:v>28</c:v>
                </c:pt>
                <c:pt idx="525">
                  <c:v>28</c:v>
                </c:pt>
                <c:pt idx="526">
                  <c:v>28</c:v>
                </c:pt>
                <c:pt idx="527">
                  <c:v>28</c:v>
                </c:pt>
                <c:pt idx="528">
                  <c:v>28</c:v>
                </c:pt>
                <c:pt idx="529">
                  <c:v>28</c:v>
                </c:pt>
                <c:pt idx="530">
                  <c:v>28</c:v>
                </c:pt>
                <c:pt idx="531">
                  <c:v>28</c:v>
                </c:pt>
                <c:pt idx="532">
                  <c:v>28</c:v>
                </c:pt>
                <c:pt idx="533">
                  <c:v>28</c:v>
                </c:pt>
                <c:pt idx="534">
                  <c:v>28</c:v>
                </c:pt>
                <c:pt idx="535">
                  <c:v>28</c:v>
                </c:pt>
                <c:pt idx="536">
                  <c:v>28</c:v>
                </c:pt>
                <c:pt idx="537">
                  <c:v>28</c:v>
                </c:pt>
                <c:pt idx="538">
                  <c:v>28</c:v>
                </c:pt>
                <c:pt idx="539">
                  <c:v>28</c:v>
                </c:pt>
                <c:pt idx="540">
                  <c:v>28</c:v>
                </c:pt>
                <c:pt idx="541">
                  <c:v>28</c:v>
                </c:pt>
                <c:pt idx="542">
                  <c:v>28</c:v>
                </c:pt>
                <c:pt idx="543">
                  <c:v>28</c:v>
                </c:pt>
                <c:pt idx="544">
                  <c:v>28</c:v>
                </c:pt>
                <c:pt idx="545">
                  <c:v>28</c:v>
                </c:pt>
                <c:pt idx="546">
                  <c:v>28</c:v>
                </c:pt>
                <c:pt idx="547">
                  <c:v>28</c:v>
                </c:pt>
                <c:pt idx="548">
                  <c:v>28</c:v>
                </c:pt>
                <c:pt idx="549">
                  <c:v>28</c:v>
                </c:pt>
                <c:pt idx="550">
                  <c:v>28</c:v>
                </c:pt>
                <c:pt idx="551">
                  <c:v>28</c:v>
                </c:pt>
                <c:pt idx="552">
                  <c:v>28</c:v>
                </c:pt>
                <c:pt idx="553">
                  <c:v>28</c:v>
                </c:pt>
                <c:pt idx="554">
                  <c:v>28</c:v>
                </c:pt>
                <c:pt idx="555">
                  <c:v>28</c:v>
                </c:pt>
                <c:pt idx="556">
                  <c:v>28</c:v>
                </c:pt>
                <c:pt idx="557">
                  <c:v>28</c:v>
                </c:pt>
                <c:pt idx="558">
                  <c:v>28</c:v>
                </c:pt>
                <c:pt idx="559">
                  <c:v>28</c:v>
                </c:pt>
                <c:pt idx="560">
                  <c:v>28</c:v>
                </c:pt>
                <c:pt idx="561">
                  <c:v>28</c:v>
                </c:pt>
                <c:pt idx="562">
                  <c:v>28</c:v>
                </c:pt>
                <c:pt idx="563">
                  <c:v>28</c:v>
                </c:pt>
                <c:pt idx="564">
                  <c:v>28</c:v>
                </c:pt>
                <c:pt idx="565">
                  <c:v>28</c:v>
                </c:pt>
                <c:pt idx="566">
                  <c:v>28</c:v>
                </c:pt>
                <c:pt idx="567">
                  <c:v>28</c:v>
                </c:pt>
                <c:pt idx="568">
                  <c:v>28</c:v>
                </c:pt>
                <c:pt idx="569">
                  <c:v>28</c:v>
                </c:pt>
                <c:pt idx="570">
                  <c:v>28</c:v>
                </c:pt>
                <c:pt idx="571">
                  <c:v>28</c:v>
                </c:pt>
                <c:pt idx="572">
                  <c:v>28</c:v>
                </c:pt>
                <c:pt idx="573">
                  <c:v>28</c:v>
                </c:pt>
                <c:pt idx="574">
                  <c:v>28</c:v>
                </c:pt>
                <c:pt idx="575">
                  <c:v>28</c:v>
                </c:pt>
                <c:pt idx="576">
                  <c:v>28</c:v>
                </c:pt>
                <c:pt idx="577">
                  <c:v>28</c:v>
                </c:pt>
                <c:pt idx="578">
                  <c:v>28</c:v>
                </c:pt>
                <c:pt idx="579">
                  <c:v>28</c:v>
                </c:pt>
                <c:pt idx="580">
                  <c:v>28</c:v>
                </c:pt>
                <c:pt idx="581">
                  <c:v>28</c:v>
                </c:pt>
                <c:pt idx="582">
                  <c:v>28</c:v>
                </c:pt>
                <c:pt idx="583">
                  <c:v>28</c:v>
                </c:pt>
                <c:pt idx="584">
                  <c:v>28</c:v>
                </c:pt>
                <c:pt idx="585">
                  <c:v>28</c:v>
                </c:pt>
                <c:pt idx="586">
                  <c:v>28</c:v>
                </c:pt>
                <c:pt idx="587">
                  <c:v>28</c:v>
                </c:pt>
                <c:pt idx="588">
                  <c:v>28</c:v>
                </c:pt>
                <c:pt idx="589">
                  <c:v>28</c:v>
                </c:pt>
                <c:pt idx="590">
                  <c:v>28</c:v>
                </c:pt>
                <c:pt idx="591">
                  <c:v>28</c:v>
                </c:pt>
                <c:pt idx="592">
                  <c:v>28</c:v>
                </c:pt>
                <c:pt idx="593">
                  <c:v>28</c:v>
                </c:pt>
                <c:pt idx="594">
                  <c:v>28</c:v>
                </c:pt>
                <c:pt idx="595">
                  <c:v>28</c:v>
                </c:pt>
                <c:pt idx="596">
                  <c:v>28</c:v>
                </c:pt>
                <c:pt idx="597">
                  <c:v>28</c:v>
                </c:pt>
                <c:pt idx="598">
                  <c:v>28</c:v>
                </c:pt>
                <c:pt idx="599">
                  <c:v>28</c:v>
                </c:pt>
                <c:pt idx="600">
                  <c:v>28</c:v>
                </c:pt>
                <c:pt idx="601">
                  <c:v>28</c:v>
                </c:pt>
                <c:pt idx="602">
                  <c:v>28</c:v>
                </c:pt>
                <c:pt idx="603">
                  <c:v>28</c:v>
                </c:pt>
                <c:pt idx="604">
                  <c:v>28</c:v>
                </c:pt>
                <c:pt idx="605">
                  <c:v>28</c:v>
                </c:pt>
                <c:pt idx="606">
                  <c:v>28</c:v>
                </c:pt>
                <c:pt idx="607">
                  <c:v>28</c:v>
                </c:pt>
                <c:pt idx="608">
                  <c:v>28</c:v>
                </c:pt>
                <c:pt idx="609">
                  <c:v>28</c:v>
                </c:pt>
                <c:pt idx="610">
                  <c:v>28</c:v>
                </c:pt>
                <c:pt idx="611">
                  <c:v>28</c:v>
                </c:pt>
                <c:pt idx="612">
                  <c:v>28</c:v>
                </c:pt>
                <c:pt idx="613">
                  <c:v>28</c:v>
                </c:pt>
                <c:pt idx="614">
                  <c:v>28</c:v>
                </c:pt>
                <c:pt idx="615">
                  <c:v>28</c:v>
                </c:pt>
                <c:pt idx="616">
                  <c:v>28</c:v>
                </c:pt>
                <c:pt idx="617">
                  <c:v>28</c:v>
                </c:pt>
                <c:pt idx="618">
                  <c:v>28</c:v>
                </c:pt>
                <c:pt idx="619">
                  <c:v>28</c:v>
                </c:pt>
                <c:pt idx="620">
                  <c:v>28</c:v>
                </c:pt>
                <c:pt idx="621">
                  <c:v>28</c:v>
                </c:pt>
                <c:pt idx="622">
                  <c:v>28</c:v>
                </c:pt>
                <c:pt idx="623">
                  <c:v>28</c:v>
                </c:pt>
                <c:pt idx="624">
                  <c:v>28</c:v>
                </c:pt>
                <c:pt idx="625">
                  <c:v>28</c:v>
                </c:pt>
                <c:pt idx="626">
                  <c:v>28</c:v>
                </c:pt>
                <c:pt idx="627">
                  <c:v>28</c:v>
                </c:pt>
                <c:pt idx="628">
                  <c:v>28</c:v>
                </c:pt>
                <c:pt idx="629">
                  <c:v>28</c:v>
                </c:pt>
                <c:pt idx="630">
                  <c:v>28</c:v>
                </c:pt>
                <c:pt idx="631">
                  <c:v>28</c:v>
                </c:pt>
                <c:pt idx="632">
                  <c:v>28</c:v>
                </c:pt>
                <c:pt idx="633">
                  <c:v>28</c:v>
                </c:pt>
                <c:pt idx="634">
                  <c:v>28</c:v>
                </c:pt>
                <c:pt idx="635">
                  <c:v>28</c:v>
                </c:pt>
                <c:pt idx="636">
                  <c:v>28</c:v>
                </c:pt>
                <c:pt idx="637">
                  <c:v>28</c:v>
                </c:pt>
                <c:pt idx="638">
                  <c:v>28</c:v>
                </c:pt>
                <c:pt idx="639">
                  <c:v>28</c:v>
                </c:pt>
                <c:pt idx="640">
                  <c:v>28</c:v>
                </c:pt>
                <c:pt idx="641">
                  <c:v>28</c:v>
                </c:pt>
                <c:pt idx="642">
                  <c:v>28</c:v>
                </c:pt>
                <c:pt idx="643">
                  <c:v>28</c:v>
                </c:pt>
                <c:pt idx="644">
                  <c:v>28</c:v>
                </c:pt>
                <c:pt idx="645">
                  <c:v>28</c:v>
                </c:pt>
                <c:pt idx="646">
                  <c:v>28</c:v>
                </c:pt>
                <c:pt idx="647">
                  <c:v>28</c:v>
                </c:pt>
                <c:pt idx="648">
                  <c:v>28</c:v>
                </c:pt>
                <c:pt idx="649">
                  <c:v>28</c:v>
                </c:pt>
                <c:pt idx="650">
                  <c:v>28</c:v>
                </c:pt>
                <c:pt idx="651">
                  <c:v>28</c:v>
                </c:pt>
                <c:pt idx="652">
                  <c:v>28</c:v>
                </c:pt>
                <c:pt idx="653">
                  <c:v>28</c:v>
                </c:pt>
                <c:pt idx="654">
                  <c:v>28</c:v>
                </c:pt>
                <c:pt idx="655">
                  <c:v>28</c:v>
                </c:pt>
                <c:pt idx="656">
                  <c:v>28</c:v>
                </c:pt>
                <c:pt idx="657">
                  <c:v>28</c:v>
                </c:pt>
                <c:pt idx="658">
                  <c:v>28</c:v>
                </c:pt>
                <c:pt idx="659">
                  <c:v>28</c:v>
                </c:pt>
                <c:pt idx="660">
                  <c:v>28</c:v>
                </c:pt>
                <c:pt idx="661">
                  <c:v>28</c:v>
                </c:pt>
                <c:pt idx="662">
                  <c:v>28</c:v>
                </c:pt>
                <c:pt idx="663">
                  <c:v>28</c:v>
                </c:pt>
                <c:pt idx="664">
                  <c:v>28</c:v>
                </c:pt>
                <c:pt idx="665">
                  <c:v>28</c:v>
                </c:pt>
                <c:pt idx="666">
                  <c:v>28</c:v>
                </c:pt>
                <c:pt idx="667">
                  <c:v>28</c:v>
                </c:pt>
                <c:pt idx="668">
                  <c:v>28</c:v>
                </c:pt>
                <c:pt idx="669">
                  <c:v>28</c:v>
                </c:pt>
                <c:pt idx="670">
                  <c:v>28</c:v>
                </c:pt>
                <c:pt idx="671">
                  <c:v>28</c:v>
                </c:pt>
                <c:pt idx="672">
                  <c:v>28</c:v>
                </c:pt>
                <c:pt idx="673">
                  <c:v>28</c:v>
                </c:pt>
                <c:pt idx="674">
                  <c:v>28</c:v>
                </c:pt>
                <c:pt idx="675">
                  <c:v>28</c:v>
                </c:pt>
                <c:pt idx="676">
                  <c:v>28</c:v>
                </c:pt>
                <c:pt idx="677">
                  <c:v>28</c:v>
                </c:pt>
                <c:pt idx="678">
                  <c:v>28</c:v>
                </c:pt>
                <c:pt idx="679">
                  <c:v>28</c:v>
                </c:pt>
                <c:pt idx="680">
                  <c:v>28</c:v>
                </c:pt>
                <c:pt idx="681">
                  <c:v>28</c:v>
                </c:pt>
                <c:pt idx="682">
                  <c:v>28</c:v>
                </c:pt>
                <c:pt idx="683">
                  <c:v>28</c:v>
                </c:pt>
                <c:pt idx="684">
                  <c:v>28</c:v>
                </c:pt>
                <c:pt idx="685">
                  <c:v>28</c:v>
                </c:pt>
                <c:pt idx="686">
                  <c:v>28</c:v>
                </c:pt>
                <c:pt idx="687">
                  <c:v>28</c:v>
                </c:pt>
                <c:pt idx="688">
                  <c:v>28</c:v>
                </c:pt>
                <c:pt idx="689">
                  <c:v>28</c:v>
                </c:pt>
                <c:pt idx="690">
                  <c:v>28</c:v>
                </c:pt>
                <c:pt idx="691">
                  <c:v>28</c:v>
                </c:pt>
                <c:pt idx="692">
                  <c:v>28</c:v>
                </c:pt>
                <c:pt idx="693">
                  <c:v>28</c:v>
                </c:pt>
                <c:pt idx="694">
                  <c:v>28</c:v>
                </c:pt>
                <c:pt idx="695">
                  <c:v>28</c:v>
                </c:pt>
                <c:pt idx="696">
                  <c:v>28</c:v>
                </c:pt>
                <c:pt idx="697">
                  <c:v>28</c:v>
                </c:pt>
                <c:pt idx="698">
                  <c:v>28</c:v>
                </c:pt>
                <c:pt idx="699">
                  <c:v>28</c:v>
                </c:pt>
                <c:pt idx="700">
                  <c:v>28</c:v>
                </c:pt>
                <c:pt idx="701">
                  <c:v>28</c:v>
                </c:pt>
                <c:pt idx="702">
                  <c:v>28</c:v>
                </c:pt>
                <c:pt idx="703">
                  <c:v>28</c:v>
                </c:pt>
                <c:pt idx="704">
                  <c:v>28</c:v>
                </c:pt>
                <c:pt idx="705">
                  <c:v>28</c:v>
                </c:pt>
                <c:pt idx="706">
                  <c:v>28</c:v>
                </c:pt>
                <c:pt idx="707">
                  <c:v>28</c:v>
                </c:pt>
                <c:pt idx="708">
                  <c:v>28</c:v>
                </c:pt>
                <c:pt idx="709">
                  <c:v>28</c:v>
                </c:pt>
                <c:pt idx="710">
                  <c:v>28</c:v>
                </c:pt>
                <c:pt idx="711">
                  <c:v>28</c:v>
                </c:pt>
                <c:pt idx="712">
                  <c:v>28</c:v>
                </c:pt>
                <c:pt idx="713">
                  <c:v>28</c:v>
                </c:pt>
                <c:pt idx="714">
                  <c:v>28</c:v>
                </c:pt>
                <c:pt idx="715">
                  <c:v>28</c:v>
                </c:pt>
                <c:pt idx="716">
                  <c:v>28</c:v>
                </c:pt>
                <c:pt idx="717">
                  <c:v>28</c:v>
                </c:pt>
                <c:pt idx="718">
                  <c:v>28</c:v>
                </c:pt>
                <c:pt idx="719">
                  <c:v>28</c:v>
                </c:pt>
                <c:pt idx="720">
                  <c:v>28</c:v>
                </c:pt>
                <c:pt idx="721">
                  <c:v>28</c:v>
                </c:pt>
                <c:pt idx="722">
                  <c:v>28</c:v>
                </c:pt>
                <c:pt idx="723">
                  <c:v>28</c:v>
                </c:pt>
                <c:pt idx="724">
                  <c:v>28</c:v>
                </c:pt>
                <c:pt idx="725">
                  <c:v>28</c:v>
                </c:pt>
                <c:pt idx="726">
                  <c:v>28</c:v>
                </c:pt>
                <c:pt idx="727">
                  <c:v>28</c:v>
                </c:pt>
                <c:pt idx="728">
                  <c:v>28</c:v>
                </c:pt>
                <c:pt idx="729">
                  <c:v>28</c:v>
                </c:pt>
                <c:pt idx="730">
                  <c:v>28</c:v>
                </c:pt>
                <c:pt idx="731">
                  <c:v>28</c:v>
                </c:pt>
                <c:pt idx="732">
                  <c:v>28</c:v>
                </c:pt>
                <c:pt idx="733">
                  <c:v>28</c:v>
                </c:pt>
                <c:pt idx="734">
                  <c:v>28</c:v>
                </c:pt>
                <c:pt idx="735">
                  <c:v>28</c:v>
                </c:pt>
                <c:pt idx="736">
                  <c:v>28</c:v>
                </c:pt>
                <c:pt idx="737">
                  <c:v>28</c:v>
                </c:pt>
                <c:pt idx="738">
                  <c:v>28</c:v>
                </c:pt>
                <c:pt idx="739">
                  <c:v>28</c:v>
                </c:pt>
                <c:pt idx="740">
                  <c:v>28</c:v>
                </c:pt>
                <c:pt idx="741">
                  <c:v>28</c:v>
                </c:pt>
                <c:pt idx="742">
                  <c:v>28</c:v>
                </c:pt>
                <c:pt idx="743">
                  <c:v>28</c:v>
                </c:pt>
                <c:pt idx="744">
                  <c:v>28</c:v>
                </c:pt>
                <c:pt idx="745">
                  <c:v>28</c:v>
                </c:pt>
                <c:pt idx="746">
                  <c:v>28</c:v>
                </c:pt>
                <c:pt idx="747">
                  <c:v>28</c:v>
                </c:pt>
                <c:pt idx="748">
                  <c:v>28</c:v>
                </c:pt>
                <c:pt idx="749">
                  <c:v>28</c:v>
                </c:pt>
                <c:pt idx="750">
                  <c:v>28</c:v>
                </c:pt>
                <c:pt idx="751">
                  <c:v>28</c:v>
                </c:pt>
                <c:pt idx="752">
                  <c:v>28</c:v>
                </c:pt>
                <c:pt idx="753">
                  <c:v>28</c:v>
                </c:pt>
                <c:pt idx="754">
                  <c:v>28</c:v>
                </c:pt>
                <c:pt idx="755">
                  <c:v>28</c:v>
                </c:pt>
                <c:pt idx="756">
                  <c:v>28</c:v>
                </c:pt>
                <c:pt idx="757">
                  <c:v>28</c:v>
                </c:pt>
                <c:pt idx="758">
                  <c:v>28</c:v>
                </c:pt>
                <c:pt idx="759">
                  <c:v>28</c:v>
                </c:pt>
                <c:pt idx="760">
                  <c:v>28</c:v>
                </c:pt>
                <c:pt idx="761">
                  <c:v>28</c:v>
                </c:pt>
                <c:pt idx="762">
                  <c:v>28</c:v>
                </c:pt>
                <c:pt idx="763">
                  <c:v>28</c:v>
                </c:pt>
                <c:pt idx="764">
                  <c:v>28</c:v>
                </c:pt>
                <c:pt idx="765">
                  <c:v>28</c:v>
                </c:pt>
                <c:pt idx="766">
                  <c:v>28</c:v>
                </c:pt>
                <c:pt idx="767">
                  <c:v>28</c:v>
                </c:pt>
                <c:pt idx="768">
                  <c:v>28</c:v>
                </c:pt>
                <c:pt idx="769">
                  <c:v>28</c:v>
                </c:pt>
                <c:pt idx="770">
                  <c:v>28</c:v>
                </c:pt>
                <c:pt idx="771">
                  <c:v>28</c:v>
                </c:pt>
                <c:pt idx="772">
                  <c:v>28</c:v>
                </c:pt>
                <c:pt idx="773">
                  <c:v>28</c:v>
                </c:pt>
                <c:pt idx="774">
                  <c:v>28</c:v>
                </c:pt>
                <c:pt idx="775">
                  <c:v>28</c:v>
                </c:pt>
                <c:pt idx="776">
                  <c:v>28</c:v>
                </c:pt>
                <c:pt idx="777">
                  <c:v>28</c:v>
                </c:pt>
                <c:pt idx="778">
                  <c:v>28</c:v>
                </c:pt>
                <c:pt idx="779">
                  <c:v>28</c:v>
                </c:pt>
                <c:pt idx="780">
                  <c:v>28</c:v>
                </c:pt>
                <c:pt idx="781">
                  <c:v>28</c:v>
                </c:pt>
                <c:pt idx="782">
                  <c:v>28</c:v>
                </c:pt>
                <c:pt idx="783">
                  <c:v>28</c:v>
                </c:pt>
                <c:pt idx="784">
                  <c:v>28</c:v>
                </c:pt>
                <c:pt idx="785">
                  <c:v>28</c:v>
                </c:pt>
                <c:pt idx="786">
                  <c:v>28</c:v>
                </c:pt>
                <c:pt idx="787">
                  <c:v>28</c:v>
                </c:pt>
                <c:pt idx="788">
                  <c:v>28</c:v>
                </c:pt>
                <c:pt idx="789">
                  <c:v>28</c:v>
                </c:pt>
                <c:pt idx="790">
                  <c:v>28</c:v>
                </c:pt>
                <c:pt idx="791">
                  <c:v>28</c:v>
                </c:pt>
                <c:pt idx="792">
                  <c:v>28</c:v>
                </c:pt>
                <c:pt idx="793">
                  <c:v>28</c:v>
                </c:pt>
                <c:pt idx="794">
                  <c:v>28</c:v>
                </c:pt>
                <c:pt idx="795">
                  <c:v>28</c:v>
                </c:pt>
                <c:pt idx="796">
                  <c:v>28</c:v>
                </c:pt>
                <c:pt idx="797">
                  <c:v>28</c:v>
                </c:pt>
                <c:pt idx="798">
                  <c:v>28</c:v>
                </c:pt>
                <c:pt idx="799">
                  <c:v>28</c:v>
                </c:pt>
                <c:pt idx="800">
                  <c:v>28</c:v>
                </c:pt>
                <c:pt idx="801">
                  <c:v>28</c:v>
                </c:pt>
                <c:pt idx="802">
                  <c:v>28</c:v>
                </c:pt>
                <c:pt idx="803">
                  <c:v>28</c:v>
                </c:pt>
                <c:pt idx="804">
                  <c:v>28</c:v>
                </c:pt>
                <c:pt idx="805">
                  <c:v>28</c:v>
                </c:pt>
                <c:pt idx="806">
                  <c:v>28</c:v>
                </c:pt>
                <c:pt idx="807">
                  <c:v>28</c:v>
                </c:pt>
                <c:pt idx="808">
                  <c:v>28</c:v>
                </c:pt>
                <c:pt idx="809">
                  <c:v>28</c:v>
                </c:pt>
                <c:pt idx="810">
                  <c:v>28</c:v>
                </c:pt>
                <c:pt idx="811">
                  <c:v>28</c:v>
                </c:pt>
                <c:pt idx="812">
                  <c:v>28</c:v>
                </c:pt>
                <c:pt idx="813">
                  <c:v>28</c:v>
                </c:pt>
                <c:pt idx="814">
                  <c:v>28</c:v>
                </c:pt>
                <c:pt idx="815">
                  <c:v>28</c:v>
                </c:pt>
                <c:pt idx="816">
                  <c:v>28</c:v>
                </c:pt>
                <c:pt idx="817">
                  <c:v>28</c:v>
                </c:pt>
                <c:pt idx="818">
                  <c:v>28</c:v>
                </c:pt>
                <c:pt idx="819">
                  <c:v>28</c:v>
                </c:pt>
                <c:pt idx="820">
                  <c:v>28</c:v>
                </c:pt>
                <c:pt idx="821">
                  <c:v>28</c:v>
                </c:pt>
                <c:pt idx="822">
                  <c:v>28</c:v>
                </c:pt>
                <c:pt idx="823">
                  <c:v>28</c:v>
                </c:pt>
                <c:pt idx="824">
                  <c:v>28</c:v>
                </c:pt>
                <c:pt idx="825">
                  <c:v>28</c:v>
                </c:pt>
                <c:pt idx="826">
                  <c:v>28</c:v>
                </c:pt>
                <c:pt idx="827">
                  <c:v>28</c:v>
                </c:pt>
                <c:pt idx="828">
                  <c:v>28</c:v>
                </c:pt>
                <c:pt idx="829">
                  <c:v>28</c:v>
                </c:pt>
                <c:pt idx="830">
                  <c:v>28</c:v>
                </c:pt>
                <c:pt idx="831">
                  <c:v>28</c:v>
                </c:pt>
                <c:pt idx="832">
                  <c:v>28</c:v>
                </c:pt>
                <c:pt idx="833">
                  <c:v>28</c:v>
                </c:pt>
                <c:pt idx="834">
                  <c:v>28</c:v>
                </c:pt>
                <c:pt idx="835">
                  <c:v>28</c:v>
                </c:pt>
                <c:pt idx="836">
                  <c:v>28</c:v>
                </c:pt>
                <c:pt idx="837">
                  <c:v>28</c:v>
                </c:pt>
                <c:pt idx="838">
                  <c:v>28</c:v>
                </c:pt>
                <c:pt idx="839">
                  <c:v>28</c:v>
                </c:pt>
                <c:pt idx="840">
                  <c:v>28</c:v>
                </c:pt>
                <c:pt idx="841">
                  <c:v>28</c:v>
                </c:pt>
                <c:pt idx="842">
                  <c:v>28</c:v>
                </c:pt>
                <c:pt idx="843">
                  <c:v>28</c:v>
                </c:pt>
                <c:pt idx="844">
                  <c:v>28</c:v>
                </c:pt>
                <c:pt idx="845">
                  <c:v>28</c:v>
                </c:pt>
                <c:pt idx="846">
                  <c:v>28</c:v>
                </c:pt>
                <c:pt idx="847">
                  <c:v>28</c:v>
                </c:pt>
                <c:pt idx="848">
                  <c:v>28</c:v>
                </c:pt>
                <c:pt idx="849">
                  <c:v>28</c:v>
                </c:pt>
                <c:pt idx="850">
                  <c:v>28</c:v>
                </c:pt>
                <c:pt idx="851">
                  <c:v>28</c:v>
                </c:pt>
                <c:pt idx="852">
                  <c:v>28</c:v>
                </c:pt>
                <c:pt idx="853">
                  <c:v>28</c:v>
                </c:pt>
                <c:pt idx="854">
                  <c:v>28</c:v>
                </c:pt>
                <c:pt idx="855">
                  <c:v>28</c:v>
                </c:pt>
                <c:pt idx="856">
                  <c:v>28</c:v>
                </c:pt>
                <c:pt idx="857">
                  <c:v>28</c:v>
                </c:pt>
                <c:pt idx="858">
                  <c:v>28</c:v>
                </c:pt>
                <c:pt idx="859">
                  <c:v>28</c:v>
                </c:pt>
                <c:pt idx="860">
                  <c:v>28</c:v>
                </c:pt>
                <c:pt idx="861">
                  <c:v>28</c:v>
                </c:pt>
                <c:pt idx="862">
                  <c:v>28</c:v>
                </c:pt>
                <c:pt idx="863">
                  <c:v>28</c:v>
                </c:pt>
                <c:pt idx="864">
                  <c:v>28</c:v>
                </c:pt>
                <c:pt idx="865">
                  <c:v>28</c:v>
                </c:pt>
                <c:pt idx="866">
                  <c:v>28</c:v>
                </c:pt>
                <c:pt idx="867">
                  <c:v>28</c:v>
                </c:pt>
                <c:pt idx="868">
                  <c:v>28</c:v>
                </c:pt>
                <c:pt idx="869">
                  <c:v>28</c:v>
                </c:pt>
                <c:pt idx="870">
                  <c:v>28</c:v>
                </c:pt>
                <c:pt idx="871">
                  <c:v>28</c:v>
                </c:pt>
                <c:pt idx="872">
                  <c:v>28</c:v>
                </c:pt>
                <c:pt idx="873">
                  <c:v>28</c:v>
                </c:pt>
                <c:pt idx="874">
                  <c:v>28</c:v>
                </c:pt>
                <c:pt idx="875">
                  <c:v>28</c:v>
                </c:pt>
                <c:pt idx="876">
                  <c:v>28</c:v>
                </c:pt>
                <c:pt idx="877">
                  <c:v>28</c:v>
                </c:pt>
                <c:pt idx="878">
                  <c:v>28</c:v>
                </c:pt>
                <c:pt idx="879">
                  <c:v>28</c:v>
                </c:pt>
                <c:pt idx="880">
                  <c:v>28</c:v>
                </c:pt>
                <c:pt idx="881">
                  <c:v>28</c:v>
                </c:pt>
                <c:pt idx="882">
                  <c:v>28</c:v>
                </c:pt>
                <c:pt idx="883">
                  <c:v>28</c:v>
                </c:pt>
                <c:pt idx="884">
                  <c:v>28</c:v>
                </c:pt>
                <c:pt idx="885">
                  <c:v>28</c:v>
                </c:pt>
                <c:pt idx="886">
                  <c:v>28</c:v>
                </c:pt>
                <c:pt idx="887">
                  <c:v>28</c:v>
                </c:pt>
                <c:pt idx="888">
                  <c:v>28</c:v>
                </c:pt>
                <c:pt idx="889">
                  <c:v>28</c:v>
                </c:pt>
                <c:pt idx="890">
                  <c:v>28</c:v>
                </c:pt>
                <c:pt idx="891">
                  <c:v>28</c:v>
                </c:pt>
                <c:pt idx="892">
                  <c:v>28</c:v>
                </c:pt>
                <c:pt idx="893">
                  <c:v>28</c:v>
                </c:pt>
                <c:pt idx="894">
                  <c:v>28</c:v>
                </c:pt>
                <c:pt idx="895">
                  <c:v>28</c:v>
                </c:pt>
                <c:pt idx="896">
                  <c:v>28</c:v>
                </c:pt>
                <c:pt idx="897">
                  <c:v>28</c:v>
                </c:pt>
                <c:pt idx="898">
                  <c:v>28</c:v>
                </c:pt>
                <c:pt idx="899">
                  <c:v>28</c:v>
                </c:pt>
                <c:pt idx="900">
                  <c:v>28</c:v>
                </c:pt>
                <c:pt idx="901">
                  <c:v>28</c:v>
                </c:pt>
                <c:pt idx="902">
                  <c:v>28</c:v>
                </c:pt>
                <c:pt idx="903">
                  <c:v>28</c:v>
                </c:pt>
                <c:pt idx="904">
                  <c:v>28</c:v>
                </c:pt>
                <c:pt idx="905">
                  <c:v>28</c:v>
                </c:pt>
                <c:pt idx="906">
                  <c:v>28</c:v>
                </c:pt>
                <c:pt idx="907">
                  <c:v>28</c:v>
                </c:pt>
                <c:pt idx="908">
                  <c:v>28</c:v>
                </c:pt>
                <c:pt idx="909">
                  <c:v>28</c:v>
                </c:pt>
                <c:pt idx="910">
                  <c:v>28</c:v>
                </c:pt>
                <c:pt idx="911">
                  <c:v>28</c:v>
                </c:pt>
                <c:pt idx="912">
                  <c:v>28</c:v>
                </c:pt>
                <c:pt idx="913">
                  <c:v>28</c:v>
                </c:pt>
                <c:pt idx="914">
                  <c:v>28</c:v>
                </c:pt>
                <c:pt idx="915">
                  <c:v>28</c:v>
                </c:pt>
                <c:pt idx="916">
                  <c:v>28</c:v>
                </c:pt>
                <c:pt idx="917">
                  <c:v>28</c:v>
                </c:pt>
                <c:pt idx="918">
                  <c:v>28</c:v>
                </c:pt>
                <c:pt idx="919">
                  <c:v>28</c:v>
                </c:pt>
                <c:pt idx="920">
                  <c:v>28</c:v>
                </c:pt>
                <c:pt idx="921">
                  <c:v>28</c:v>
                </c:pt>
                <c:pt idx="922">
                  <c:v>28</c:v>
                </c:pt>
                <c:pt idx="923">
                  <c:v>28</c:v>
                </c:pt>
                <c:pt idx="924">
                  <c:v>28</c:v>
                </c:pt>
                <c:pt idx="925">
                  <c:v>28</c:v>
                </c:pt>
                <c:pt idx="926">
                  <c:v>28</c:v>
                </c:pt>
                <c:pt idx="927">
                  <c:v>28</c:v>
                </c:pt>
                <c:pt idx="928">
                  <c:v>28</c:v>
                </c:pt>
                <c:pt idx="929">
                  <c:v>28</c:v>
                </c:pt>
                <c:pt idx="930">
                  <c:v>28</c:v>
                </c:pt>
                <c:pt idx="931">
                  <c:v>28</c:v>
                </c:pt>
                <c:pt idx="932">
                  <c:v>28</c:v>
                </c:pt>
                <c:pt idx="933">
                  <c:v>28</c:v>
                </c:pt>
                <c:pt idx="934">
                  <c:v>28</c:v>
                </c:pt>
                <c:pt idx="935">
                  <c:v>28</c:v>
                </c:pt>
                <c:pt idx="936">
                  <c:v>28</c:v>
                </c:pt>
                <c:pt idx="937">
                  <c:v>28</c:v>
                </c:pt>
                <c:pt idx="938">
                  <c:v>28</c:v>
                </c:pt>
                <c:pt idx="939">
                  <c:v>28</c:v>
                </c:pt>
                <c:pt idx="940">
                  <c:v>28</c:v>
                </c:pt>
                <c:pt idx="941">
                  <c:v>28</c:v>
                </c:pt>
                <c:pt idx="942">
                  <c:v>28</c:v>
                </c:pt>
                <c:pt idx="943">
                  <c:v>28</c:v>
                </c:pt>
                <c:pt idx="944">
                  <c:v>28</c:v>
                </c:pt>
                <c:pt idx="945">
                  <c:v>28</c:v>
                </c:pt>
                <c:pt idx="946">
                  <c:v>28</c:v>
                </c:pt>
                <c:pt idx="947">
                  <c:v>28</c:v>
                </c:pt>
                <c:pt idx="948">
                  <c:v>28</c:v>
                </c:pt>
                <c:pt idx="949">
                  <c:v>28</c:v>
                </c:pt>
                <c:pt idx="950">
                  <c:v>28</c:v>
                </c:pt>
                <c:pt idx="951">
                  <c:v>28</c:v>
                </c:pt>
                <c:pt idx="952">
                  <c:v>28</c:v>
                </c:pt>
                <c:pt idx="953">
                  <c:v>28</c:v>
                </c:pt>
                <c:pt idx="954">
                  <c:v>28</c:v>
                </c:pt>
                <c:pt idx="955">
                  <c:v>28</c:v>
                </c:pt>
                <c:pt idx="956">
                  <c:v>28</c:v>
                </c:pt>
                <c:pt idx="957">
                  <c:v>28</c:v>
                </c:pt>
                <c:pt idx="958">
                  <c:v>28</c:v>
                </c:pt>
                <c:pt idx="959">
                  <c:v>28</c:v>
                </c:pt>
                <c:pt idx="960">
                  <c:v>28</c:v>
                </c:pt>
                <c:pt idx="961">
                  <c:v>28</c:v>
                </c:pt>
                <c:pt idx="962">
                  <c:v>28</c:v>
                </c:pt>
                <c:pt idx="963">
                  <c:v>28</c:v>
                </c:pt>
                <c:pt idx="964">
                  <c:v>28</c:v>
                </c:pt>
                <c:pt idx="965">
                  <c:v>28</c:v>
                </c:pt>
                <c:pt idx="966">
                  <c:v>28</c:v>
                </c:pt>
                <c:pt idx="967">
                  <c:v>28</c:v>
                </c:pt>
                <c:pt idx="968">
                  <c:v>28</c:v>
                </c:pt>
                <c:pt idx="969">
                  <c:v>28</c:v>
                </c:pt>
                <c:pt idx="970">
                  <c:v>28</c:v>
                </c:pt>
                <c:pt idx="971">
                  <c:v>28</c:v>
                </c:pt>
                <c:pt idx="972">
                  <c:v>28</c:v>
                </c:pt>
                <c:pt idx="973">
                  <c:v>28</c:v>
                </c:pt>
                <c:pt idx="974">
                  <c:v>28</c:v>
                </c:pt>
                <c:pt idx="975">
                  <c:v>28</c:v>
                </c:pt>
                <c:pt idx="976">
                  <c:v>28</c:v>
                </c:pt>
                <c:pt idx="977">
                  <c:v>28</c:v>
                </c:pt>
                <c:pt idx="978">
                  <c:v>28</c:v>
                </c:pt>
                <c:pt idx="979">
                  <c:v>28</c:v>
                </c:pt>
                <c:pt idx="980">
                  <c:v>28</c:v>
                </c:pt>
                <c:pt idx="981">
                  <c:v>28</c:v>
                </c:pt>
                <c:pt idx="982">
                  <c:v>28</c:v>
                </c:pt>
                <c:pt idx="983">
                  <c:v>28</c:v>
                </c:pt>
                <c:pt idx="984">
                  <c:v>28</c:v>
                </c:pt>
                <c:pt idx="985">
                  <c:v>28</c:v>
                </c:pt>
                <c:pt idx="986">
                  <c:v>28</c:v>
                </c:pt>
                <c:pt idx="987">
                  <c:v>28</c:v>
                </c:pt>
                <c:pt idx="988">
                  <c:v>28</c:v>
                </c:pt>
                <c:pt idx="989">
                  <c:v>28</c:v>
                </c:pt>
                <c:pt idx="990">
                  <c:v>28</c:v>
                </c:pt>
                <c:pt idx="991">
                  <c:v>28</c:v>
                </c:pt>
                <c:pt idx="992">
                  <c:v>28</c:v>
                </c:pt>
                <c:pt idx="993">
                  <c:v>28</c:v>
                </c:pt>
                <c:pt idx="994">
                  <c:v>28</c:v>
                </c:pt>
                <c:pt idx="995">
                  <c:v>28</c:v>
                </c:pt>
                <c:pt idx="996">
                  <c:v>28</c:v>
                </c:pt>
                <c:pt idx="997">
                  <c:v>28</c:v>
                </c:pt>
                <c:pt idx="998">
                  <c:v>28</c:v>
                </c:pt>
                <c:pt idx="999">
                  <c:v>28</c:v>
                </c:pt>
                <c:pt idx="1000">
                  <c:v>28</c:v>
                </c:pt>
                <c:pt idx="1001">
                  <c:v>28</c:v>
                </c:pt>
                <c:pt idx="1002">
                  <c:v>28</c:v>
                </c:pt>
                <c:pt idx="1003">
                  <c:v>28</c:v>
                </c:pt>
                <c:pt idx="1004">
                  <c:v>28</c:v>
                </c:pt>
                <c:pt idx="1005">
                  <c:v>28</c:v>
                </c:pt>
                <c:pt idx="1006">
                  <c:v>28</c:v>
                </c:pt>
                <c:pt idx="1007">
                  <c:v>28</c:v>
                </c:pt>
                <c:pt idx="1008">
                  <c:v>28</c:v>
                </c:pt>
                <c:pt idx="1009">
                  <c:v>28</c:v>
                </c:pt>
                <c:pt idx="1010">
                  <c:v>28</c:v>
                </c:pt>
                <c:pt idx="1011">
                  <c:v>28</c:v>
                </c:pt>
                <c:pt idx="1012">
                  <c:v>28</c:v>
                </c:pt>
                <c:pt idx="1013">
                  <c:v>28</c:v>
                </c:pt>
                <c:pt idx="1014">
                  <c:v>28</c:v>
                </c:pt>
                <c:pt idx="1015">
                  <c:v>28</c:v>
                </c:pt>
                <c:pt idx="1016">
                  <c:v>28</c:v>
                </c:pt>
                <c:pt idx="1017">
                  <c:v>28</c:v>
                </c:pt>
                <c:pt idx="1018">
                  <c:v>28</c:v>
                </c:pt>
                <c:pt idx="1019">
                  <c:v>28</c:v>
                </c:pt>
                <c:pt idx="1020">
                  <c:v>28</c:v>
                </c:pt>
                <c:pt idx="1021">
                  <c:v>28</c:v>
                </c:pt>
                <c:pt idx="1022">
                  <c:v>28</c:v>
                </c:pt>
                <c:pt idx="1023">
                  <c:v>28</c:v>
                </c:pt>
                <c:pt idx="1024">
                  <c:v>28</c:v>
                </c:pt>
                <c:pt idx="1025">
                  <c:v>28</c:v>
                </c:pt>
                <c:pt idx="1026">
                  <c:v>28</c:v>
                </c:pt>
                <c:pt idx="1027">
                  <c:v>28</c:v>
                </c:pt>
                <c:pt idx="1028">
                  <c:v>28</c:v>
                </c:pt>
                <c:pt idx="1029">
                  <c:v>28</c:v>
                </c:pt>
                <c:pt idx="1030">
                  <c:v>28</c:v>
                </c:pt>
                <c:pt idx="1031">
                  <c:v>28</c:v>
                </c:pt>
                <c:pt idx="1032">
                  <c:v>28</c:v>
                </c:pt>
                <c:pt idx="1033">
                  <c:v>28</c:v>
                </c:pt>
                <c:pt idx="1034">
                  <c:v>28</c:v>
                </c:pt>
                <c:pt idx="1035">
                  <c:v>28</c:v>
                </c:pt>
                <c:pt idx="1036">
                  <c:v>28</c:v>
                </c:pt>
                <c:pt idx="1037">
                  <c:v>28</c:v>
                </c:pt>
                <c:pt idx="1038">
                  <c:v>28</c:v>
                </c:pt>
                <c:pt idx="1039">
                  <c:v>28</c:v>
                </c:pt>
                <c:pt idx="1040">
                  <c:v>28</c:v>
                </c:pt>
                <c:pt idx="1041">
                  <c:v>28</c:v>
                </c:pt>
                <c:pt idx="1042">
                  <c:v>28</c:v>
                </c:pt>
                <c:pt idx="1043">
                  <c:v>28</c:v>
                </c:pt>
                <c:pt idx="1044">
                  <c:v>28</c:v>
                </c:pt>
                <c:pt idx="1045">
                  <c:v>28</c:v>
                </c:pt>
                <c:pt idx="1046">
                  <c:v>28</c:v>
                </c:pt>
                <c:pt idx="1047">
                  <c:v>28</c:v>
                </c:pt>
                <c:pt idx="1048">
                  <c:v>28</c:v>
                </c:pt>
                <c:pt idx="1049">
                  <c:v>28</c:v>
                </c:pt>
                <c:pt idx="1050">
                  <c:v>28</c:v>
                </c:pt>
                <c:pt idx="1051">
                  <c:v>28</c:v>
                </c:pt>
                <c:pt idx="1052">
                  <c:v>28</c:v>
                </c:pt>
                <c:pt idx="1053">
                  <c:v>28</c:v>
                </c:pt>
                <c:pt idx="1054">
                  <c:v>28</c:v>
                </c:pt>
                <c:pt idx="1055">
                  <c:v>28</c:v>
                </c:pt>
                <c:pt idx="1056">
                  <c:v>28</c:v>
                </c:pt>
                <c:pt idx="1057">
                  <c:v>28</c:v>
                </c:pt>
                <c:pt idx="1058">
                  <c:v>28</c:v>
                </c:pt>
                <c:pt idx="1059">
                  <c:v>28</c:v>
                </c:pt>
                <c:pt idx="1060">
                  <c:v>28</c:v>
                </c:pt>
                <c:pt idx="1061">
                  <c:v>28</c:v>
                </c:pt>
                <c:pt idx="1062">
                  <c:v>28</c:v>
                </c:pt>
                <c:pt idx="1063">
                  <c:v>28</c:v>
                </c:pt>
                <c:pt idx="1064">
                  <c:v>28</c:v>
                </c:pt>
                <c:pt idx="1065">
                  <c:v>28</c:v>
                </c:pt>
                <c:pt idx="1066">
                  <c:v>28</c:v>
                </c:pt>
                <c:pt idx="1067">
                  <c:v>28</c:v>
                </c:pt>
                <c:pt idx="1068">
                  <c:v>28</c:v>
                </c:pt>
                <c:pt idx="1069">
                  <c:v>28</c:v>
                </c:pt>
                <c:pt idx="1070">
                  <c:v>28</c:v>
                </c:pt>
                <c:pt idx="1071">
                  <c:v>28</c:v>
                </c:pt>
                <c:pt idx="1072">
                  <c:v>28</c:v>
                </c:pt>
                <c:pt idx="1073">
                  <c:v>28</c:v>
                </c:pt>
                <c:pt idx="1074">
                  <c:v>28</c:v>
                </c:pt>
                <c:pt idx="1075">
                  <c:v>28</c:v>
                </c:pt>
                <c:pt idx="1076">
                  <c:v>28</c:v>
                </c:pt>
                <c:pt idx="1077">
                  <c:v>28</c:v>
                </c:pt>
                <c:pt idx="1078">
                  <c:v>28</c:v>
                </c:pt>
                <c:pt idx="1079">
                  <c:v>28</c:v>
                </c:pt>
                <c:pt idx="1080">
                  <c:v>28</c:v>
                </c:pt>
                <c:pt idx="1081">
                  <c:v>28</c:v>
                </c:pt>
                <c:pt idx="1082">
                  <c:v>28</c:v>
                </c:pt>
                <c:pt idx="1083">
                  <c:v>28</c:v>
                </c:pt>
                <c:pt idx="1084">
                  <c:v>28</c:v>
                </c:pt>
                <c:pt idx="1085">
                  <c:v>28</c:v>
                </c:pt>
                <c:pt idx="1086">
                  <c:v>28</c:v>
                </c:pt>
                <c:pt idx="1087">
                  <c:v>28</c:v>
                </c:pt>
                <c:pt idx="1088">
                  <c:v>28</c:v>
                </c:pt>
                <c:pt idx="1089">
                  <c:v>28</c:v>
                </c:pt>
                <c:pt idx="1090">
                  <c:v>28</c:v>
                </c:pt>
                <c:pt idx="1091">
                  <c:v>28</c:v>
                </c:pt>
                <c:pt idx="1092">
                  <c:v>28</c:v>
                </c:pt>
                <c:pt idx="1093">
                  <c:v>28</c:v>
                </c:pt>
                <c:pt idx="1094">
                  <c:v>28</c:v>
                </c:pt>
                <c:pt idx="1095">
                  <c:v>28</c:v>
                </c:pt>
                <c:pt idx="1096">
                  <c:v>28</c:v>
                </c:pt>
                <c:pt idx="1097">
                  <c:v>28</c:v>
                </c:pt>
                <c:pt idx="1098">
                  <c:v>28</c:v>
                </c:pt>
                <c:pt idx="1099">
                  <c:v>28</c:v>
                </c:pt>
                <c:pt idx="1100">
                  <c:v>28</c:v>
                </c:pt>
                <c:pt idx="1101">
                  <c:v>28</c:v>
                </c:pt>
                <c:pt idx="1102">
                  <c:v>28</c:v>
                </c:pt>
                <c:pt idx="1103">
                  <c:v>28</c:v>
                </c:pt>
                <c:pt idx="1104">
                  <c:v>28</c:v>
                </c:pt>
                <c:pt idx="1105">
                  <c:v>28</c:v>
                </c:pt>
                <c:pt idx="1106">
                  <c:v>28</c:v>
                </c:pt>
                <c:pt idx="1107">
                  <c:v>28</c:v>
                </c:pt>
                <c:pt idx="1108">
                  <c:v>28</c:v>
                </c:pt>
                <c:pt idx="1109">
                  <c:v>28</c:v>
                </c:pt>
                <c:pt idx="1110">
                  <c:v>28</c:v>
                </c:pt>
                <c:pt idx="1111">
                  <c:v>28</c:v>
                </c:pt>
                <c:pt idx="1112">
                  <c:v>28</c:v>
                </c:pt>
                <c:pt idx="1113">
                  <c:v>28</c:v>
                </c:pt>
                <c:pt idx="1114">
                  <c:v>28</c:v>
                </c:pt>
                <c:pt idx="1115">
                  <c:v>28</c:v>
                </c:pt>
                <c:pt idx="1116">
                  <c:v>28</c:v>
                </c:pt>
                <c:pt idx="1117">
                  <c:v>28</c:v>
                </c:pt>
                <c:pt idx="1118">
                  <c:v>28</c:v>
                </c:pt>
                <c:pt idx="1119">
                  <c:v>28</c:v>
                </c:pt>
                <c:pt idx="1120">
                  <c:v>28</c:v>
                </c:pt>
                <c:pt idx="1121">
                  <c:v>28</c:v>
                </c:pt>
                <c:pt idx="1122">
                  <c:v>28</c:v>
                </c:pt>
                <c:pt idx="1123">
                  <c:v>28</c:v>
                </c:pt>
                <c:pt idx="1124">
                  <c:v>28</c:v>
                </c:pt>
                <c:pt idx="1125">
                  <c:v>28</c:v>
                </c:pt>
                <c:pt idx="1126">
                  <c:v>28</c:v>
                </c:pt>
                <c:pt idx="1127">
                  <c:v>28</c:v>
                </c:pt>
                <c:pt idx="1128">
                  <c:v>28</c:v>
                </c:pt>
                <c:pt idx="1129">
                  <c:v>28</c:v>
                </c:pt>
                <c:pt idx="1130">
                  <c:v>28</c:v>
                </c:pt>
                <c:pt idx="1131">
                  <c:v>28</c:v>
                </c:pt>
                <c:pt idx="1132">
                  <c:v>28</c:v>
                </c:pt>
                <c:pt idx="1133">
                  <c:v>28</c:v>
                </c:pt>
                <c:pt idx="1134">
                  <c:v>28</c:v>
                </c:pt>
                <c:pt idx="1135">
                  <c:v>28</c:v>
                </c:pt>
                <c:pt idx="1136">
                  <c:v>28</c:v>
                </c:pt>
                <c:pt idx="1137">
                  <c:v>28</c:v>
                </c:pt>
                <c:pt idx="1138">
                  <c:v>28</c:v>
                </c:pt>
                <c:pt idx="1139">
                  <c:v>28</c:v>
                </c:pt>
                <c:pt idx="1140">
                  <c:v>28</c:v>
                </c:pt>
                <c:pt idx="1141">
                  <c:v>28</c:v>
                </c:pt>
                <c:pt idx="1142">
                  <c:v>28</c:v>
                </c:pt>
                <c:pt idx="1143">
                  <c:v>28</c:v>
                </c:pt>
                <c:pt idx="1144">
                  <c:v>28</c:v>
                </c:pt>
                <c:pt idx="1145">
                  <c:v>28</c:v>
                </c:pt>
                <c:pt idx="1146">
                  <c:v>28</c:v>
                </c:pt>
                <c:pt idx="1147">
                  <c:v>28</c:v>
                </c:pt>
                <c:pt idx="1148">
                  <c:v>28</c:v>
                </c:pt>
                <c:pt idx="1149">
                  <c:v>28</c:v>
                </c:pt>
                <c:pt idx="1150">
                  <c:v>28</c:v>
                </c:pt>
                <c:pt idx="1151">
                  <c:v>28</c:v>
                </c:pt>
                <c:pt idx="1152">
                  <c:v>28</c:v>
                </c:pt>
                <c:pt idx="1153">
                  <c:v>28</c:v>
                </c:pt>
                <c:pt idx="1154">
                  <c:v>28</c:v>
                </c:pt>
                <c:pt idx="1155">
                  <c:v>28</c:v>
                </c:pt>
                <c:pt idx="1156">
                  <c:v>28</c:v>
                </c:pt>
                <c:pt idx="1157">
                  <c:v>28</c:v>
                </c:pt>
                <c:pt idx="1158">
                  <c:v>28</c:v>
                </c:pt>
                <c:pt idx="1159">
                  <c:v>28</c:v>
                </c:pt>
                <c:pt idx="1160">
                  <c:v>28</c:v>
                </c:pt>
                <c:pt idx="1161">
                  <c:v>28</c:v>
                </c:pt>
                <c:pt idx="1162">
                  <c:v>28</c:v>
                </c:pt>
                <c:pt idx="1163">
                  <c:v>28</c:v>
                </c:pt>
                <c:pt idx="1164">
                  <c:v>28</c:v>
                </c:pt>
                <c:pt idx="1165">
                  <c:v>28</c:v>
                </c:pt>
                <c:pt idx="1166">
                  <c:v>28</c:v>
                </c:pt>
                <c:pt idx="1167">
                  <c:v>28</c:v>
                </c:pt>
                <c:pt idx="1168">
                  <c:v>28</c:v>
                </c:pt>
                <c:pt idx="1169">
                  <c:v>28</c:v>
                </c:pt>
                <c:pt idx="1170">
                  <c:v>28</c:v>
                </c:pt>
                <c:pt idx="1171">
                  <c:v>28</c:v>
                </c:pt>
                <c:pt idx="1172">
                  <c:v>28</c:v>
                </c:pt>
                <c:pt idx="1173">
                  <c:v>28</c:v>
                </c:pt>
                <c:pt idx="1174">
                  <c:v>28</c:v>
                </c:pt>
                <c:pt idx="1175">
                  <c:v>28</c:v>
                </c:pt>
                <c:pt idx="1176">
                  <c:v>28</c:v>
                </c:pt>
                <c:pt idx="1177">
                  <c:v>28</c:v>
                </c:pt>
                <c:pt idx="1178">
                  <c:v>28</c:v>
                </c:pt>
                <c:pt idx="1179">
                  <c:v>28</c:v>
                </c:pt>
                <c:pt idx="1180">
                  <c:v>28</c:v>
                </c:pt>
                <c:pt idx="1181">
                  <c:v>28</c:v>
                </c:pt>
                <c:pt idx="1182">
                  <c:v>28</c:v>
                </c:pt>
                <c:pt idx="1183">
                  <c:v>28</c:v>
                </c:pt>
                <c:pt idx="1184">
                  <c:v>28</c:v>
                </c:pt>
                <c:pt idx="1185">
                  <c:v>28</c:v>
                </c:pt>
                <c:pt idx="1186">
                  <c:v>28</c:v>
                </c:pt>
                <c:pt idx="1187">
                  <c:v>28</c:v>
                </c:pt>
                <c:pt idx="1188">
                  <c:v>28</c:v>
                </c:pt>
                <c:pt idx="1189">
                  <c:v>28</c:v>
                </c:pt>
                <c:pt idx="1190">
                  <c:v>28</c:v>
                </c:pt>
                <c:pt idx="1191">
                  <c:v>28</c:v>
                </c:pt>
                <c:pt idx="1192">
                  <c:v>28</c:v>
                </c:pt>
                <c:pt idx="1193">
                  <c:v>28</c:v>
                </c:pt>
                <c:pt idx="1194">
                  <c:v>28</c:v>
                </c:pt>
                <c:pt idx="1195">
                  <c:v>28</c:v>
                </c:pt>
                <c:pt idx="1196">
                  <c:v>28</c:v>
                </c:pt>
                <c:pt idx="1197">
                  <c:v>28</c:v>
                </c:pt>
                <c:pt idx="1198">
                  <c:v>28</c:v>
                </c:pt>
                <c:pt idx="1199">
                  <c:v>28</c:v>
                </c:pt>
                <c:pt idx="1200">
                  <c:v>28</c:v>
                </c:pt>
                <c:pt idx="1201">
                  <c:v>28</c:v>
                </c:pt>
                <c:pt idx="1202">
                  <c:v>28</c:v>
                </c:pt>
                <c:pt idx="1203">
                  <c:v>28</c:v>
                </c:pt>
                <c:pt idx="1204">
                  <c:v>28</c:v>
                </c:pt>
                <c:pt idx="1205">
                  <c:v>28</c:v>
                </c:pt>
                <c:pt idx="1206">
                  <c:v>28</c:v>
                </c:pt>
                <c:pt idx="1207">
                  <c:v>28</c:v>
                </c:pt>
                <c:pt idx="1208">
                  <c:v>28</c:v>
                </c:pt>
                <c:pt idx="1209">
                  <c:v>28</c:v>
                </c:pt>
                <c:pt idx="1210">
                  <c:v>28</c:v>
                </c:pt>
                <c:pt idx="1211">
                  <c:v>28</c:v>
                </c:pt>
                <c:pt idx="1212">
                  <c:v>28</c:v>
                </c:pt>
                <c:pt idx="1213">
                  <c:v>28</c:v>
                </c:pt>
                <c:pt idx="1214">
                  <c:v>28</c:v>
                </c:pt>
                <c:pt idx="1215">
                  <c:v>28</c:v>
                </c:pt>
                <c:pt idx="1216">
                  <c:v>28</c:v>
                </c:pt>
                <c:pt idx="1217">
                  <c:v>28</c:v>
                </c:pt>
                <c:pt idx="1218">
                  <c:v>28</c:v>
                </c:pt>
                <c:pt idx="1219">
                  <c:v>28</c:v>
                </c:pt>
                <c:pt idx="1220">
                  <c:v>28</c:v>
                </c:pt>
                <c:pt idx="1221">
                  <c:v>28</c:v>
                </c:pt>
                <c:pt idx="1222">
                  <c:v>28</c:v>
                </c:pt>
                <c:pt idx="1223">
                  <c:v>28</c:v>
                </c:pt>
                <c:pt idx="1224">
                  <c:v>28</c:v>
                </c:pt>
                <c:pt idx="1225">
                  <c:v>28</c:v>
                </c:pt>
                <c:pt idx="1226">
                  <c:v>28</c:v>
                </c:pt>
                <c:pt idx="1227">
                  <c:v>28</c:v>
                </c:pt>
                <c:pt idx="1228">
                  <c:v>28</c:v>
                </c:pt>
                <c:pt idx="1229">
                  <c:v>28</c:v>
                </c:pt>
                <c:pt idx="1230">
                  <c:v>28</c:v>
                </c:pt>
                <c:pt idx="1231">
                  <c:v>28</c:v>
                </c:pt>
                <c:pt idx="1232">
                  <c:v>28</c:v>
                </c:pt>
                <c:pt idx="1233">
                  <c:v>28</c:v>
                </c:pt>
                <c:pt idx="1234">
                  <c:v>28</c:v>
                </c:pt>
                <c:pt idx="1235">
                  <c:v>28</c:v>
                </c:pt>
                <c:pt idx="1236">
                  <c:v>28</c:v>
                </c:pt>
                <c:pt idx="1237">
                  <c:v>28</c:v>
                </c:pt>
                <c:pt idx="1238">
                  <c:v>28</c:v>
                </c:pt>
                <c:pt idx="1239">
                  <c:v>28</c:v>
                </c:pt>
                <c:pt idx="1240">
                  <c:v>28</c:v>
                </c:pt>
                <c:pt idx="1241">
                  <c:v>28</c:v>
                </c:pt>
                <c:pt idx="1242">
                  <c:v>28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28</c:v>
                </c:pt>
                <c:pt idx="1247">
                  <c:v>28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28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28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28</c:v>
                </c:pt>
                <c:pt idx="1260">
                  <c:v>28</c:v>
                </c:pt>
                <c:pt idx="1261">
                  <c:v>28</c:v>
                </c:pt>
                <c:pt idx="1262">
                  <c:v>28</c:v>
                </c:pt>
                <c:pt idx="1263">
                  <c:v>28</c:v>
                </c:pt>
                <c:pt idx="1264">
                  <c:v>28</c:v>
                </c:pt>
                <c:pt idx="1265">
                  <c:v>28</c:v>
                </c:pt>
                <c:pt idx="1266">
                  <c:v>28</c:v>
                </c:pt>
                <c:pt idx="1267">
                  <c:v>28</c:v>
                </c:pt>
                <c:pt idx="1268">
                  <c:v>28</c:v>
                </c:pt>
                <c:pt idx="1269">
                  <c:v>28</c:v>
                </c:pt>
                <c:pt idx="1270">
                  <c:v>28</c:v>
                </c:pt>
                <c:pt idx="1271">
                  <c:v>28</c:v>
                </c:pt>
                <c:pt idx="1272">
                  <c:v>28</c:v>
                </c:pt>
                <c:pt idx="1273">
                  <c:v>28</c:v>
                </c:pt>
                <c:pt idx="1274">
                  <c:v>28</c:v>
                </c:pt>
                <c:pt idx="1275">
                  <c:v>28</c:v>
                </c:pt>
                <c:pt idx="1276">
                  <c:v>28</c:v>
                </c:pt>
                <c:pt idx="1277">
                  <c:v>28</c:v>
                </c:pt>
                <c:pt idx="1278">
                  <c:v>28</c:v>
                </c:pt>
                <c:pt idx="1279">
                  <c:v>28</c:v>
                </c:pt>
                <c:pt idx="1280">
                  <c:v>28</c:v>
                </c:pt>
                <c:pt idx="1281">
                  <c:v>28</c:v>
                </c:pt>
                <c:pt idx="1282">
                  <c:v>28</c:v>
                </c:pt>
                <c:pt idx="1283">
                  <c:v>28</c:v>
                </c:pt>
                <c:pt idx="1284">
                  <c:v>28</c:v>
                </c:pt>
                <c:pt idx="1285">
                  <c:v>28</c:v>
                </c:pt>
                <c:pt idx="1286">
                  <c:v>28</c:v>
                </c:pt>
                <c:pt idx="1287">
                  <c:v>28</c:v>
                </c:pt>
                <c:pt idx="1288">
                  <c:v>28</c:v>
                </c:pt>
                <c:pt idx="1289">
                  <c:v>28</c:v>
                </c:pt>
                <c:pt idx="1290">
                  <c:v>28</c:v>
                </c:pt>
                <c:pt idx="1291">
                  <c:v>28</c:v>
                </c:pt>
                <c:pt idx="1292">
                  <c:v>28</c:v>
                </c:pt>
                <c:pt idx="1293">
                  <c:v>28</c:v>
                </c:pt>
                <c:pt idx="1294">
                  <c:v>28</c:v>
                </c:pt>
                <c:pt idx="1295">
                  <c:v>28</c:v>
                </c:pt>
                <c:pt idx="1296">
                  <c:v>28</c:v>
                </c:pt>
                <c:pt idx="1297">
                  <c:v>28</c:v>
                </c:pt>
                <c:pt idx="1298">
                  <c:v>28</c:v>
                </c:pt>
                <c:pt idx="1299">
                  <c:v>28</c:v>
                </c:pt>
                <c:pt idx="1300">
                  <c:v>28</c:v>
                </c:pt>
                <c:pt idx="1301">
                  <c:v>28</c:v>
                </c:pt>
                <c:pt idx="1302">
                  <c:v>28</c:v>
                </c:pt>
                <c:pt idx="1303">
                  <c:v>28</c:v>
                </c:pt>
                <c:pt idx="1304">
                  <c:v>28</c:v>
                </c:pt>
                <c:pt idx="1305">
                  <c:v>28</c:v>
                </c:pt>
                <c:pt idx="1306">
                  <c:v>28</c:v>
                </c:pt>
                <c:pt idx="1307">
                  <c:v>28</c:v>
                </c:pt>
                <c:pt idx="1308">
                  <c:v>28</c:v>
                </c:pt>
                <c:pt idx="1309">
                  <c:v>28</c:v>
                </c:pt>
                <c:pt idx="1310">
                  <c:v>28</c:v>
                </c:pt>
                <c:pt idx="1311">
                  <c:v>28</c:v>
                </c:pt>
                <c:pt idx="1312">
                  <c:v>28</c:v>
                </c:pt>
                <c:pt idx="1313">
                  <c:v>28</c:v>
                </c:pt>
                <c:pt idx="1314">
                  <c:v>28</c:v>
                </c:pt>
                <c:pt idx="1315">
                  <c:v>28</c:v>
                </c:pt>
                <c:pt idx="1316">
                  <c:v>28</c:v>
                </c:pt>
                <c:pt idx="1317">
                  <c:v>28</c:v>
                </c:pt>
                <c:pt idx="1318">
                  <c:v>28</c:v>
                </c:pt>
                <c:pt idx="1319">
                  <c:v>28</c:v>
                </c:pt>
                <c:pt idx="1320">
                  <c:v>28</c:v>
                </c:pt>
                <c:pt idx="1321">
                  <c:v>28</c:v>
                </c:pt>
                <c:pt idx="1322">
                  <c:v>28</c:v>
                </c:pt>
                <c:pt idx="1323">
                  <c:v>28</c:v>
                </c:pt>
                <c:pt idx="1324">
                  <c:v>28</c:v>
                </c:pt>
                <c:pt idx="1325">
                  <c:v>28</c:v>
                </c:pt>
                <c:pt idx="1326">
                  <c:v>28</c:v>
                </c:pt>
                <c:pt idx="1327">
                  <c:v>28</c:v>
                </c:pt>
                <c:pt idx="1328">
                  <c:v>28</c:v>
                </c:pt>
                <c:pt idx="1329">
                  <c:v>28</c:v>
                </c:pt>
                <c:pt idx="1330">
                  <c:v>28</c:v>
                </c:pt>
                <c:pt idx="1331">
                  <c:v>28</c:v>
                </c:pt>
                <c:pt idx="1332">
                  <c:v>28</c:v>
                </c:pt>
                <c:pt idx="1333">
                  <c:v>28</c:v>
                </c:pt>
                <c:pt idx="1334">
                  <c:v>28</c:v>
                </c:pt>
                <c:pt idx="1335">
                  <c:v>28</c:v>
                </c:pt>
                <c:pt idx="1336">
                  <c:v>28</c:v>
                </c:pt>
                <c:pt idx="1337">
                  <c:v>28</c:v>
                </c:pt>
                <c:pt idx="1338">
                  <c:v>28</c:v>
                </c:pt>
                <c:pt idx="1339">
                  <c:v>28</c:v>
                </c:pt>
                <c:pt idx="1340">
                  <c:v>28</c:v>
                </c:pt>
                <c:pt idx="1341">
                  <c:v>28</c:v>
                </c:pt>
                <c:pt idx="1342">
                  <c:v>28</c:v>
                </c:pt>
                <c:pt idx="1343">
                  <c:v>28</c:v>
                </c:pt>
                <c:pt idx="1344">
                  <c:v>28</c:v>
                </c:pt>
                <c:pt idx="1345">
                  <c:v>28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28</c:v>
                </c:pt>
                <c:pt idx="1350">
                  <c:v>28</c:v>
                </c:pt>
                <c:pt idx="1351">
                  <c:v>28</c:v>
                </c:pt>
                <c:pt idx="1352">
                  <c:v>28</c:v>
                </c:pt>
                <c:pt idx="1353">
                  <c:v>28</c:v>
                </c:pt>
                <c:pt idx="1354">
                  <c:v>28</c:v>
                </c:pt>
                <c:pt idx="1355">
                  <c:v>28</c:v>
                </c:pt>
                <c:pt idx="1356">
                  <c:v>28</c:v>
                </c:pt>
                <c:pt idx="1357">
                  <c:v>28</c:v>
                </c:pt>
                <c:pt idx="1358">
                  <c:v>28</c:v>
                </c:pt>
                <c:pt idx="1359">
                  <c:v>28</c:v>
                </c:pt>
                <c:pt idx="1360">
                  <c:v>28</c:v>
                </c:pt>
                <c:pt idx="1361">
                  <c:v>28</c:v>
                </c:pt>
                <c:pt idx="1362">
                  <c:v>28</c:v>
                </c:pt>
                <c:pt idx="1363">
                  <c:v>28</c:v>
                </c:pt>
                <c:pt idx="1364">
                  <c:v>28</c:v>
                </c:pt>
                <c:pt idx="1365">
                  <c:v>28</c:v>
                </c:pt>
                <c:pt idx="1366">
                  <c:v>28</c:v>
                </c:pt>
                <c:pt idx="1367">
                  <c:v>28</c:v>
                </c:pt>
                <c:pt idx="1368">
                  <c:v>28</c:v>
                </c:pt>
                <c:pt idx="1369">
                  <c:v>28</c:v>
                </c:pt>
                <c:pt idx="1370">
                  <c:v>28</c:v>
                </c:pt>
                <c:pt idx="1371">
                  <c:v>28</c:v>
                </c:pt>
                <c:pt idx="1372">
                  <c:v>28</c:v>
                </c:pt>
                <c:pt idx="1373">
                  <c:v>28</c:v>
                </c:pt>
                <c:pt idx="1374">
                  <c:v>28</c:v>
                </c:pt>
                <c:pt idx="1375">
                  <c:v>28</c:v>
                </c:pt>
                <c:pt idx="1376">
                  <c:v>28</c:v>
                </c:pt>
                <c:pt idx="1377">
                  <c:v>28</c:v>
                </c:pt>
                <c:pt idx="1378">
                  <c:v>28</c:v>
                </c:pt>
                <c:pt idx="1379">
                  <c:v>28</c:v>
                </c:pt>
                <c:pt idx="1380">
                  <c:v>28</c:v>
                </c:pt>
                <c:pt idx="1381">
                  <c:v>28</c:v>
                </c:pt>
                <c:pt idx="1382">
                  <c:v>28</c:v>
                </c:pt>
                <c:pt idx="1383">
                  <c:v>28</c:v>
                </c:pt>
                <c:pt idx="1384">
                  <c:v>28</c:v>
                </c:pt>
                <c:pt idx="1385">
                  <c:v>28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28</c:v>
                </c:pt>
                <c:pt idx="1390">
                  <c:v>28</c:v>
                </c:pt>
                <c:pt idx="1391">
                  <c:v>28</c:v>
                </c:pt>
                <c:pt idx="1392">
                  <c:v>28</c:v>
                </c:pt>
                <c:pt idx="1393">
                  <c:v>28</c:v>
                </c:pt>
                <c:pt idx="1394">
                  <c:v>28</c:v>
                </c:pt>
                <c:pt idx="1395">
                  <c:v>28</c:v>
                </c:pt>
                <c:pt idx="1396">
                  <c:v>28</c:v>
                </c:pt>
                <c:pt idx="1397">
                  <c:v>28</c:v>
                </c:pt>
                <c:pt idx="1398">
                  <c:v>28</c:v>
                </c:pt>
                <c:pt idx="1399">
                  <c:v>28</c:v>
                </c:pt>
                <c:pt idx="1400">
                  <c:v>28</c:v>
                </c:pt>
                <c:pt idx="1401">
                  <c:v>28</c:v>
                </c:pt>
                <c:pt idx="1402">
                  <c:v>28</c:v>
                </c:pt>
                <c:pt idx="1403">
                  <c:v>28</c:v>
                </c:pt>
                <c:pt idx="1404">
                  <c:v>28</c:v>
                </c:pt>
                <c:pt idx="1405">
                  <c:v>28</c:v>
                </c:pt>
                <c:pt idx="1406">
                  <c:v>28</c:v>
                </c:pt>
                <c:pt idx="1407">
                  <c:v>28</c:v>
                </c:pt>
                <c:pt idx="1408">
                  <c:v>28</c:v>
                </c:pt>
                <c:pt idx="1409">
                  <c:v>28</c:v>
                </c:pt>
                <c:pt idx="1410">
                  <c:v>28</c:v>
                </c:pt>
                <c:pt idx="1411">
                  <c:v>28</c:v>
                </c:pt>
                <c:pt idx="1412">
                  <c:v>28</c:v>
                </c:pt>
                <c:pt idx="1413">
                  <c:v>28</c:v>
                </c:pt>
                <c:pt idx="1414">
                  <c:v>28</c:v>
                </c:pt>
                <c:pt idx="1415">
                  <c:v>28</c:v>
                </c:pt>
                <c:pt idx="1416">
                  <c:v>28</c:v>
                </c:pt>
                <c:pt idx="1417">
                  <c:v>28</c:v>
                </c:pt>
                <c:pt idx="1418">
                  <c:v>28</c:v>
                </c:pt>
                <c:pt idx="1419">
                  <c:v>28</c:v>
                </c:pt>
                <c:pt idx="1420">
                  <c:v>28</c:v>
                </c:pt>
                <c:pt idx="1421">
                  <c:v>28</c:v>
                </c:pt>
                <c:pt idx="1422">
                  <c:v>28</c:v>
                </c:pt>
                <c:pt idx="1423">
                  <c:v>28</c:v>
                </c:pt>
                <c:pt idx="1424">
                  <c:v>28</c:v>
                </c:pt>
                <c:pt idx="1425">
                  <c:v>28</c:v>
                </c:pt>
                <c:pt idx="1426">
                  <c:v>28</c:v>
                </c:pt>
                <c:pt idx="1427">
                  <c:v>28</c:v>
                </c:pt>
                <c:pt idx="1428">
                  <c:v>28</c:v>
                </c:pt>
                <c:pt idx="1429">
                  <c:v>28</c:v>
                </c:pt>
                <c:pt idx="1430">
                  <c:v>28</c:v>
                </c:pt>
                <c:pt idx="1431">
                  <c:v>28</c:v>
                </c:pt>
                <c:pt idx="1432">
                  <c:v>28</c:v>
                </c:pt>
                <c:pt idx="1433">
                  <c:v>28</c:v>
                </c:pt>
                <c:pt idx="1434">
                  <c:v>28</c:v>
                </c:pt>
                <c:pt idx="1435">
                  <c:v>28</c:v>
                </c:pt>
                <c:pt idx="1436">
                  <c:v>28</c:v>
                </c:pt>
                <c:pt idx="1437">
                  <c:v>28</c:v>
                </c:pt>
                <c:pt idx="1438">
                  <c:v>28</c:v>
                </c:pt>
                <c:pt idx="1439">
                  <c:v>28</c:v>
                </c:pt>
                <c:pt idx="1440">
                  <c:v>28</c:v>
                </c:pt>
                <c:pt idx="1441">
                  <c:v>28</c:v>
                </c:pt>
                <c:pt idx="1442">
                  <c:v>28</c:v>
                </c:pt>
                <c:pt idx="1443">
                  <c:v>28</c:v>
                </c:pt>
                <c:pt idx="1444">
                  <c:v>28</c:v>
                </c:pt>
                <c:pt idx="1445">
                  <c:v>28</c:v>
                </c:pt>
                <c:pt idx="1446">
                  <c:v>28</c:v>
                </c:pt>
                <c:pt idx="1447">
                  <c:v>28</c:v>
                </c:pt>
                <c:pt idx="1448">
                  <c:v>28</c:v>
                </c:pt>
                <c:pt idx="1449">
                  <c:v>28</c:v>
                </c:pt>
                <c:pt idx="1450">
                  <c:v>28</c:v>
                </c:pt>
                <c:pt idx="1451">
                  <c:v>28</c:v>
                </c:pt>
                <c:pt idx="1452">
                  <c:v>28</c:v>
                </c:pt>
                <c:pt idx="1453">
                  <c:v>28</c:v>
                </c:pt>
                <c:pt idx="1454">
                  <c:v>28</c:v>
                </c:pt>
                <c:pt idx="1455">
                  <c:v>28</c:v>
                </c:pt>
                <c:pt idx="1456">
                  <c:v>28</c:v>
                </c:pt>
                <c:pt idx="1457">
                  <c:v>28</c:v>
                </c:pt>
                <c:pt idx="1458">
                  <c:v>28</c:v>
                </c:pt>
                <c:pt idx="1459">
                  <c:v>28</c:v>
                </c:pt>
                <c:pt idx="1460">
                  <c:v>28</c:v>
                </c:pt>
                <c:pt idx="1461">
                  <c:v>28</c:v>
                </c:pt>
                <c:pt idx="1462">
                  <c:v>28</c:v>
                </c:pt>
                <c:pt idx="1463">
                  <c:v>28</c:v>
                </c:pt>
                <c:pt idx="1464">
                  <c:v>28</c:v>
                </c:pt>
                <c:pt idx="1465">
                  <c:v>28</c:v>
                </c:pt>
                <c:pt idx="1466">
                  <c:v>28</c:v>
                </c:pt>
                <c:pt idx="1467">
                  <c:v>28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28</c:v>
                </c:pt>
                <c:pt idx="1472">
                  <c:v>28</c:v>
                </c:pt>
                <c:pt idx="1473">
                  <c:v>28</c:v>
                </c:pt>
                <c:pt idx="1474">
                  <c:v>28</c:v>
                </c:pt>
                <c:pt idx="1475">
                  <c:v>28</c:v>
                </c:pt>
                <c:pt idx="1476">
                  <c:v>28</c:v>
                </c:pt>
                <c:pt idx="1477">
                  <c:v>28</c:v>
                </c:pt>
                <c:pt idx="1478">
                  <c:v>28</c:v>
                </c:pt>
                <c:pt idx="1479">
                  <c:v>28</c:v>
                </c:pt>
                <c:pt idx="1480">
                  <c:v>28</c:v>
                </c:pt>
                <c:pt idx="1481">
                  <c:v>28</c:v>
                </c:pt>
                <c:pt idx="1482">
                  <c:v>28</c:v>
                </c:pt>
                <c:pt idx="1483">
                  <c:v>28</c:v>
                </c:pt>
                <c:pt idx="1484">
                  <c:v>28</c:v>
                </c:pt>
                <c:pt idx="1485">
                  <c:v>28</c:v>
                </c:pt>
                <c:pt idx="1486">
                  <c:v>28</c:v>
                </c:pt>
                <c:pt idx="1487">
                  <c:v>28</c:v>
                </c:pt>
                <c:pt idx="1488">
                  <c:v>28</c:v>
                </c:pt>
                <c:pt idx="1489">
                  <c:v>28</c:v>
                </c:pt>
                <c:pt idx="1490">
                  <c:v>28</c:v>
                </c:pt>
                <c:pt idx="1491">
                  <c:v>28</c:v>
                </c:pt>
                <c:pt idx="1492">
                  <c:v>28</c:v>
                </c:pt>
                <c:pt idx="1493">
                  <c:v>28</c:v>
                </c:pt>
                <c:pt idx="1494">
                  <c:v>28</c:v>
                </c:pt>
                <c:pt idx="1495">
                  <c:v>28</c:v>
                </c:pt>
                <c:pt idx="1496">
                  <c:v>28</c:v>
                </c:pt>
                <c:pt idx="1497">
                  <c:v>28</c:v>
                </c:pt>
                <c:pt idx="1498">
                  <c:v>28</c:v>
                </c:pt>
                <c:pt idx="1499">
                  <c:v>28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28</c:v>
                </c:pt>
                <c:pt idx="1504">
                  <c:v>28</c:v>
                </c:pt>
                <c:pt idx="1505">
                  <c:v>28</c:v>
                </c:pt>
                <c:pt idx="1506">
                  <c:v>28</c:v>
                </c:pt>
                <c:pt idx="1507">
                  <c:v>28</c:v>
                </c:pt>
                <c:pt idx="1508">
                  <c:v>28</c:v>
                </c:pt>
                <c:pt idx="1509">
                  <c:v>28</c:v>
                </c:pt>
                <c:pt idx="1510">
                  <c:v>28</c:v>
                </c:pt>
                <c:pt idx="1511">
                  <c:v>28</c:v>
                </c:pt>
                <c:pt idx="1512">
                  <c:v>28</c:v>
                </c:pt>
                <c:pt idx="1513">
                  <c:v>28</c:v>
                </c:pt>
                <c:pt idx="1514">
                  <c:v>28</c:v>
                </c:pt>
                <c:pt idx="1515">
                  <c:v>28</c:v>
                </c:pt>
                <c:pt idx="1516">
                  <c:v>28</c:v>
                </c:pt>
                <c:pt idx="1517">
                  <c:v>28</c:v>
                </c:pt>
                <c:pt idx="1518">
                  <c:v>28</c:v>
                </c:pt>
                <c:pt idx="1519">
                  <c:v>28</c:v>
                </c:pt>
                <c:pt idx="1520">
                  <c:v>28</c:v>
                </c:pt>
                <c:pt idx="1521">
                  <c:v>28</c:v>
                </c:pt>
                <c:pt idx="1522">
                  <c:v>28</c:v>
                </c:pt>
                <c:pt idx="1523">
                  <c:v>28</c:v>
                </c:pt>
                <c:pt idx="1524">
                  <c:v>28</c:v>
                </c:pt>
                <c:pt idx="1525">
                  <c:v>28</c:v>
                </c:pt>
                <c:pt idx="1526">
                  <c:v>28</c:v>
                </c:pt>
                <c:pt idx="1527">
                  <c:v>28</c:v>
                </c:pt>
                <c:pt idx="1528">
                  <c:v>28</c:v>
                </c:pt>
                <c:pt idx="1529">
                  <c:v>28</c:v>
                </c:pt>
                <c:pt idx="1530">
                  <c:v>28</c:v>
                </c:pt>
                <c:pt idx="1531">
                  <c:v>28</c:v>
                </c:pt>
                <c:pt idx="1532">
                  <c:v>28</c:v>
                </c:pt>
                <c:pt idx="1533">
                  <c:v>28</c:v>
                </c:pt>
                <c:pt idx="1534">
                  <c:v>28</c:v>
                </c:pt>
                <c:pt idx="1535">
                  <c:v>28</c:v>
                </c:pt>
                <c:pt idx="1536">
                  <c:v>28</c:v>
                </c:pt>
                <c:pt idx="1537">
                  <c:v>28</c:v>
                </c:pt>
                <c:pt idx="1538">
                  <c:v>28</c:v>
                </c:pt>
                <c:pt idx="1539">
                  <c:v>28</c:v>
                </c:pt>
                <c:pt idx="1540">
                  <c:v>28</c:v>
                </c:pt>
                <c:pt idx="1541">
                  <c:v>28</c:v>
                </c:pt>
                <c:pt idx="1542">
                  <c:v>28</c:v>
                </c:pt>
                <c:pt idx="1543">
                  <c:v>28</c:v>
                </c:pt>
                <c:pt idx="1544">
                  <c:v>28</c:v>
                </c:pt>
                <c:pt idx="1545">
                  <c:v>28</c:v>
                </c:pt>
                <c:pt idx="1546">
                  <c:v>28</c:v>
                </c:pt>
                <c:pt idx="1547">
                  <c:v>28</c:v>
                </c:pt>
                <c:pt idx="1548">
                  <c:v>28</c:v>
                </c:pt>
                <c:pt idx="1549">
                  <c:v>28</c:v>
                </c:pt>
                <c:pt idx="1550">
                  <c:v>28</c:v>
                </c:pt>
                <c:pt idx="1551">
                  <c:v>28</c:v>
                </c:pt>
                <c:pt idx="1552">
                  <c:v>28</c:v>
                </c:pt>
                <c:pt idx="1553">
                  <c:v>28</c:v>
                </c:pt>
                <c:pt idx="1554">
                  <c:v>28</c:v>
                </c:pt>
                <c:pt idx="1555">
                  <c:v>28</c:v>
                </c:pt>
                <c:pt idx="1556">
                  <c:v>28</c:v>
                </c:pt>
                <c:pt idx="1557">
                  <c:v>28</c:v>
                </c:pt>
                <c:pt idx="1558">
                  <c:v>28</c:v>
                </c:pt>
                <c:pt idx="1559">
                  <c:v>28</c:v>
                </c:pt>
                <c:pt idx="1560">
                  <c:v>28</c:v>
                </c:pt>
                <c:pt idx="1561">
                  <c:v>28</c:v>
                </c:pt>
                <c:pt idx="1562">
                  <c:v>28</c:v>
                </c:pt>
                <c:pt idx="1563">
                  <c:v>28</c:v>
                </c:pt>
                <c:pt idx="1564">
                  <c:v>28</c:v>
                </c:pt>
                <c:pt idx="1565">
                  <c:v>28</c:v>
                </c:pt>
                <c:pt idx="1566">
                  <c:v>28</c:v>
                </c:pt>
                <c:pt idx="1567">
                  <c:v>28</c:v>
                </c:pt>
                <c:pt idx="1568">
                  <c:v>28</c:v>
                </c:pt>
                <c:pt idx="1569">
                  <c:v>28</c:v>
                </c:pt>
                <c:pt idx="1570">
                  <c:v>28</c:v>
                </c:pt>
                <c:pt idx="1571">
                  <c:v>28</c:v>
                </c:pt>
                <c:pt idx="1572">
                  <c:v>28</c:v>
                </c:pt>
                <c:pt idx="1573">
                  <c:v>28</c:v>
                </c:pt>
                <c:pt idx="1574">
                  <c:v>28</c:v>
                </c:pt>
                <c:pt idx="1575">
                  <c:v>28</c:v>
                </c:pt>
                <c:pt idx="1576">
                  <c:v>28</c:v>
                </c:pt>
                <c:pt idx="1577">
                  <c:v>28</c:v>
                </c:pt>
                <c:pt idx="1578">
                  <c:v>28</c:v>
                </c:pt>
                <c:pt idx="1579">
                  <c:v>28</c:v>
                </c:pt>
                <c:pt idx="1580">
                  <c:v>28</c:v>
                </c:pt>
                <c:pt idx="1581">
                  <c:v>28</c:v>
                </c:pt>
                <c:pt idx="1582">
                  <c:v>28</c:v>
                </c:pt>
                <c:pt idx="1583">
                  <c:v>28</c:v>
                </c:pt>
                <c:pt idx="1584">
                  <c:v>28</c:v>
                </c:pt>
                <c:pt idx="1585">
                  <c:v>28</c:v>
                </c:pt>
                <c:pt idx="1586">
                  <c:v>28</c:v>
                </c:pt>
                <c:pt idx="1587">
                  <c:v>28</c:v>
                </c:pt>
                <c:pt idx="1588">
                  <c:v>28</c:v>
                </c:pt>
                <c:pt idx="1589">
                  <c:v>28</c:v>
                </c:pt>
                <c:pt idx="1590">
                  <c:v>28</c:v>
                </c:pt>
                <c:pt idx="1591">
                  <c:v>28</c:v>
                </c:pt>
                <c:pt idx="1592">
                  <c:v>28</c:v>
                </c:pt>
                <c:pt idx="1593">
                  <c:v>28</c:v>
                </c:pt>
                <c:pt idx="1594">
                  <c:v>28</c:v>
                </c:pt>
                <c:pt idx="1595">
                  <c:v>28</c:v>
                </c:pt>
                <c:pt idx="1596">
                  <c:v>28</c:v>
                </c:pt>
                <c:pt idx="1597">
                  <c:v>28</c:v>
                </c:pt>
                <c:pt idx="1598">
                  <c:v>28</c:v>
                </c:pt>
                <c:pt idx="1599">
                  <c:v>28</c:v>
                </c:pt>
                <c:pt idx="1600">
                  <c:v>28</c:v>
                </c:pt>
                <c:pt idx="1601">
                  <c:v>28</c:v>
                </c:pt>
                <c:pt idx="1602">
                  <c:v>28</c:v>
                </c:pt>
                <c:pt idx="1603">
                  <c:v>28</c:v>
                </c:pt>
                <c:pt idx="1604">
                  <c:v>28</c:v>
                </c:pt>
                <c:pt idx="1605">
                  <c:v>28</c:v>
                </c:pt>
                <c:pt idx="1606">
                  <c:v>28</c:v>
                </c:pt>
                <c:pt idx="1607">
                  <c:v>28</c:v>
                </c:pt>
                <c:pt idx="1608">
                  <c:v>28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28</c:v>
                </c:pt>
                <c:pt idx="1613">
                  <c:v>28</c:v>
                </c:pt>
                <c:pt idx="1614">
                  <c:v>28</c:v>
                </c:pt>
                <c:pt idx="1615">
                  <c:v>28</c:v>
                </c:pt>
                <c:pt idx="1616">
                  <c:v>28</c:v>
                </c:pt>
                <c:pt idx="1617">
                  <c:v>28</c:v>
                </c:pt>
                <c:pt idx="1618">
                  <c:v>28</c:v>
                </c:pt>
                <c:pt idx="1619">
                  <c:v>28</c:v>
                </c:pt>
                <c:pt idx="1620">
                  <c:v>28</c:v>
                </c:pt>
                <c:pt idx="1621">
                  <c:v>28</c:v>
                </c:pt>
                <c:pt idx="1622">
                  <c:v>28</c:v>
                </c:pt>
                <c:pt idx="1623">
                  <c:v>28</c:v>
                </c:pt>
                <c:pt idx="1624">
                  <c:v>28</c:v>
                </c:pt>
                <c:pt idx="1625">
                  <c:v>28</c:v>
                </c:pt>
                <c:pt idx="1626">
                  <c:v>28</c:v>
                </c:pt>
                <c:pt idx="1627">
                  <c:v>28</c:v>
                </c:pt>
                <c:pt idx="1628">
                  <c:v>28</c:v>
                </c:pt>
                <c:pt idx="1629">
                  <c:v>28</c:v>
                </c:pt>
                <c:pt idx="1630">
                  <c:v>28</c:v>
                </c:pt>
                <c:pt idx="1631">
                  <c:v>28</c:v>
                </c:pt>
                <c:pt idx="1632">
                  <c:v>28</c:v>
                </c:pt>
                <c:pt idx="1633">
                  <c:v>28</c:v>
                </c:pt>
                <c:pt idx="1634">
                  <c:v>28</c:v>
                </c:pt>
                <c:pt idx="1635">
                  <c:v>28</c:v>
                </c:pt>
                <c:pt idx="1636">
                  <c:v>28</c:v>
                </c:pt>
                <c:pt idx="1637">
                  <c:v>28</c:v>
                </c:pt>
                <c:pt idx="1638">
                  <c:v>28</c:v>
                </c:pt>
                <c:pt idx="1639">
                  <c:v>28</c:v>
                </c:pt>
                <c:pt idx="1640">
                  <c:v>28</c:v>
                </c:pt>
                <c:pt idx="1641">
                  <c:v>28</c:v>
                </c:pt>
                <c:pt idx="1642">
                  <c:v>28</c:v>
                </c:pt>
                <c:pt idx="1643">
                  <c:v>28</c:v>
                </c:pt>
                <c:pt idx="1644">
                  <c:v>28</c:v>
                </c:pt>
                <c:pt idx="1645">
                  <c:v>28</c:v>
                </c:pt>
                <c:pt idx="1646">
                  <c:v>28</c:v>
                </c:pt>
                <c:pt idx="1647">
                  <c:v>28</c:v>
                </c:pt>
                <c:pt idx="1648">
                  <c:v>28</c:v>
                </c:pt>
                <c:pt idx="1649">
                  <c:v>28</c:v>
                </c:pt>
                <c:pt idx="1650">
                  <c:v>28</c:v>
                </c:pt>
                <c:pt idx="1651">
                  <c:v>28</c:v>
                </c:pt>
                <c:pt idx="1652">
                  <c:v>28</c:v>
                </c:pt>
                <c:pt idx="1653">
                  <c:v>28</c:v>
                </c:pt>
                <c:pt idx="1654">
                  <c:v>28</c:v>
                </c:pt>
                <c:pt idx="1655">
                  <c:v>28</c:v>
                </c:pt>
                <c:pt idx="1656">
                  <c:v>28</c:v>
                </c:pt>
                <c:pt idx="1657">
                  <c:v>28</c:v>
                </c:pt>
                <c:pt idx="1658">
                  <c:v>28</c:v>
                </c:pt>
                <c:pt idx="1659">
                  <c:v>28</c:v>
                </c:pt>
                <c:pt idx="1660">
                  <c:v>28</c:v>
                </c:pt>
                <c:pt idx="1661">
                  <c:v>28</c:v>
                </c:pt>
                <c:pt idx="1662">
                  <c:v>28</c:v>
                </c:pt>
                <c:pt idx="1663">
                  <c:v>28</c:v>
                </c:pt>
                <c:pt idx="1664">
                  <c:v>28</c:v>
                </c:pt>
                <c:pt idx="1665">
                  <c:v>28</c:v>
                </c:pt>
                <c:pt idx="1666">
                  <c:v>28</c:v>
                </c:pt>
                <c:pt idx="1667">
                  <c:v>28</c:v>
                </c:pt>
                <c:pt idx="1668">
                  <c:v>28</c:v>
                </c:pt>
                <c:pt idx="1669">
                  <c:v>28</c:v>
                </c:pt>
                <c:pt idx="1670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C-4D0B-A5CA-3B57553C784A}"/>
            </c:ext>
          </c:extLst>
        </c:ser>
        <c:ser>
          <c:idx val="2"/>
          <c:order val="2"/>
          <c:tx>
            <c:strRef>
              <c:f>Resueltas!$R$1</c:f>
              <c:strCache>
                <c:ptCount val="1"/>
                <c:pt idx="0">
                  <c:v>Percentil 70%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Resueltas!$L$2:$L$1672</c:f>
              <c:numCache>
                <c:formatCode>m/d/yyyy</c:formatCode>
                <c:ptCount val="1671"/>
                <c:pt idx="0">
                  <c:v>44985</c:v>
                </c:pt>
                <c:pt idx="1">
                  <c:v>44985</c:v>
                </c:pt>
                <c:pt idx="2">
                  <c:v>44985</c:v>
                </c:pt>
                <c:pt idx="3">
                  <c:v>44985</c:v>
                </c:pt>
                <c:pt idx="4">
                  <c:v>44984</c:v>
                </c:pt>
                <c:pt idx="5">
                  <c:v>44984</c:v>
                </c:pt>
                <c:pt idx="6">
                  <c:v>44985</c:v>
                </c:pt>
                <c:pt idx="7">
                  <c:v>44985</c:v>
                </c:pt>
                <c:pt idx="8">
                  <c:v>44985</c:v>
                </c:pt>
                <c:pt idx="9">
                  <c:v>44984</c:v>
                </c:pt>
                <c:pt idx="10">
                  <c:v>44985</c:v>
                </c:pt>
                <c:pt idx="11">
                  <c:v>44981</c:v>
                </c:pt>
                <c:pt idx="12">
                  <c:v>44985</c:v>
                </c:pt>
                <c:pt idx="13">
                  <c:v>44984</c:v>
                </c:pt>
                <c:pt idx="14">
                  <c:v>44985</c:v>
                </c:pt>
                <c:pt idx="15">
                  <c:v>44981</c:v>
                </c:pt>
                <c:pt idx="16">
                  <c:v>44981</c:v>
                </c:pt>
                <c:pt idx="17">
                  <c:v>44985</c:v>
                </c:pt>
                <c:pt idx="18">
                  <c:v>44985</c:v>
                </c:pt>
                <c:pt idx="19">
                  <c:v>44980</c:v>
                </c:pt>
                <c:pt idx="20">
                  <c:v>44980</c:v>
                </c:pt>
                <c:pt idx="21">
                  <c:v>44984</c:v>
                </c:pt>
                <c:pt idx="22">
                  <c:v>44984</c:v>
                </c:pt>
                <c:pt idx="23">
                  <c:v>44981</c:v>
                </c:pt>
                <c:pt idx="24">
                  <c:v>44981</c:v>
                </c:pt>
                <c:pt idx="25">
                  <c:v>44984</c:v>
                </c:pt>
                <c:pt idx="26">
                  <c:v>44984</c:v>
                </c:pt>
                <c:pt idx="27">
                  <c:v>44980</c:v>
                </c:pt>
                <c:pt idx="28">
                  <c:v>44979</c:v>
                </c:pt>
                <c:pt idx="29">
                  <c:v>44979</c:v>
                </c:pt>
                <c:pt idx="30">
                  <c:v>44984</c:v>
                </c:pt>
                <c:pt idx="31">
                  <c:v>44979</c:v>
                </c:pt>
                <c:pt idx="32">
                  <c:v>44979</c:v>
                </c:pt>
                <c:pt idx="33">
                  <c:v>44979</c:v>
                </c:pt>
                <c:pt idx="34">
                  <c:v>44979</c:v>
                </c:pt>
                <c:pt idx="35">
                  <c:v>44979</c:v>
                </c:pt>
                <c:pt idx="36">
                  <c:v>44979</c:v>
                </c:pt>
                <c:pt idx="37">
                  <c:v>44977</c:v>
                </c:pt>
                <c:pt idx="38">
                  <c:v>44978</c:v>
                </c:pt>
                <c:pt idx="39">
                  <c:v>44985</c:v>
                </c:pt>
                <c:pt idx="40">
                  <c:v>44977</c:v>
                </c:pt>
                <c:pt idx="41">
                  <c:v>44981</c:v>
                </c:pt>
                <c:pt idx="42">
                  <c:v>44978</c:v>
                </c:pt>
                <c:pt idx="43">
                  <c:v>44977</c:v>
                </c:pt>
                <c:pt idx="44">
                  <c:v>44977</c:v>
                </c:pt>
                <c:pt idx="45">
                  <c:v>44977</c:v>
                </c:pt>
                <c:pt idx="46">
                  <c:v>44984</c:v>
                </c:pt>
                <c:pt idx="47">
                  <c:v>44977</c:v>
                </c:pt>
                <c:pt idx="48">
                  <c:v>44977</c:v>
                </c:pt>
                <c:pt idx="49">
                  <c:v>44977</c:v>
                </c:pt>
                <c:pt idx="50">
                  <c:v>44979</c:v>
                </c:pt>
                <c:pt idx="51">
                  <c:v>44977</c:v>
                </c:pt>
                <c:pt idx="52">
                  <c:v>44977</c:v>
                </c:pt>
                <c:pt idx="53">
                  <c:v>44978</c:v>
                </c:pt>
                <c:pt idx="54">
                  <c:v>44974</c:v>
                </c:pt>
                <c:pt idx="55">
                  <c:v>44974</c:v>
                </c:pt>
                <c:pt idx="56">
                  <c:v>44985</c:v>
                </c:pt>
                <c:pt idx="57">
                  <c:v>44984</c:v>
                </c:pt>
                <c:pt idx="58">
                  <c:v>44974</c:v>
                </c:pt>
                <c:pt idx="59">
                  <c:v>44977</c:v>
                </c:pt>
                <c:pt idx="60">
                  <c:v>44980</c:v>
                </c:pt>
                <c:pt idx="61">
                  <c:v>44973</c:v>
                </c:pt>
                <c:pt idx="62">
                  <c:v>44973</c:v>
                </c:pt>
                <c:pt idx="63">
                  <c:v>44973</c:v>
                </c:pt>
                <c:pt idx="64">
                  <c:v>44973</c:v>
                </c:pt>
                <c:pt idx="65">
                  <c:v>44973</c:v>
                </c:pt>
                <c:pt idx="66">
                  <c:v>44974</c:v>
                </c:pt>
                <c:pt idx="67">
                  <c:v>44978</c:v>
                </c:pt>
                <c:pt idx="68">
                  <c:v>44973</c:v>
                </c:pt>
                <c:pt idx="69">
                  <c:v>44973</c:v>
                </c:pt>
                <c:pt idx="70">
                  <c:v>44974</c:v>
                </c:pt>
                <c:pt idx="71">
                  <c:v>44978</c:v>
                </c:pt>
                <c:pt idx="72">
                  <c:v>44973</c:v>
                </c:pt>
                <c:pt idx="73">
                  <c:v>44977</c:v>
                </c:pt>
                <c:pt idx="74">
                  <c:v>44973</c:v>
                </c:pt>
                <c:pt idx="75">
                  <c:v>44973</c:v>
                </c:pt>
                <c:pt idx="76">
                  <c:v>44972</c:v>
                </c:pt>
                <c:pt idx="77">
                  <c:v>44972</c:v>
                </c:pt>
                <c:pt idx="78">
                  <c:v>44972</c:v>
                </c:pt>
                <c:pt idx="79">
                  <c:v>44974</c:v>
                </c:pt>
                <c:pt idx="80">
                  <c:v>44984</c:v>
                </c:pt>
                <c:pt idx="81">
                  <c:v>44972</c:v>
                </c:pt>
                <c:pt idx="82">
                  <c:v>44972</c:v>
                </c:pt>
                <c:pt idx="83">
                  <c:v>44980</c:v>
                </c:pt>
                <c:pt idx="84">
                  <c:v>44973</c:v>
                </c:pt>
                <c:pt idx="85">
                  <c:v>44972</c:v>
                </c:pt>
                <c:pt idx="86">
                  <c:v>44972</c:v>
                </c:pt>
                <c:pt idx="87">
                  <c:v>44973</c:v>
                </c:pt>
                <c:pt idx="88">
                  <c:v>44973</c:v>
                </c:pt>
                <c:pt idx="89">
                  <c:v>44971</c:v>
                </c:pt>
                <c:pt idx="90">
                  <c:v>44970</c:v>
                </c:pt>
                <c:pt idx="91">
                  <c:v>44970</c:v>
                </c:pt>
                <c:pt idx="92">
                  <c:v>44972</c:v>
                </c:pt>
                <c:pt idx="93">
                  <c:v>44974</c:v>
                </c:pt>
                <c:pt idx="94">
                  <c:v>44974</c:v>
                </c:pt>
                <c:pt idx="95">
                  <c:v>44972</c:v>
                </c:pt>
                <c:pt idx="96">
                  <c:v>44971</c:v>
                </c:pt>
                <c:pt idx="97">
                  <c:v>44970</c:v>
                </c:pt>
                <c:pt idx="98">
                  <c:v>44985</c:v>
                </c:pt>
                <c:pt idx="99">
                  <c:v>44970</c:v>
                </c:pt>
                <c:pt idx="100">
                  <c:v>44967</c:v>
                </c:pt>
                <c:pt idx="101">
                  <c:v>44967</c:v>
                </c:pt>
                <c:pt idx="102">
                  <c:v>44971</c:v>
                </c:pt>
                <c:pt idx="103">
                  <c:v>44967</c:v>
                </c:pt>
                <c:pt idx="104">
                  <c:v>44972</c:v>
                </c:pt>
                <c:pt idx="105">
                  <c:v>44970</c:v>
                </c:pt>
                <c:pt idx="106">
                  <c:v>44971</c:v>
                </c:pt>
                <c:pt idx="107">
                  <c:v>44970</c:v>
                </c:pt>
                <c:pt idx="108">
                  <c:v>44972</c:v>
                </c:pt>
                <c:pt idx="109">
                  <c:v>44970</c:v>
                </c:pt>
                <c:pt idx="110">
                  <c:v>44984</c:v>
                </c:pt>
                <c:pt idx="111">
                  <c:v>44972</c:v>
                </c:pt>
                <c:pt idx="112">
                  <c:v>44967</c:v>
                </c:pt>
                <c:pt idx="113">
                  <c:v>44965</c:v>
                </c:pt>
                <c:pt idx="114">
                  <c:v>44974</c:v>
                </c:pt>
                <c:pt idx="115">
                  <c:v>44965</c:v>
                </c:pt>
                <c:pt idx="116">
                  <c:v>44981</c:v>
                </c:pt>
                <c:pt idx="117">
                  <c:v>44965</c:v>
                </c:pt>
                <c:pt idx="118">
                  <c:v>44964</c:v>
                </c:pt>
                <c:pt idx="119">
                  <c:v>44965</c:v>
                </c:pt>
                <c:pt idx="120">
                  <c:v>44964</c:v>
                </c:pt>
                <c:pt idx="121">
                  <c:v>44974</c:v>
                </c:pt>
                <c:pt idx="122">
                  <c:v>44970</c:v>
                </c:pt>
                <c:pt idx="123">
                  <c:v>44970</c:v>
                </c:pt>
                <c:pt idx="124">
                  <c:v>44963</c:v>
                </c:pt>
                <c:pt idx="125">
                  <c:v>44977</c:v>
                </c:pt>
                <c:pt idx="126">
                  <c:v>44977</c:v>
                </c:pt>
                <c:pt idx="127">
                  <c:v>44963</c:v>
                </c:pt>
                <c:pt idx="128">
                  <c:v>44963</c:v>
                </c:pt>
                <c:pt idx="129">
                  <c:v>44963</c:v>
                </c:pt>
                <c:pt idx="130">
                  <c:v>44979</c:v>
                </c:pt>
                <c:pt idx="131">
                  <c:v>44965</c:v>
                </c:pt>
                <c:pt idx="132">
                  <c:v>44977</c:v>
                </c:pt>
                <c:pt idx="133">
                  <c:v>44977</c:v>
                </c:pt>
                <c:pt idx="134">
                  <c:v>44977</c:v>
                </c:pt>
                <c:pt idx="135">
                  <c:v>44966</c:v>
                </c:pt>
                <c:pt idx="136">
                  <c:v>44960</c:v>
                </c:pt>
                <c:pt idx="137">
                  <c:v>44964</c:v>
                </c:pt>
                <c:pt idx="138">
                  <c:v>44976</c:v>
                </c:pt>
                <c:pt idx="139">
                  <c:v>44960</c:v>
                </c:pt>
                <c:pt idx="140">
                  <c:v>44978</c:v>
                </c:pt>
                <c:pt idx="141">
                  <c:v>44958</c:v>
                </c:pt>
                <c:pt idx="142">
                  <c:v>44958</c:v>
                </c:pt>
                <c:pt idx="143">
                  <c:v>44958</c:v>
                </c:pt>
                <c:pt idx="144">
                  <c:v>44958</c:v>
                </c:pt>
                <c:pt idx="145">
                  <c:v>44958</c:v>
                </c:pt>
                <c:pt idx="146">
                  <c:v>44966</c:v>
                </c:pt>
                <c:pt idx="147">
                  <c:v>44958</c:v>
                </c:pt>
                <c:pt idx="148">
                  <c:v>44965</c:v>
                </c:pt>
                <c:pt idx="149">
                  <c:v>44959</c:v>
                </c:pt>
                <c:pt idx="150">
                  <c:v>44967</c:v>
                </c:pt>
                <c:pt idx="151">
                  <c:v>44978</c:v>
                </c:pt>
                <c:pt idx="152">
                  <c:v>44965</c:v>
                </c:pt>
                <c:pt idx="153">
                  <c:v>44965</c:v>
                </c:pt>
                <c:pt idx="154">
                  <c:v>44966</c:v>
                </c:pt>
                <c:pt idx="155">
                  <c:v>44964</c:v>
                </c:pt>
                <c:pt idx="156">
                  <c:v>44960</c:v>
                </c:pt>
                <c:pt idx="157">
                  <c:v>44958</c:v>
                </c:pt>
                <c:pt idx="158">
                  <c:v>44977</c:v>
                </c:pt>
                <c:pt idx="159">
                  <c:v>44958</c:v>
                </c:pt>
                <c:pt idx="160">
                  <c:v>44981</c:v>
                </c:pt>
                <c:pt idx="161">
                  <c:v>44964</c:v>
                </c:pt>
                <c:pt idx="162">
                  <c:v>44980</c:v>
                </c:pt>
                <c:pt idx="163">
                  <c:v>44978</c:v>
                </c:pt>
                <c:pt idx="164">
                  <c:v>44958</c:v>
                </c:pt>
                <c:pt idx="165">
                  <c:v>44958</c:v>
                </c:pt>
                <c:pt idx="166">
                  <c:v>44971</c:v>
                </c:pt>
                <c:pt idx="167">
                  <c:v>44959</c:v>
                </c:pt>
                <c:pt idx="168">
                  <c:v>44959</c:v>
                </c:pt>
                <c:pt idx="169">
                  <c:v>44965</c:v>
                </c:pt>
                <c:pt idx="170">
                  <c:v>44972</c:v>
                </c:pt>
                <c:pt idx="171">
                  <c:v>44960</c:v>
                </c:pt>
                <c:pt idx="172">
                  <c:v>44972</c:v>
                </c:pt>
                <c:pt idx="173">
                  <c:v>44978</c:v>
                </c:pt>
                <c:pt idx="174">
                  <c:v>44964</c:v>
                </c:pt>
                <c:pt idx="175">
                  <c:v>44975</c:v>
                </c:pt>
                <c:pt idx="176">
                  <c:v>44979</c:v>
                </c:pt>
                <c:pt idx="177">
                  <c:v>44972</c:v>
                </c:pt>
                <c:pt idx="178">
                  <c:v>44975</c:v>
                </c:pt>
                <c:pt idx="179">
                  <c:v>44958</c:v>
                </c:pt>
                <c:pt idx="180">
                  <c:v>44970</c:v>
                </c:pt>
                <c:pt idx="181">
                  <c:v>44958</c:v>
                </c:pt>
                <c:pt idx="182">
                  <c:v>44966</c:v>
                </c:pt>
                <c:pt idx="183">
                  <c:v>44967</c:v>
                </c:pt>
                <c:pt idx="184">
                  <c:v>44974</c:v>
                </c:pt>
                <c:pt idx="185">
                  <c:v>44959</c:v>
                </c:pt>
                <c:pt idx="186">
                  <c:v>44972</c:v>
                </c:pt>
                <c:pt idx="187">
                  <c:v>44978</c:v>
                </c:pt>
                <c:pt idx="188">
                  <c:v>44980</c:v>
                </c:pt>
                <c:pt idx="189">
                  <c:v>44963</c:v>
                </c:pt>
                <c:pt idx="190">
                  <c:v>44980</c:v>
                </c:pt>
                <c:pt idx="191">
                  <c:v>44965</c:v>
                </c:pt>
                <c:pt idx="192">
                  <c:v>44958</c:v>
                </c:pt>
                <c:pt idx="193">
                  <c:v>44974</c:v>
                </c:pt>
                <c:pt idx="194">
                  <c:v>44978</c:v>
                </c:pt>
                <c:pt idx="195">
                  <c:v>44979</c:v>
                </c:pt>
                <c:pt idx="196">
                  <c:v>44971</c:v>
                </c:pt>
                <c:pt idx="197">
                  <c:v>44966</c:v>
                </c:pt>
                <c:pt idx="198">
                  <c:v>44984</c:v>
                </c:pt>
                <c:pt idx="199">
                  <c:v>44981</c:v>
                </c:pt>
                <c:pt idx="200">
                  <c:v>44984</c:v>
                </c:pt>
                <c:pt idx="201">
                  <c:v>44963</c:v>
                </c:pt>
                <c:pt idx="202">
                  <c:v>44966</c:v>
                </c:pt>
                <c:pt idx="203">
                  <c:v>44960</c:v>
                </c:pt>
                <c:pt idx="204">
                  <c:v>44966</c:v>
                </c:pt>
                <c:pt idx="205">
                  <c:v>44974</c:v>
                </c:pt>
                <c:pt idx="206">
                  <c:v>44970</c:v>
                </c:pt>
                <c:pt idx="207">
                  <c:v>44966</c:v>
                </c:pt>
                <c:pt idx="208">
                  <c:v>44985</c:v>
                </c:pt>
                <c:pt idx="209">
                  <c:v>44981</c:v>
                </c:pt>
                <c:pt idx="210">
                  <c:v>44981</c:v>
                </c:pt>
                <c:pt idx="211">
                  <c:v>44958</c:v>
                </c:pt>
                <c:pt idx="212">
                  <c:v>44981</c:v>
                </c:pt>
                <c:pt idx="213">
                  <c:v>44966</c:v>
                </c:pt>
                <c:pt idx="214">
                  <c:v>44965</c:v>
                </c:pt>
                <c:pt idx="215">
                  <c:v>44974</c:v>
                </c:pt>
                <c:pt idx="216">
                  <c:v>44965</c:v>
                </c:pt>
                <c:pt idx="217">
                  <c:v>44981</c:v>
                </c:pt>
                <c:pt idx="218">
                  <c:v>44974</c:v>
                </c:pt>
                <c:pt idx="219">
                  <c:v>44974</c:v>
                </c:pt>
                <c:pt idx="220">
                  <c:v>44966</c:v>
                </c:pt>
                <c:pt idx="221">
                  <c:v>44958</c:v>
                </c:pt>
                <c:pt idx="222">
                  <c:v>44984</c:v>
                </c:pt>
                <c:pt idx="223">
                  <c:v>44974</c:v>
                </c:pt>
                <c:pt idx="224">
                  <c:v>44957</c:v>
                </c:pt>
                <c:pt idx="225">
                  <c:v>44957</c:v>
                </c:pt>
                <c:pt idx="226">
                  <c:v>44957</c:v>
                </c:pt>
                <c:pt idx="227">
                  <c:v>44957</c:v>
                </c:pt>
                <c:pt idx="228">
                  <c:v>44957</c:v>
                </c:pt>
                <c:pt idx="229">
                  <c:v>44957</c:v>
                </c:pt>
                <c:pt idx="230">
                  <c:v>44956</c:v>
                </c:pt>
                <c:pt idx="231">
                  <c:v>44956</c:v>
                </c:pt>
                <c:pt idx="232">
                  <c:v>44956</c:v>
                </c:pt>
                <c:pt idx="233">
                  <c:v>44956</c:v>
                </c:pt>
                <c:pt idx="234">
                  <c:v>44956</c:v>
                </c:pt>
                <c:pt idx="235">
                  <c:v>44957</c:v>
                </c:pt>
                <c:pt idx="236">
                  <c:v>44957</c:v>
                </c:pt>
                <c:pt idx="237">
                  <c:v>44956</c:v>
                </c:pt>
                <c:pt idx="238">
                  <c:v>44956</c:v>
                </c:pt>
                <c:pt idx="239">
                  <c:v>44953</c:v>
                </c:pt>
                <c:pt idx="240">
                  <c:v>44957</c:v>
                </c:pt>
                <c:pt idx="241">
                  <c:v>44956</c:v>
                </c:pt>
                <c:pt idx="242">
                  <c:v>44956</c:v>
                </c:pt>
                <c:pt idx="243">
                  <c:v>44952</c:v>
                </c:pt>
                <c:pt idx="244">
                  <c:v>44956</c:v>
                </c:pt>
                <c:pt idx="245">
                  <c:v>44953</c:v>
                </c:pt>
                <c:pt idx="246">
                  <c:v>44956</c:v>
                </c:pt>
                <c:pt idx="247">
                  <c:v>44952</c:v>
                </c:pt>
                <c:pt idx="248">
                  <c:v>44952</c:v>
                </c:pt>
                <c:pt idx="249">
                  <c:v>44953</c:v>
                </c:pt>
                <c:pt idx="250">
                  <c:v>44951</c:v>
                </c:pt>
                <c:pt idx="251">
                  <c:v>44957</c:v>
                </c:pt>
                <c:pt idx="252">
                  <c:v>44957</c:v>
                </c:pt>
                <c:pt idx="253">
                  <c:v>44952</c:v>
                </c:pt>
                <c:pt idx="254">
                  <c:v>44956</c:v>
                </c:pt>
                <c:pt idx="255">
                  <c:v>44951</c:v>
                </c:pt>
                <c:pt idx="256">
                  <c:v>44956</c:v>
                </c:pt>
                <c:pt idx="257">
                  <c:v>44951</c:v>
                </c:pt>
                <c:pt idx="258">
                  <c:v>44951</c:v>
                </c:pt>
                <c:pt idx="259">
                  <c:v>44951</c:v>
                </c:pt>
                <c:pt idx="260">
                  <c:v>44950</c:v>
                </c:pt>
                <c:pt idx="261">
                  <c:v>44950</c:v>
                </c:pt>
                <c:pt idx="262">
                  <c:v>44951</c:v>
                </c:pt>
                <c:pt idx="263">
                  <c:v>44951</c:v>
                </c:pt>
                <c:pt idx="264">
                  <c:v>44951</c:v>
                </c:pt>
                <c:pt idx="265">
                  <c:v>44951</c:v>
                </c:pt>
                <c:pt idx="266">
                  <c:v>44950</c:v>
                </c:pt>
                <c:pt idx="267">
                  <c:v>44951</c:v>
                </c:pt>
                <c:pt idx="268">
                  <c:v>44951</c:v>
                </c:pt>
                <c:pt idx="269">
                  <c:v>44952</c:v>
                </c:pt>
                <c:pt idx="270">
                  <c:v>44956</c:v>
                </c:pt>
                <c:pt idx="271">
                  <c:v>44949</c:v>
                </c:pt>
                <c:pt idx="272">
                  <c:v>44949</c:v>
                </c:pt>
                <c:pt idx="273">
                  <c:v>44956</c:v>
                </c:pt>
                <c:pt idx="274">
                  <c:v>44952</c:v>
                </c:pt>
                <c:pt idx="275">
                  <c:v>44949</c:v>
                </c:pt>
                <c:pt idx="276">
                  <c:v>44951</c:v>
                </c:pt>
                <c:pt idx="277">
                  <c:v>44951</c:v>
                </c:pt>
                <c:pt idx="278">
                  <c:v>44946</c:v>
                </c:pt>
                <c:pt idx="279">
                  <c:v>44950</c:v>
                </c:pt>
                <c:pt idx="280">
                  <c:v>44949</c:v>
                </c:pt>
                <c:pt idx="281">
                  <c:v>44951</c:v>
                </c:pt>
                <c:pt idx="282">
                  <c:v>44945</c:v>
                </c:pt>
                <c:pt idx="283">
                  <c:v>44951</c:v>
                </c:pt>
                <c:pt idx="284">
                  <c:v>44951</c:v>
                </c:pt>
                <c:pt idx="285">
                  <c:v>44951</c:v>
                </c:pt>
                <c:pt idx="286">
                  <c:v>44945</c:v>
                </c:pt>
                <c:pt idx="287">
                  <c:v>44946</c:v>
                </c:pt>
                <c:pt idx="288">
                  <c:v>44944</c:v>
                </c:pt>
                <c:pt idx="289">
                  <c:v>44946</c:v>
                </c:pt>
                <c:pt idx="290">
                  <c:v>44946</c:v>
                </c:pt>
                <c:pt idx="291">
                  <c:v>44952</c:v>
                </c:pt>
                <c:pt idx="292">
                  <c:v>44945</c:v>
                </c:pt>
                <c:pt idx="293">
                  <c:v>44951</c:v>
                </c:pt>
                <c:pt idx="294">
                  <c:v>44956</c:v>
                </c:pt>
                <c:pt idx="295">
                  <c:v>44946</c:v>
                </c:pt>
                <c:pt idx="296">
                  <c:v>44945</c:v>
                </c:pt>
                <c:pt idx="297">
                  <c:v>44943</c:v>
                </c:pt>
                <c:pt idx="298">
                  <c:v>44944</c:v>
                </c:pt>
                <c:pt idx="299">
                  <c:v>44944</c:v>
                </c:pt>
                <c:pt idx="300">
                  <c:v>44943</c:v>
                </c:pt>
                <c:pt idx="301">
                  <c:v>44950</c:v>
                </c:pt>
                <c:pt idx="302">
                  <c:v>44943</c:v>
                </c:pt>
                <c:pt idx="303">
                  <c:v>44945</c:v>
                </c:pt>
                <c:pt idx="304">
                  <c:v>44949</c:v>
                </c:pt>
                <c:pt idx="305">
                  <c:v>44943</c:v>
                </c:pt>
                <c:pt idx="306">
                  <c:v>44944</c:v>
                </c:pt>
                <c:pt idx="307">
                  <c:v>44949</c:v>
                </c:pt>
                <c:pt idx="308">
                  <c:v>44942</c:v>
                </c:pt>
                <c:pt idx="309">
                  <c:v>44944</c:v>
                </c:pt>
                <c:pt idx="310">
                  <c:v>44942</c:v>
                </c:pt>
                <c:pt idx="311">
                  <c:v>44943</c:v>
                </c:pt>
                <c:pt idx="312">
                  <c:v>44939</c:v>
                </c:pt>
                <c:pt idx="313">
                  <c:v>44942</c:v>
                </c:pt>
                <c:pt idx="314">
                  <c:v>44942</c:v>
                </c:pt>
                <c:pt idx="315">
                  <c:v>44942</c:v>
                </c:pt>
                <c:pt idx="316">
                  <c:v>44942</c:v>
                </c:pt>
                <c:pt idx="317">
                  <c:v>44942</c:v>
                </c:pt>
                <c:pt idx="318">
                  <c:v>44943</c:v>
                </c:pt>
                <c:pt idx="319">
                  <c:v>44952</c:v>
                </c:pt>
                <c:pt idx="320">
                  <c:v>44938</c:v>
                </c:pt>
                <c:pt idx="321">
                  <c:v>44938</c:v>
                </c:pt>
                <c:pt idx="322">
                  <c:v>44938</c:v>
                </c:pt>
                <c:pt idx="323">
                  <c:v>44938</c:v>
                </c:pt>
                <c:pt idx="324">
                  <c:v>44939</c:v>
                </c:pt>
                <c:pt idx="325">
                  <c:v>44942</c:v>
                </c:pt>
                <c:pt idx="326">
                  <c:v>44938</c:v>
                </c:pt>
                <c:pt idx="327">
                  <c:v>44946</c:v>
                </c:pt>
                <c:pt idx="328">
                  <c:v>44938</c:v>
                </c:pt>
                <c:pt idx="329">
                  <c:v>44939</c:v>
                </c:pt>
                <c:pt idx="330">
                  <c:v>44942</c:v>
                </c:pt>
                <c:pt idx="331">
                  <c:v>44937</c:v>
                </c:pt>
                <c:pt idx="332">
                  <c:v>44938</c:v>
                </c:pt>
                <c:pt idx="333">
                  <c:v>44939</c:v>
                </c:pt>
                <c:pt idx="334">
                  <c:v>44950</c:v>
                </c:pt>
                <c:pt idx="335">
                  <c:v>44938</c:v>
                </c:pt>
                <c:pt idx="336">
                  <c:v>44938</c:v>
                </c:pt>
                <c:pt idx="337">
                  <c:v>44951</c:v>
                </c:pt>
                <c:pt idx="338">
                  <c:v>44951</c:v>
                </c:pt>
                <c:pt idx="339">
                  <c:v>44936</c:v>
                </c:pt>
                <c:pt idx="340">
                  <c:v>44943</c:v>
                </c:pt>
                <c:pt idx="341">
                  <c:v>44937</c:v>
                </c:pt>
                <c:pt idx="342">
                  <c:v>44937</c:v>
                </c:pt>
                <c:pt idx="343">
                  <c:v>44937</c:v>
                </c:pt>
                <c:pt idx="344">
                  <c:v>44940</c:v>
                </c:pt>
                <c:pt idx="345">
                  <c:v>44937</c:v>
                </c:pt>
                <c:pt idx="346">
                  <c:v>44936</c:v>
                </c:pt>
                <c:pt idx="347">
                  <c:v>44935</c:v>
                </c:pt>
                <c:pt idx="348">
                  <c:v>44935</c:v>
                </c:pt>
                <c:pt idx="349">
                  <c:v>44936</c:v>
                </c:pt>
                <c:pt idx="350">
                  <c:v>44936</c:v>
                </c:pt>
                <c:pt idx="351">
                  <c:v>44935</c:v>
                </c:pt>
                <c:pt idx="352">
                  <c:v>44951</c:v>
                </c:pt>
                <c:pt idx="353">
                  <c:v>44951</c:v>
                </c:pt>
                <c:pt idx="354">
                  <c:v>44936</c:v>
                </c:pt>
                <c:pt idx="355">
                  <c:v>44936</c:v>
                </c:pt>
                <c:pt idx="356">
                  <c:v>44936</c:v>
                </c:pt>
                <c:pt idx="357">
                  <c:v>44943</c:v>
                </c:pt>
                <c:pt idx="358">
                  <c:v>44936</c:v>
                </c:pt>
                <c:pt idx="359">
                  <c:v>44931</c:v>
                </c:pt>
                <c:pt idx="360">
                  <c:v>44936</c:v>
                </c:pt>
                <c:pt idx="361">
                  <c:v>44931</c:v>
                </c:pt>
                <c:pt idx="362">
                  <c:v>44943</c:v>
                </c:pt>
                <c:pt idx="363">
                  <c:v>44937</c:v>
                </c:pt>
                <c:pt idx="364">
                  <c:v>44931</c:v>
                </c:pt>
                <c:pt idx="365">
                  <c:v>44935</c:v>
                </c:pt>
                <c:pt idx="366">
                  <c:v>44930</c:v>
                </c:pt>
                <c:pt idx="367">
                  <c:v>44939</c:v>
                </c:pt>
                <c:pt idx="368">
                  <c:v>44936</c:v>
                </c:pt>
                <c:pt idx="369">
                  <c:v>44935</c:v>
                </c:pt>
                <c:pt idx="370">
                  <c:v>44930</c:v>
                </c:pt>
                <c:pt idx="371">
                  <c:v>44943</c:v>
                </c:pt>
                <c:pt idx="372">
                  <c:v>44929</c:v>
                </c:pt>
                <c:pt idx="373">
                  <c:v>44935</c:v>
                </c:pt>
                <c:pt idx="374">
                  <c:v>44943</c:v>
                </c:pt>
                <c:pt idx="375">
                  <c:v>44930</c:v>
                </c:pt>
                <c:pt idx="376">
                  <c:v>44930</c:v>
                </c:pt>
                <c:pt idx="377">
                  <c:v>44930</c:v>
                </c:pt>
                <c:pt idx="378">
                  <c:v>44951</c:v>
                </c:pt>
                <c:pt idx="379">
                  <c:v>44931</c:v>
                </c:pt>
                <c:pt idx="380">
                  <c:v>44931</c:v>
                </c:pt>
                <c:pt idx="381">
                  <c:v>44929</c:v>
                </c:pt>
                <c:pt idx="382">
                  <c:v>44930</c:v>
                </c:pt>
                <c:pt idx="383">
                  <c:v>44938</c:v>
                </c:pt>
                <c:pt idx="384">
                  <c:v>44939</c:v>
                </c:pt>
                <c:pt idx="385">
                  <c:v>44929</c:v>
                </c:pt>
                <c:pt idx="386">
                  <c:v>44929</c:v>
                </c:pt>
                <c:pt idx="387">
                  <c:v>44929</c:v>
                </c:pt>
                <c:pt idx="388">
                  <c:v>44929</c:v>
                </c:pt>
                <c:pt idx="389">
                  <c:v>44931</c:v>
                </c:pt>
                <c:pt idx="390">
                  <c:v>44929</c:v>
                </c:pt>
                <c:pt idx="391">
                  <c:v>44928</c:v>
                </c:pt>
                <c:pt idx="392">
                  <c:v>44929</c:v>
                </c:pt>
                <c:pt idx="393">
                  <c:v>44951</c:v>
                </c:pt>
                <c:pt idx="394">
                  <c:v>44951</c:v>
                </c:pt>
                <c:pt idx="395">
                  <c:v>44928</c:v>
                </c:pt>
                <c:pt idx="396">
                  <c:v>44930</c:v>
                </c:pt>
                <c:pt idx="397">
                  <c:v>44951</c:v>
                </c:pt>
                <c:pt idx="398">
                  <c:v>44929</c:v>
                </c:pt>
                <c:pt idx="399">
                  <c:v>44943</c:v>
                </c:pt>
                <c:pt idx="400">
                  <c:v>44928</c:v>
                </c:pt>
                <c:pt idx="401">
                  <c:v>44928</c:v>
                </c:pt>
                <c:pt idx="402">
                  <c:v>44945</c:v>
                </c:pt>
                <c:pt idx="403">
                  <c:v>44928</c:v>
                </c:pt>
                <c:pt idx="404">
                  <c:v>44951</c:v>
                </c:pt>
                <c:pt idx="405">
                  <c:v>44930</c:v>
                </c:pt>
                <c:pt idx="406">
                  <c:v>44929</c:v>
                </c:pt>
                <c:pt idx="407">
                  <c:v>44928</c:v>
                </c:pt>
                <c:pt idx="408">
                  <c:v>44935</c:v>
                </c:pt>
                <c:pt idx="409">
                  <c:v>44951</c:v>
                </c:pt>
                <c:pt idx="410">
                  <c:v>44928</c:v>
                </c:pt>
                <c:pt idx="411">
                  <c:v>44951</c:v>
                </c:pt>
                <c:pt idx="412">
                  <c:v>44943</c:v>
                </c:pt>
                <c:pt idx="413">
                  <c:v>44951</c:v>
                </c:pt>
                <c:pt idx="414">
                  <c:v>44943</c:v>
                </c:pt>
                <c:pt idx="415">
                  <c:v>44936</c:v>
                </c:pt>
                <c:pt idx="416">
                  <c:v>44937</c:v>
                </c:pt>
                <c:pt idx="417">
                  <c:v>44936</c:v>
                </c:pt>
                <c:pt idx="418">
                  <c:v>44931</c:v>
                </c:pt>
                <c:pt idx="419">
                  <c:v>44928</c:v>
                </c:pt>
                <c:pt idx="420">
                  <c:v>44928</c:v>
                </c:pt>
                <c:pt idx="421">
                  <c:v>44928</c:v>
                </c:pt>
                <c:pt idx="422">
                  <c:v>44928</c:v>
                </c:pt>
                <c:pt idx="423">
                  <c:v>44928</c:v>
                </c:pt>
                <c:pt idx="424">
                  <c:v>44935</c:v>
                </c:pt>
                <c:pt idx="425">
                  <c:v>44929</c:v>
                </c:pt>
                <c:pt idx="426">
                  <c:v>44951</c:v>
                </c:pt>
                <c:pt idx="427">
                  <c:v>44943</c:v>
                </c:pt>
                <c:pt idx="428">
                  <c:v>44943</c:v>
                </c:pt>
                <c:pt idx="429">
                  <c:v>44930</c:v>
                </c:pt>
                <c:pt idx="430">
                  <c:v>44928</c:v>
                </c:pt>
                <c:pt idx="431">
                  <c:v>44943</c:v>
                </c:pt>
                <c:pt idx="432">
                  <c:v>44928</c:v>
                </c:pt>
                <c:pt idx="433">
                  <c:v>44943</c:v>
                </c:pt>
                <c:pt idx="434">
                  <c:v>44956</c:v>
                </c:pt>
                <c:pt idx="435">
                  <c:v>44929</c:v>
                </c:pt>
                <c:pt idx="436">
                  <c:v>44930</c:v>
                </c:pt>
                <c:pt idx="437">
                  <c:v>44943</c:v>
                </c:pt>
                <c:pt idx="438">
                  <c:v>44936</c:v>
                </c:pt>
                <c:pt idx="439">
                  <c:v>44929</c:v>
                </c:pt>
                <c:pt idx="440">
                  <c:v>44951</c:v>
                </c:pt>
                <c:pt idx="441">
                  <c:v>44951</c:v>
                </c:pt>
                <c:pt idx="442">
                  <c:v>44930</c:v>
                </c:pt>
                <c:pt idx="443">
                  <c:v>44946</c:v>
                </c:pt>
                <c:pt idx="444">
                  <c:v>44943</c:v>
                </c:pt>
                <c:pt idx="445">
                  <c:v>44929</c:v>
                </c:pt>
                <c:pt idx="446">
                  <c:v>44936</c:v>
                </c:pt>
                <c:pt idx="447">
                  <c:v>44930</c:v>
                </c:pt>
                <c:pt idx="448">
                  <c:v>44930</c:v>
                </c:pt>
                <c:pt idx="449">
                  <c:v>44930</c:v>
                </c:pt>
                <c:pt idx="450">
                  <c:v>44942</c:v>
                </c:pt>
                <c:pt idx="451">
                  <c:v>44936</c:v>
                </c:pt>
                <c:pt idx="452">
                  <c:v>44930</c:v>
                </c:pt>
                <c:pt idx="453">
                  <c:v>44936</c:v>
                </c:pt>
                <c:pt idx="454">
                  <c:v>44930</c:v>
                </c:pt>
                <c:pt idx="455">
                  <c:v>44930</c:v>
                </c:pt>
                <c:pt idx="456">
                  <c:v>44936</c:v>
                </c:pt>
                <c:pt idx="457">
                  <c:v>44945</c:v>
                </c:pt>
                <c:pt idx="458">
                  <c:v>44943</c:v>
                </c:pt>
                <c:pt idx="459">
                  <c:v>44945</c:v>
                </c:pt>
                <c:pt idx="460">
                  <c:v>44942</c:v>
                </c:pt>
                <c:pt idx="461">
                  <c:v>44929</c:v>
                </c:pt>
                <c:pt idx="462">
                  <c:v>44956</c:v>
                </c:pt>
                <c:pt idx="463">
                  <c:v>44931</c:v>
                </c:pt>
                <c:pt idx="464">
                  <c:v>44951</c:v>
                </c:pt>
                <c:pt idx="465">
                  <c:v>44956</c:v>
                </c:pt>
                <c:pt idx="466">
                  <c:v>44943</c:v>
                </c:pt>
                <c:pt idx="467">
                  <c:v>44943</c:v>
                </c:pt>
                <c:pt idx="468">
                  <c:v>44937</c:v>
                </c:pt>
                <c:pt idx="469">
                  <c:v>44952</c:v>
                </c:pt>
                <c:pt idx="470">
                  <c:v>44949</c:v>
                </c:pt>
                <c:pt idx="471">
                  <c:v>44937</c:v>
                </c:pt>
                <c:pt idx="472">
                  <c:v>44943</c:v>
                </c:pt>
                <c:pt idx="473">
                  <c:v>44936</c:v>
                </c:pt>
                <c:pt idx="474">
                  <c:v>44943</c:v>
                </c:pt>
                <c:pt idx="475">
                  <c:v>44929</c:v>
                </c:pt>
                <c:pt idx="476">
                  <c:v>44943</c:v>
                </c:pt>
                <c:pt idx="477">
                  <c:v>44925</c:v>
                </c:pt>
                <c:pt idx="478">
                  <c:v>44925</c:v>
                </c:pt>
                <c:pt idx="479">
                  <c:v>44925</c:v>
                </c:pt>
                <c:pt idx="480">
                  <c:v>44925</c:v>
                </c:pt>
                <c:pt idx="481">
                  <c:v>44924</c:v>
                </c:pt>
                <c:pt idx="482">
                  <c:v>44924</c:v>
                </c:pt>
                <c:pt idx="483">
                  <c:v>44924</c:v>
                </c:pt>
                <c:pt idx="484">
                  <c:v>44925</c:v>
                </c:pt>
                <c:pt idx="485">
                  <c:v>44925</c:v>
                </c:pt>
                <c:pt idx="486">
                  <c:v>44924</c:v>
                </c:pt>
                <c:pt idx="487">
                  <c:v>44924</c:v>
                </c:pt>
                <c:pt idx="488">
                  <c:v>44925</c:v>
                </c:pt>
                <c:pt idx="489">
                  <c:v>44923</c:v>
                </c:pt>
                <c:pt idx="490">
                  <c:v>44923</c:v>
                </c:pt>
                <c:pt idx="491">
                  <c:v>44923</c:v>
                </c:pt>
                <c:pt idx="492">
                  <c:v>44924</c:v>
                </c:pt>
                <c:pt idx="493">
                  <c:v>44924</c:v>
                </c:pt>
                <c:pt idx="494">
                  <c:v>44925</c:v>
                </c:pt>
                <c:pt idx="495">
                  <c:v>44923</c:v>
                </c:pt>
                <c:pt idx="496">
                  <c:v>44924</c:v>
                </c:pt>
                <c:pt idx="497">
                  <c:v>44922</c:v>
                </c:pt>
                <c:pt idx="498">
                  <c:v>44923</c:v>
                </c:pt>
                <c:pt idx="499">
                  <c:v>44922</c:v>
                </c:pt>
                <c:pt idx="500">
                  <c:v>44922</c:v>
                </c:pt>
                <c:pt idx="501">
                  <c:v>44923</c:v>
                </c:pt>
                <c:pt idx="502">
                  <c:v>44922</c:v>
                </c:pt>
                <c:pt idx="503">
                  <c:v>44921</c:v>
                </c:pt>
                <c:pt idx="504">
                  <c:v>44924</c:v>
                </c:pt>
                <c:pt idx="505">
                  <c:v>44923</c:v>
                </c:pt>
                <c:pt idx="506">
                  <c:v>44921</c:v>
                </c:pt>
                <c:pt idx="507">
                  <c:v>44922</c:v>
                </c:pt>
                <c:pt idx="508">
                  <c:v>44917</c:v>
                </c:pt>
                <c:pt idx="509">
                  <c:v>44917</c:v>
                </c:pt>
                <c:pt idx="510">
                  <c:v>44917</c:v>
                </c:pt>
                <c:pt idx="511">
                  <c:v>44925</c:v>
                </c:pt>
                <c:pt idx="512">
                  <c:v>44916</c:v>
                </c:pt>
                <c:pt idx="513">
                  <c:v>44916</c:v>
                </c:pt>
                <c:pt idx="514">
                  <c:v>44922</c:v>
                </c:pt>
                <c:pt idx="515">
                  <c:v>44915</c:v>
                </c:pt>
                <c:pt idx="516">
                  <c:v>44915</c:v>
                </c:pt>
                <c:pt idx="517">
                  <c:v>44916</c:v>
                </c:pt>
                <c:pt idx="518">
                  <c:v>44916</c:v>
                </c:pt>
                <c:pt idx="519">
                  <c:v>44916</c:v>
                </c:pt>
                <c:pt idx="520">
                  <c:v>44916</c:v>
                </c:pt>
                <c:pt idx="521">
                  <c:v>44916</c:v>
                </c:pt>
                <c:pt idx="522">
                  <c:v>44915</c:v>
                </c:pt>
                <c:pt idx="523">
                  <c:v>44915</c:v>
                </c:pt>
                <c:pt idx="524">
                  <c:v>44916</c:v>
                </c:pt>
                <c:pt idx="525">
                  <c:v>44914</c:v>
                </c:pt>
                <c:pt idx="526">
                  <c:v>44914</c:v>
                </c:pt>
                <c:pt idx="527">
                  <c:v>44917</c:v>
                </c:pt>
                <c:pt idx="528">
                  <c:v>44916</c:v>
                </c:pt>
                <c:pt idx="529">
                  <c:v>44917</c:v>
                </c:pt>
                <c:pt idx="530">
                  <c:v>44914</c:v>
                </c:pt>
                <c:pt idx="531">
                  <c:v>44915</c:v>
                </c:pt>
                <c:pt idx="532">
                  <c:v>44915</c:v>
                </c:pt>
                <c:pt idx="533">
                  <c:v>44921</c:v>
                </c:pt>
                <c:pt idx="534">
                  <c:v>44915</c:v>
                </c:pt>
                <c:pt idx="535">
                  <c:v>44915</c:v>
                </c:pt>
                <c:pt idx="536">
                  <c:v>44915</c:v>
                </c:pt>
                <c:pt idx="537">
                  <c:v>44915</c:v>
                </c:pt>
                <c:pt idx="538">
                  <c:v>44916</c:v>
                </c:pt>
                <c:pt idx="539">
                  <c:v>44914</c:v>
                </c:pt>
                <c:pt idx="540">
                  <c:v>44925</c:v>
                </c:pt>
                <c:pt idx="541">
                  <c:v>44914</c:v>
                </c:pt>
                <c:pt idx="542">
                  <c:v>44917</c:v>
                </c:pt>
                <c:pt idx="543">
                  <c:v>44911</c:v>
                </c:pt>
                <c:pt idx="544">
                  <c:v>44915</c:v>
                </c:pt>
                <c:pt idx="545">
                  <c:v>44925</c:v>
                </c:pt>
                <c:pt idx="546">
                  <c:v>44911</c:v>
                </c:pt>
                <c:pt idx="547">
                  <c:v>44910</c:v>
                </c:pt>
                <c:pt idx="548">
                  <c:v>44911</c:v>
                </c:pt>
                <c:pt idx="549">
                  <c:v>44914</c:v>
                </c:pt>
                <c:pt idx="550">
                  <c:v>44910</c:v>
                </c:pt>
                <c:pt idx="551">
                  <c:v>44910</c:v>
                </c:pt>
                <c:pt idx="552">
                  <c:v>44910</c:v>
                </c:pt>
                <c:pt idx="553">
                  <c:v>44911</c:v>
                </c:pt>
                <c:pt idx="554">
                  <c:v>44910</c:v>
                </c:pt>
                <c:pt idx="555">
                  <c:v>44911</c:v>
                </c:pt>
                <c:pt idx="556">
                  <c:v>44914</c:v>
                </c:pt>
                <c:pt idx="557">
                  <c:v>44910</c:v>
                </c:pt>
                <c:pt idx="558">
                  <c:v>44911</c:v>
                </c:pt>
                <c:pt idx="559">
                  <c:v>44922</c:v>
                </c:pt>
                <c:pt idx="560">
                  <c:v>44910</c:v>
                </c:pt>
                <c:pt idx="561">
                  <c:v>44922</c:v>
                </c:pt>
                <c:pt idx="562">
                  <c:v>44909</c:v>
                </c:pt>
                <c:pt idx="563">
                  <c:v>44909</c:v>
                </c:pt>
                <c:pt idx="564">
                  <c:v>44908</c:v>
                </c:pt>
                <c:pt idx="565">
                  <c:v>44908</c:v>
                </c:pt>
                <c:pt idx="566">
                  <c:v>44909</c:v>
                </c:pt>
                <c:pt idx="567">
                  <c:v>44914</c:v>
                </c:pt>
                <c:pt idx="568">
                  <c:v>44909</c:v>
                </c:pt>
                <c:pt idx="569">
                  <c:v>44907</c:v>
                </c:pt>
                <c:pt idx="570">
                  <c:v>44907</c:v>
                </c:pt>
                <c:pt idx="571">
                  <c:v>44907</c:v>
                </c:pt>
                <c:pt idx="572">
                  <c:v>44911</c:v>
                </c:pt>
                <c:pt idx="573">
                  <c:v>44910</c:v>
                </c:pt>
                <c:pt idx="574">
                  <c:v>44908</c:v>
                </c:pt>
                <c:pt idx="575">
                  <c:v>44907</c:v>
                </c:pt>
                <c:pt idx="576">
                  <c:v>44907</c:v>
                </c:pt>
                <c:pt idx="577">
                  <c:v>44907</c:v>
                </c:pt>
                <c:pt idx="578">
                  <c:v>44907</c:v>
                </c:pt>
                <c:pt idx="579">
                  <c:v>44909</c:v>
                </c:pt>
                <c:pt idx="580">
                  <c:v>44910</c:v>
                </c:pt>
                <c:pt idx="581">
                  <c:v>44907</c:v>
                </c:pt>
                <c:pt idx="582">
                  <c:v>44916</c:v>
                </c:pt>
                <c:pt idx="583">
                  <c:v>44917</c:v>
                </c:pt>
                <c:pt idx="584">
                  <c:v>44914</c:v>
                </c:pt>
                <c:pt idx="585">
                  <c:v>44910</c:v>
                </c:pt>
                <c:pt idx="586">
                  <c:v>44910</c:v>
                </c:pt>
                <c:pt idx="587">
                  <c:v>44907</c:v>
                </c:pt>
                <c:pt idx="588">
                  <c:v>44910</c:v>
                </c:pt>
                <c:pt idx="589">
                  <c:v>44910</c:v>
                </c:pt>
                <c:pt idx="590">
                  <c:v>44904</c:v>
                </c:pt>
                <c:pt idx="591">
                  <c:v>44904</c:v>
                </c:pt>
                <c:pt idx="592">
                  <c:v>44904</c:v>
                </c:pt>
                <c:pt idx="593">
                  <c:v>44907</c:v>
                </c:pt>
                <c:pt idx="594">
                  <c:v>44915</c:v>
                </c:pt>
                <c:pt idx="595">
                  <c:v>44910</c:v>
                </c:pt>
                <c:pt idx="596">
                  <c:v>44902</c:v>
                </c:pt>
                <c:pt idx="597">
                  <c:v>44908</c:v>
                </c:pt>
                <c:pt idx="598">
                  <c:v>44902</c:v>
                </c:pt>
                <c:pt idx="599">
                  <c:v>44911</c:v>
                </c:pt>
                <c:pt idx="600">
                  <c:v>44902</c:v>
                </c:pt>
                <c:pt idx="601">
                  <c:v>44911</c:v>
                </c:pt>
                <c:pt idx="602">
                  <c:v>44918</c:v>
                </c:pt>
                <c:pt idx="603">
                  <c:v>44900</c:v>
                </c:pt>
                <c:pt idx="604">
                  <c:v>44902</c:v>
                </c:pt>
                <c:pt idx="605">
                  <c:v>44902</c:v>
                </c:pt>
                <c:pt idx="606">
                  <c:v>44922</c:v>
                </c:pt>
                <c:pt idx="607">
                  <c:v>44902</c:v>
                </c:pt>
                <c:pt idx="608">
                  <c:v>44907</c:v>
                </c:pt>
                <c:pt idx="609">
                  <c:v>44911</c:v>
                </c:pt>
                <c:pt idx="610">
                  <c:v>44918</c:v>
                </c:pt>
                <c:pt idx="611">
                  <c:v>44924</c:v>
                </c:pt>
                <c:pt idx="612">
                  <c:v>44900</c:v>
                </c:pt>
                <c:pt idx="613">
                  <c:v>44902</c:v>
                </c:pt>
                <c:pt idx="614">
                  <c:v>44924</c:v>
                </c:pt>
                <c:pt idx="615">
                  <c:v>44900</c:v>
                </c:pt>
                <c:pt idx="616">
                  <c:v>44900</c:v>
                </c:pt>
                <c:pt idx="617">
                  <c:v>44902</c:v>
                </c:pt>
                <c:pt idx="618">
                  <c:v>44900</c:v>
                </c:pt>
                <c:pt idx="619">
                  <c:v>44897</c:v>
                </c:pt>
                <c:pt idx="620">
                  <c:v>44896</c:v>
                </c:pt>
                <c:pt idx="621">
                  <c:v>44897</c:v>
                </c:pt>
                <c:pt idx="622">
                  <c:v>44924</c:v>
                </c:pt>
                <c:pt idx="623">
                  <c:v>44924</c:v>
                </c:pt>
                <c:pt idx="624">
                  <c:v>44900</c:v>
                </c:pt>
                <c:pt idx="625">
                  <c:v>44902</c:v>
                </c:pt>
                <c:pt idx="626">
                  <c:v>44902</c:v>
                </c:pt>
                <c:pt idx="627">
                  <c:v>44902</c:v>
                </c:pt>
                <c:pt idx="628">
                  <c:v>44897</c:v>
                </c:pt>
                <c:pt idx="629">
                  <c:v>44897</c:v>
                </c:pt>
                <c:pt idx="630">
                  <c:v>44914</c:v>
                </c:pt>
                <c:pt idx="631">
                  <c:v>44924</c:v>
                </c:pt>
                <c:pt idx="632">
                  <c:v>44924</c:v>
                </c:pt>
                <c:pt idx="633">
                  <c:v>44924</c:v>
                </c:pt>
                <c:pt idx="634">
                  <c:v>44924</c:v>
                </c:pt>
                <c:pt idx="635">
                  <c:v>44904</c:v>
                </c:pt>
                <c:pt idx="636">
                  <c:v>44914</c:v>
                </c:pt>
                <c:pt idx="637">
                  <c:v>44900</c:v>
                </c:pt>
                <c:pt idx="638">
                  <c:v>44924</c:v>
                </c:pt>
                <c:pt idx="639">
                  <c:v>44924</c:v>
                </c:pt>
                <c:pt idx="640">
                  <c:v>44900</c:v>
                </c:pt>
                <c:pt idx="641">
                  <c:v>44924</c:v>
                </c:pt>
                <c:pt idx="642">
                  <c:v>44911</c:v>
                </c:pt>
                <c:pt idx="643">
                  <c:v>44924</c:v>
                </c:pt>
                <c:pt idx="644">
                  <c:v>44897</c:v>
                </c:pt>
                <c:pt idx="645">
                  <c:v>44907</c:v>
                </c:pt>
                <c:pt idx="646">
                  <c:v>44897</c:v>
                </c:pt>
                <c:pt idx="647">
                  <c:v>44914</c:v>
                </c:pt>
                <c:pt idx="648">
                  <c:v>44908</c:v>
                </c:pt>
                <c:pt idx="649">
                  <c:v>44908</c:v>
                </c:pt>
                <c:pt idx="650">
                  <c:v>44902</c:v>
                </c:pt>
                <c:pt idx="651">
                  <c:v>44902</c:v>
                </c:pt>
                <c:pt idx="652">
                  <c:v>44908</c:v>
                </c:pt>
                <c:pt idx="653">
                  <c:v>44902</c:v>
                </c:pt>
                <c:pt idx="654">
                  <c:v>44902</c:v>
                </c:pt>
                <c:pt idx="655">
                  <c:v>44924</c:v>
                </c:pt>
                <c:pt idx="656">
                  <c:v>44918</c:v>
                </c:pt>
                <c:pt idx="657">
                  <c:v>44897</c:v>
                </c:pt>
                <c:pt idx="658">
                  <c:v>44916</c:v>
                </c:pt>
                <c:pt idx="659">
                  <c:v>44902</c:v>
                </c:pt>
                <c:pt idx="660">
                  <c:v>44916</c:v>
                </c:pt>
                <c:pt idx="661">
                  <c:v>44896</c:v>
                </c:pt>
                <c:pt idx="662">
                  <c:v>44907</c:v>
                </c:pt>
                <c:pt idx="663">
                  <c:v>44897</c:v>
                </c:pt>
                <c:pt idx="664">
                  <c:v>44902</c:v>
                </c:pt>
                <c:pt idx="665">
                  <c:v>44900</c:v>
                </c:pt>
                <c:pt idx="666">
                  <c:v>44907</c:v>
                </c:pt>
                <c:pt idx="667">
                  <c:v>44902</c:v>
                </c:pt>
                <c:pt idx="668">
                  <c:v>44902</c:v>
                </c:pt>
                <c:pt idx="669">
                  <c:v>44897</c:v>
                </c:pt>
                <c:pt idx="670">
                  <c:v>44924</c:v>
                </c:pt>
                <c:pt idx="671">
                  <c:v>44924</c:v>
                </c:pt>
                <c:pt idx="672">
                  <c:v>44910</c:v>
                </c:pt>
                <c:pt idx="673">
                  <c:v>44924</c:v>
                </c:pt>
                <c:pt idx="674">
                  <c:v>44922</c:v>
                </c:pt>
                <c:pt idx="675">
                  <c:v>44924</c:v>
                </c:pt>
                <c:pt idx="676">
                  <c:v>44902</c:v>
                </c:pt>
                <c:pt idx="677">
                  <c:v>44925</c:v>
                </c:pt>
                <c:pt idx="678">
                  <c:v>44924</c:v>
                </c:pt>
                <c:pt idx="679">
                  <c:v>44897</c:v>
                </c:pt>
                <c:pt idx="680">
                  <c:v>44897</c:v>
                </c:pt>
                <c:pt idx="681">
                  <c:v>44917</c:v>
                </c:pt>
                <c:pt idx="682">
                  <c:v>44900</c:v>
                </c:pt>
                <c:pt idx="683">
                  <c:v>44896</c:v>
                </c:pt>
                <c:pt idx="684">
                  <c:v>44923</c:v>
                </c:pt>
                <c:pt idx="685">
                  <c:v>44918</c:v>
                </c:pt>
                <c:pt idx="686">
                  <c:v>44918</c:v>
                </c:pt>
                <c:pt idx="687">
                  <c:v>44921</c:v>
                </c:pt>
                <c:pt idx="688">
                  <c:v>44922</c:v>
                </c:pt>
                <c:pt idx="689">
                  <c:v>44921</c:v>
                </c:pt>
                <c:pt idx="690">
                  <c:v>44922</c:v>
                </c:pt>
                <c:pt idx="691">
                  <c:v>44908</c:v>
                </c:pt>
                <c:pt idx="692">
                  <c:v>44915</c:v>
                </c:pt>
                <c:pt idx="693">
                  <c:v>44925</c:v>
                </c:pt>
                <c:pt idx="694">
                  <c:v>44918</c:v>
                </c:pt>
                <c:pt idx="695">
                  <c:v>44918</c:v>
                </c:pt>
                <c:pt idx="696">
                  <c:v>44918</c:v>
                </c:pt>
                <c:pt idx="697">
                  <c:v>44918</c:v>
                </c:pt>
                <c:pt idx="698">
                  <c:v>44902</c:v>
                </c:pt>
                <c:pt idx="699">
                  <c:v>44918</c:v>
                </c:pt>
                <c:pt idx="700">
                  <c:v>44921</c:v>
                </c:pt>
                <c:pt idx="701">
                  <c:v>44918</c:v>
                </c:pt>
                <c:pt idx="702">
                  <c:v>44917</c:v>
                </c:pt>
                <c:pt idx="703">
                  <c:v>44922</c:v>
                </c:pt>
                <c:pt idx="704">
                  <c:v>44895</c:v>
                </c:pt>
                <c:pt idx="705">
                  <c:v>44894</c:v>
                </c:pt>
                <c:pt idx="706">
                  <c:v>44894</c:v>
                </c:pt>
                <c:pt idx="707">
                  <c:v>44893</c:v>
                </c:pt>
                <c:pt idx="708">
                  <c:v>44893</c:v>
                </c:pt>
                <c:pt idx="709">
                  <c:v>44893</c:v>
                </c:pt>
                <c:pt idx="710">
                  <c:v>44894</c:v>
                </c:pt>
                <c:pt idx="711">
                  <c:v>44894</c:v>
                </c:pt>
                <c:pt idx="712">
                  <c:v>44895</c:v>
                </c:pt>
                <c:pt idx="713">
                  <c:v>44894</c:v>
                </c:pt>
                <c:pt idx="714">
                  <c:v>44894</c:v>
                </c:pt>
                <c:pt idx="715">
                  <c:v>44894</c:v>
                </c:pt>
                <c:pt idx="716">
                  <c:v>44893</c:v>
                </c:pt>
                <c:pt idx="717">
                  <c:v>44893</c:v>
                </c:pt>
                <c:pt idx="718">
                  <c:v>44893</c:v>
                </c:pt>
                <c:pt idx="719">
                  <c:v>44893</c:v>
                </c:pt>
                <c:pt idx="720">
                  <c:v>44890</c:v>
                </c:pt>
                <c:pt idx="721">
                  <c:v>44890</c:v>
                </c:pt>
                <c:pt idx="722">
                  <c:v>44890</c:v>
                </c:pt>
                <c:pt idx="723">
                  <c:v>44890</c:v>
                </c:pt>
                <c:pt idx="724">
                  <c:v>44890</c:v>
                </c:pt>
                <c:pt idx="725">
                  <c:v>44894</c:v>
                </c:pt>
                <c:pt idx="726">
                  <c:v>44890</c:v>
                </c:pt>
                <c:pt idx="727">
                  <c:v>44890</c:v>
                </c:pt>
                <c:pt idx="728">
                  <c:v>44889</c:v>
                </c:pt>
                <c:pt idx="729">
                  <c:v>44889</c:v>
                </c:pt>
                <c:pt idx="730">
                  <c:v>44890</c:v>
                </c:pt>
                <c:pt idx="731">
                  <c:v>44889</c:v>
                </c:pt>
                <c:pt idx="732">
                  <c:v>44890</c:v>
                </c:pt>
                <c:pt idx="733">
                  <c:v>44889</c:v>
                </c:pt>
                <c:pt idx="734">
                  <c:v>44889</c:v>
                </c:pt>
                <c:pt idx="735">
                  <c:v>44888</c:v>
                </c:pt>
                <c:pt idx="736">
                  <c:v>44890</c:v>
                </c:pt>
                <c:pt idx="737">
                  <c:v>44888</c:v>
                </c:pt>
                <c:pt idx="738">
                  <c:v>44889</c:v>
                </c:pt>
                <c:pt idx="739">
                  <c:v>44888</c:v>
                </c:pt>
                <c:pt idx="740">
                  <c:v>44889</c:v>
                </c:pt>
                <c:pt idx="741">
                  <c:v>44887</c:v>
                </c:pt>
                <c:pt idx="742">
                  <c:v>44890</c:v>
                </c:pt>
                <c:pt idx="743">
                  <c:v>44887</c:v>
                </c:pt>
                <c:pt idx="744">
                  <c:v>44887</c:v>
                </c:pt>
                <c:pt idx="745">
                  <c:v>44887</c:v>
                </c:pt>
                <c:pt idx="746">
                  <c:v>44887</c:v>
                </c:pt>
                <c:pt idx="747">
                  <c:v>44887</c:v>
                </c:pt>
                <c:pt idx="748">
                  <c:v>44890</c:v>
                </c:pt>
                <c:pt idx="749">
                  <c:v>44889</c:v>
                </c:pt>
                <c:pt idx="750">
                  <c:v>44888</c:v>
                </c:pt>
                <c:pt idx="751">
                  <c:v>44886</c:v>
                </c:pt>
                <c:pt idx="752">
                  <c:v>44887</c:v>
                </c:pt>
                <c:pt idx="753">
                  <c:v>44887</c:v>
                </c:pt>
                <c:pt idx="754">
                  <c:v>44886</c:v>
                </c:pt>
                <c:pt idx="755">
                  <c:v>44883</c:v>
                </c:pt>
                <c:pt idx="756">
                  <c:v>44883</c:v>
                </c:pt>
                <c:pt idx="757">
                  <c:v>44883</c:v>
                </c:pt>
                <c:pt idx="758">
                  <c:v>44886</c:v>
                </c:pt>
                <c:pt idx="759">
                  <c:v>44883</c:v>
                </c:pt>
                <c:pt idx="760">
                  <c:v>44886</c:v>
                </c:pt>
                <c:pt idx="761">
                  <c:v>44883</c:v>
                </c:pt>
                <c:pt idx="762">
                  <c:v>44882</c:v>
                </c:pt>
                <c:pt idx="763">
                  <c:v>44882</c:v>
                </c:pt>
                <c:pt idx="764">
                  <c:v>44883</c:v>
                </c:pt>
                <c:pt idx="765">
                  <c:v>44882</c:v>
                </c:pt>
                <c:pt idx="766">
                  <c:v>44882</c:v>
                </c:pt>
                <c:pt idx="767">
                  <c:v>44881</c:v>
                </c:pt>
                <c:pt idx="768">
                  <c:v>44886</c:v>
                </c:pt>
                <c:pt idx="769">
                  <c:v>44881</c:v>
                </c:pt>
                <c:pt idx="770">
                  <c:v>44882</c:v>
                </c:pt>
                <c:pt idx="771">
                  <c:v>44886</c:v>
                </c:pt>
                <c:pt idx="772">
                  <c:v>44882</c:v>
                </c:pt>
                <c:pt idx="773">
                  <c:v>44880</c:v>
                </c:pt>
                <c:pt idx="774">
                  <c:v>44887</c:v>
                </c:pt>
                <c:pt idx="775">
                  <c:v>44883</c:v>
                </c:pt>
                <c:pt idx="776">
                  <c:v>44882</c:v>
                </c:pt>
                <c:pt idx="777">
                  <c:v>44881</c:v>
                </c:pt>
                <c:pt idx="778">
                  <c:v>44879</c:v>
                </c:pt>
                <c:pt idx="779">
                  <c:v>44879</c:v>
                </c:pt>
                <c:pt idx="780">
                  <c:v>44879</c:v>
                </c:pt>
                <c:pt idx="781">
                  <c:v>44879</c:v>
                </c:pt>
                <c:pt idx="782">
                  <c:v>44882</c:v>
                </c:pt>
                <c:pt idx="783">
                  <c:v>44880</c:v>
                </c:pt>
                <c:pt idx="784">
                  <c:v>44881</c:v>
                </c:pt>
                <c:pt idx="785">
                  <c:v>44881</c:v>
                </c:pt>
                <c:pt idx="786">
                  <c:v>44882</c:v>
                </c:pt>
                <c:pt idx="787">
                  <c:v>44879</c:v>
                </c:pt>
                <c:pt idx="788">
                  <c:v>44880</c:v>
                </c:pt>
                <c:pt idx="789">
                  <c:v>44890</c:v>
                </c:pt>
                <c:pt idx="790">
                  <c:v>44876</c:v>
                </c:pt>
                <c:pt idx="791">
                  <c:v>44876</c:v>
                </c:pt>
                <c:pt idx="792">
                  <c:v>44882</c:v>
                </c:pt>
                <c:pt idx="793">
                  <c:v>44876</c:v>
                </c:pt>
                <c:pt idx="794">
                  <c:v>44876</c:v>
                </c:pt>
                <c:pt idx="795">
                  <c:v>44876</c:v>
                </c:pt>
                <c:pt idx="796">
                  <c:v>44881</c:v>
                </c:pt>
                <c:pt idx="797">
                  <c:v>44875</c:v>
                </c:pt>
                <c:pt idx="798">
                  <c:v>44874</c:v>
                </c:pt>
                <c:pt idx="799">
                  <c:v>44894</c:v>
                </c:pt>
                <c:pt idx="800">
                  <c:v>44875</c:v>
                </c:pt>
                <c:pt idx="801">
                  <c:v>44875</c:v>
                </c:pt>
                <c:pt idx="802">
                  <c:v>44881</c:v>
                </c:pt>
                <c:pt idx="803">
                  <c:v>44873</c:v>
                </c:pt>
                <c:pt idx="804">
                  <c:v>44881</c:v>
                </c:pt>
                <c:pt idx="805">
                  <c:v>44876</c:v>
                </c:pt>
                <c:pt idx="806">
                  <c:v>44876</c:v>
                </c:pt>
                <c:pt idx="807">
                  <c:v>44874</c:v>
                </c:pt>
                <c:pt idx="808">
                  <c:v>44874</c:v>
                </c:pt>
                <c:pt idx="809">
                  <c:v>44890</c:v>
                </c:pt>
                <c:pt idx="810">
                  <c:v>44872</c:v>
                </c:pt>
                <c:pt idx="811">
                  <c:v>44872</c:v>
                </c:pt>
                <c:pt idx="812">
                  <c:v>44890</c:v>
                </c:pt>
                <c:pt idx="813">
                  <c:v>44874</c:v>
                </c:pt>
                <c:pt idx="814">
                  <c:v>44881</c:v>
                </c:pt>
                <c:pt idx="815">
                  <c:v>44873</c:v>
                </c:pt>
                <c:pt idx="816">
                  <c:v>44873</c:v>
                </c:pt>
                <c:pt idx="817">
                  <c:v>44872</c:v>
                </c:pt>
                <c:pt idx="818">
                  <c:v>44874</c:v>
                </c:pt>
                <c:pt idx="819">
                  <c:v>44873</c:v>
                </c:pt>
                <c:pt idx="820">
                  <c:v>44872</c:v>
                </c:pt>
                <c:pt idx="821">
                  <c:v>44872</c:v>
                </c:pt>
                <c:pt idx="822">
                  <c:v>44869</c:v>
                </c:pt>
                <c:pt idx="823">
                  <c:v>44869</c:v>
                </c:pt>
                <c:pt idx="824">
                  <c:v>44869</c:v>
                </c:pt>
                <c:pt idx="825">
                  <c:v>44879</c:v>
                </c:pt>
                <c:pt idx="826">
                  <c:v>44876</c:v>
                </c:pt>
                <c:pt idx="827">
                  <c:v>44872</c:v>
                </c:pt>
                <c:pt idx="828">
                  <c:v>44887</c:v>
                </c:pt>
                <c:pt idx="829">
                  <c:v>44872</c:v>
                </c:pt>
                <c:pt idx="830">
                  <c:v>44868</c:v>
                </c:pt>
                <c:pt idx="831">
                  <c:v>44872</c:v>
                </c:pt>
                <c:pt idx="832">
                  <c:v>44868</c:v>
                </c:pt>
                <c:pt idx="833">
                  <c:v>44868</c:v>
                </c:pt>
                <c:pt idx="834">
                  <c:v>44868</c:v>
                </c:pt>
                <c:pt idx="835">
                  <c:v>44872</c:v>
                </c:pt>
                <c:pt idx="836">
                  <c:v>44869</c:v>
                </c:pt>
                <c:pt idx="837">
                  <c:v>44868</c:v>
                </c:pt>
                <c:pt idx="838">
                  <c:v>44890</c:v>
                </c:pt>
                <c:pt idx="839">
                  <c:v>44868</c:v>
                </c:pt>
                <c:pt idx="840">
                  <c:v>44872</c:v>
                </c:pt>
                <c:pt idx="841">
                  <c:v>44869</c:v>
                </c:pt>
                <c:pt idx="842">
                  <c:v>44867</c:v>
                </c:pt>
                <c:pt idx="843">
                  <c:v>44867</c:v>
                </c:pt>
                <c:pt idx="844">
                  <c:v>44867</c:v>
                </c:pt>
                <c:pt idx="845">
                  <c:v>44873</c:v>
                </c:pt>
                <c:pt idx="846">
                  <c:v>44868</c:v>
                </c:pt>
                <c:pt idx="847">
                  <c:v>44882</c:v>
                </c:pt>
                <c:pt idx="848">
                  <c:v>44867</c:v>
                </c:pt>
                <c:pt idx="849">
                  <c:v>44867</c:v>
                </c:pt>
                <c:pt idx="850">
                  <c:v>44867</c:v>
                </c:pt>
                <c:pt idx="851">
                  <c:v>44879</c:v>
                </c:pt>
                <c:pt idx="852">
                  <c:v>44886</c:v>
                </c:pt>
                <c:pt idx="853">
                  <c:v>44867</c:v>
                </c:pt>
                <c:pt idx="854">
                  <c:v>44868</c:v>
                </c:pt>
                <c:pt idx="855">
                  <c:v>44867</c:v>
                </c:pt>
                <c:pt idx="856">
                  <c:v>44867</c:v>
                </c:pt>
                <c:pt idx="857">
                  <c:v>44872</c:v>
                </c:pt>
                <c:pt idx="858">
                  <c:v>44875</c:v>
                </c:pt>
                <c:pt idx="859">
                  <c:v>44868</c:v>
                </c:pt>
                <c:pt idx="860">
                  <c:v>44869</c:v>
                </c:pt>
                <c:pt idx="861">
                  <c:v>44868</c:v>
                </c:pt>
                <c:pt idx="862">
                  <c:v>44867</c:v>
                </c:pt>
                <c:pt idx="863">
                  <c:v>44880</c:v>
                </c:pt>
                <c:pt idx="864">
                  <c:v>44880</c:v>
                </c:pt>
                <c:pt idx="865">
                  <c:v>44867</c:v>
                </c:pt>
                <c:pt idx="866">
                  <c:v>44868</c:v>
                </c:pt>
                <c:pt idx="867">
                  <c:v>44867</c:v>
                </c:pt>
                <c:pt idx="868">
                  <c:v>44868</c:v>
                </c:pt>
                <c:pt idx="869">
                  <c:v>44867</c:v>
                </c:pt>
                <c:pt idx="870">
                  <c:v>44868</c:v>
                </c:pt>
                <c:pt idx="871">
                  <c:v>44868</c:v>
                </c:pt>
                <c:pt idx="872">
                  <c:v>44867</c:v>
                </c:pt>
                <c:pt idx="873">
                  <c:v>44882</c:v>
                </c:pt>
                <c:pt idx="874">
                  <c:v>44875</c:v>
                </c:pt>
                <c:pt idx="875">
                  <c:v>44894</c:v>
                </c:pt>
                <c:pt idx="876">
                  <c:v>44886</c:v>
                </c:pt>
                <c:pt idx="877">
                  <c:v>44875</c:v>
                </c:pt>
                <c:pt idx="878">
                  <c:v>44881</c:v>
                </c:pt>
                <c:pt idx="879">
                  <c:v>44881</c:v>
                </c:pt>
                <c:pt idx="880">
                  <c:v>44882</c:v>
                </c:pt>
                <c:pt idx="881">
                  <c:v>44886</c:v>
                </c:pt>
                <c:pt idx="882">
                  <c:v>44886</c:v>
                </c:pt>
                <c:pt idx="883">
                  <c:v>44876</c:v>
                </c:pt>
                <c:pt idx="884">
                  <c:v>44886</c:v>
                </c:pt>
                <c:pt idx="885">
                  <c:v>44879</c:v>
                </c:pt>
                <c:pt idx="886">
                  <c:v>44882</c:v>
                </c:pt>
                <c:pt idx="887">
                  <c:v>44876</c:v>
                </c:pt>
                <c:pt idx="888">
                  <c:v>44876</c:v>
                </c:pt>
                <c:pt idx="889">
                  <c:v>44882</c:v>
                </c:pt>
                <c:pt idx="890">
                  <c:v>44886</c:v>
                </c:pt>
                <c:pt idx="891">
                  <c:v>44882</c:v>
                </c:pt>
                <c:pt idx="892">
                  <c:v>44882</c:v>
                </c:pt>
                <c:pt idx="893">
                  <c:v>44865</c:v>
                </c:pt>
                <c:pt idx="894">
                  <c:v>44865</c:v>
                </c:pt>
                <c:pt idx="895">
                  <c:v>44865</c:v>
                </c:pt>
                <c:pt idx="896">
                  <c:v>44865</c:v>
                </c:pt>
                <c:pt idx="897">
                  <c:v>44865</c:v>
                </c:pt>
                <c:pt idx="898">
                  <c:v>44861</c:v>
                </c:pt>
                <c:pt idx="899">
                  <c:v>44862</c:v>
                </c:pt>
                <c:pt idx="900">
                  <c:v>44860</c:v>
                </c:pt>
                <c:pt idx="901">
                  <c:v>44860</c:v>
                </c:pt>
                <c:pt idx="902">
                  <c:v>44859</c:v>
                </c:pt>
                <c:pt idx="903">
                  <c:v>44859</c:v>
                </c:pt>
                <c:pt idx="904">
                  <c:v>44859</c:v>
                </c:pt>
                <c:pt idx="905">
                  <c:v>44860</c:v>
                </c:pt>
                <c:pt idx="906">
                  <c:v>44859</c:v>
                </c:pt>
                <c:pt idx="907">
                  <c:v>44862</c:v>
                </c:pt>
                <c:pt idx="908">
                  <c:v>44859</c:v>
                </c:pt>
                <c:pt idx="909">
                  <c:v>44858</c:v>
                </c:pt>
                <c:pt idx="910">
                  <c:v>44859</c:v>
                </c:pt>
                <c:pt idx="911">
                  <c:v>44859</c:v>
                </c:pt>
                <c:pt idx="912">
                  <c:v>44858</c:v>
                </c:pt>
                <c:pt idx="913">
                  <c:v>44862</c:v>
                </c:pt>
                <c:pt idx="914">
                  <c:v>44858</c:v>
                </c:pt>
                <c:pt idx="915">
                  <c:v>44855</c:v>
                </c:pt>
                <c:pt idx="916">
                  <c:v>44858</c:v>
                </c:pt>
                <c:pt idx="917">
                  <c:v>44861</c:v>
                </c:pt>
                <c:pt idx="918">
                  <c:v>44855</c:v>
                </c:pt>
                <c:pt idx="919">
                  <c:v>44854</c:v>
                </c:pt>
                <c:pt idx="920">
                  <c:v>44853</c:v>
                </c:pt>
                <c:pt idx="921">
                  <c:v>44853</c:v>
                </c:pt>
                <c:pt idx="922">
                  <c:v>44853</c:v>
                </c:pt>
                <c:pt idx="923">
                  <c:v>44855</c:v>
                </c:pt>
                <c:pt idx="924">
                  <c:v>44853</c:v>
                </c:pt>
                <c:pt idx="925">
                  <c:v>44848</c:v>
                </c:pt>
                <c:pt idx="926">
                  <c:v>44848</c:v>
                </c:pt>
                <c:pt idx="927">
                  <c:v>44855</c:v>
                </c:pt>
                <c:pt idx="928">
                  <c:v>44848</c:v>
                </c:pt>
                <c:pt idx="929">
                  <c:v>44848</c:v>
                </c:pt>
                <c:pt idx="930">
                  <c:v>44847</c:v>
                </c:pt>
                <c:pt idx="931">
                  <c:v>44847</c:v>
                </c:pt>
                <c:pt idx="932">
                  <c:v>44847</c:v>
                </c:pt>
                <c:pt idx="933">
                  <c:v>44845</c:v>
                </c:pt>
                <c:pt idx="934">
                  <c:v>44845</c:v>
                </c:pt>
                <c:pt idx="935">
                  <c:v>44845</c:v>
                </c:pt>
                <c:pt idx="936">
                  <c:v>44848</c:v>
                </c:pt>
                <c:pt idx="937">
                  <c:v>44847</c:v>
                </c:pt>
                <c:pt idx="938">
                  <c:v>44847</c:v>
                </c:pt>
                <c:pt idx="939">
                  <c:v>44847</c:v>
                </c:pt>
                <c:pt idx="940">
                  <c:v>44844</c:v>
                </c:pt>
                <c:pt idx="941">
                  <c:v>44844</c:v>
                </c:pt>
                <c:pt idx="942">
                  <c:v>44847</c:v>
                </c:pt>
                <c:pt idx="943">
                  <c:v>44845</c:v>
                </c:pt>
                <c:pt idx="944">
                  <c:v>44844</c:v>
                </c:pt>
                <c:pt idx="945">
                  <c:v>44845</c:v>
                </c:pt>
                <c:pt idx="946">
                  <c:v>44844</c:v>
                </c:pt>
                <c:pt idx="947">
                  <c:v>44845</c:v>
                </c:pt>
                <c:pt idx="948">
                  <c:v>44840</c:v>
                </c:pt>
                <c:pt idx="949">
                  <c:v>44840</c:v>
                </c:pt>
                <c:pt idx="950">
                  <c:v>44845</c:v>
                </c:pt>
                <c:pt idx="951">
                  <c:v>44840</c:v>
                </c:pt>
                <c:pt idx="952">
                  <c:v>44840</c:v>
                </c:pt>
                <c:pt idx="953">
                  <c:v>44840</c:v>
                </c:pt>
                <c:pt idx="954">
                  <c:v>44839</c:v>
                </c:pt>
                <c:pt idx="955">
                  <c:v>44840</c:v>
                </c:pt>
                <c:pt idx="956">
                  <c:v>44839</c:v>
                </c:pt>
                <c:pt idx="957">
                  <c:v>44839</c:v>
                </c:pt>
                <c:pt idx="958">
                  <c:v>44839</c:v>
                </c:pt>
                <c:pt idx="959">
                  <c:v>44839</c:v>
                </c:pt>
                <c:pt idx="960">
                  <c:v>44840</c:v>
                </c:pt>
                <c:pt idx="961">
                  <c:v>44840</c:v>
                </c:pt>
                <c:pt idx="962">
                  <c:v>44839</c:v>
                </c:pt>
                <c:pt idx="963">
                  <c:v>44840</c:v>
                </c:pt>
                <c:pt idx="964">
                  <c:v>44839</c:v>
                </c:pt>
                <c:pt idx="965">
                  <c:v>44838</c:v>
                </c:pt>
                <c:pt idx="966">
                  <c:v>44838</c:v>
                </c:pt>
                <c:pt idx="967">
                  <c:v>44847</c:v>
                </c:pt>
                <c:pt idx="968">
                  <c:v>44838</c:v>
                </c:pt>
                <c:pt idx="969">
                  <c:v>44839</c:v>
                </c:pt>
                <c:pt idx="970">
                  <c:v>44838</c:v>
                </c:pt>
                <c:pt idx="971">
                  <c:v>44839</c:v>
                </c:pt>
                <c:pt idx="972">
                  <c:v>44837</c:v>
                </c:pt>
                <c:pt idx="973">
                  <c:v>44838</c:v>
                </c:pt>
                <c:pt idx="974">
                  <c:v>44837</c:v>
                </c:pt>
                <c:pt idx="975">
                  <c:v>44838</c:v>
                </c:pt>
                <c:pt idx="976">
                  <c:v>44840</c:v>
                </c:pt>
                <c:pt idx="977">
                  <c:v>44837</c:v>
                </c:pt>
                <c:pt idx="978">
                  <c:v>44838</c:v>
                </c:pt>
                <c:pt idx="979">
                  <c:v>44837</c:v>
                </c:pt>
                <c:pt idx="980">
                  <c:v>44838</c:v>
                </c:pt>
                <c:pt idx="981">
                  <c:v>44838</c:v>
                </c:pt>
                <c:pt idx="982">
                  <c:v>44845</c:v>
                </c:pt>
                <c:pt idx="983">
                  <c:v>44837</c:v>
                </c:pt>
                <c:pt idx="984">
                  <c:v>44840</c:v>
                </c:pt>
                <c:pt idx="985">
                  <c:v>44838</c:v>
                </c:pt>
                <c:pt idx="986">
                  <c:v>44847</c:v>
                </c:pt>
                <c:pt idx="987">
                  <c:v>44838</c:v>
                </c:pt>
                <c:pt idx="988">
                  <c:v>44839</c:v>
                </c:pt>
                <c:pt idx="989">
                  <c:v>44858</c:v>
                </c:pt>
                <c:pt idx="990">
                  <c:v>44838</c:v>
                </c:pt>
                <c:pt idx="991">
                  <c:v>44854</c:v>
                </c:pt>
                <c:pt idx="992">
                  <c:v>44862</c:v>
                </c:pt>
                <c:pt idx="993">
                  <c:v>44834</c:v>
                </c:pt>
                <c:pt idx="994">
                  <c:v>44834</c:v>
                </c:pt>
                <c:pt idx="995">
                  <c:v>44833</c:v>
                </c:pt>
                <c:pt idx="996">
                  <c:v>44833</c:v>
                </c:pt>
                <c:pt idx="997">
                  <c:v>44833</c:v>
                </c:pt>
                <c:pt idx="998">
                  <c:v>44832</c:v>
                </c:pt>
                <c:pt idx="999">
                  <c:v>44832</c:v>
                </c:pt>
                <c:pt idx="1000">
                  <c:v>44832</c:v>
                </c:pt>
                <c:pt idx="1001">
                  <c:v>44831</c:v>
                </c:pt>
                <c:pt idx="1002">
                  <c:v>44832</c:v>
                </c:pt>
                <c:pt idx="1003">
                  <c:v>44834</c:v>
                </c:pt>
                <c:pt idx="1004">
                  <c:v>44830</c:v>
                </c:pt>
                <c:pt idx="1005">
                  <c:v>44831</c:v>
                </c:pt>
                <c:pt idx="1006">
                  <c:v>44830</c:v>
                </c:pt>
                <c:pt idx="1007">
                  <c:v>44831</c:v>
                </c:pt>
                <c:pt idx="1008">
                  <c:v>44830</c:v>
                </c:pt>
                <c:pt idx="1009">
                  <c:v>44834</c:v>
                </c:pt>
                <c:pt idx="1010">
                  <c:v>44827</c:v>
                </c:pt>
                <c:pt idx="1011">
                  <c:v>44827</c:v>
                </c:pt>
                <c:pt idx="1012">
                  <c:v>44832</c:v>
                </c:pt>
                <c:pt idx="1013">
                  <c:v>44827</c:v>
                </c:pt>
                <c:pt idx="1014">
                  <c:v>44826</c:v>
                </c:pt>
                <c:pt idx="1015">
                  <c:v>44826</c:v>
                </c:pt>
                <c:pt idx="1016">
                  <c:v>44826</c:v>
                </c:pt>
                <c:pt idx="1017">
                  <c:v>44826</c:v>
                </c:pt>
                <c:pt idx="1018">
                  <c:v>44826</c:v>
                </c:pt>
                <c:pt idx="1019">
                  <c:v>44826</c:v>
                </c:pt>
                <c:pt idx="1020">
                  <c:v>44827</c:v>
                </c:pt>
                <c:pt idx="1021">
                  <c:v>44831</c:v>
                </c:pt>
                <c:pt idx="1022">
                  <c:v>44832</c:v>
                </c:pt>
                <c:pt idx="1023">
                  <c:v>44825</c:v>
                </c:pt>
                <c:pt idx="1024">
                  <c:v>44825</c:v>
                </c:pt>
                <c:pt idx="1025">
                  <c:v>44826</c:v>
                </c:pt>
                <c:pt idx="1026">
                  <c:v>44826</c:v>
                </c:pt>
                <c:pt idx="1027">
                  <c:v>44825</c:v>
                </c:pt>
                <c:pt idx="1028">
                  <c:v>44831</c:v>
                </c:pt>
                <c:pt idx="1029">
                  <c:v>44827</c:v>
                </c:pt>
                <c:pt idx="1030">
                  <c:v>44830</c:v>
                </c:pt>
                <c:pt idx="1031">
                  <c:v>44830</c:v>
                </c:pt>
                <c:pt idx="1032">
                  <c:v>44824</c:v>
                </c:pt>
                <c:pt idx="1033">
                  <c:v>44825</c:v>
                </c:pt>
                <c:pt idx="1034">
                  <c:v>44824</c:v>
                </c:pt>
                <c:pt idx="1035">
                  <c:v>44823</c:v>
                </c:pt>
                <c:pt idx="1036">
                  <c:v>44833</c:v>
                </c:pt>
                <c:pt idx="1037">
                  <c:v>44825</c:v>
                </c:pt>
                <c:pt idx="1038">
                  <c:v>44827</c:v>
                </c:pt>
                <c:pt idx="1039">
                  <c:v>44834</c:v>
                </c:pt>
                <c:pt idx="1040">
                  <c:v>44820</c:v>
                </c:pt>
                <c:pt idx="1041">
                  <c:v>44834</c:v>
                </c:pt>
                <c:pt idx="1042">
                  <c:v>44824</c:v>
                </c:pt>
                <c:pt idx="1043">
                  <c:v>44820</c:v>
                </c:pt>
                <c:pt idx="1044">
                  <c:v>44819</c:v>
                </c:pt>
                <c:pt idx="1045">
                  <c:v>44819</c:v>
                </c:pt>
                <c:pt idx="1046">
                  <c:v>44819</c:v>
                </c:pt>
                <c:pt idx="1047">
                  <c:v>44820</c:v>
                </c:pt>
                <c:pt idx="1048">
                  <c:v>44819</c:v>
                </c:pt>
                <c:pt idx="1049">
                  <c:v>44818</c:v>
                </c:pt>
                <c:pt idx="1050">
                  <c:v>44818</c:v>
                </c:pt>
                <c:pt idx="1051">
                  <c:v>44832</c:v>
                </c:pt>
                <c:pt idx="1052">
                  <c:v>44823</c:v>
                </c:pt>
                <c:pt idx="1053">
                  <c:v>44825</c:v>
                </c:pt>
                <c:pt idx="1054">
                  <c:v>44819</c:v>
                </c:pt>
                <c:pt idx="1055">
                  <c:v>44825</c:v>
                </c:pt>
                <c:pt idx="1056">
                  <c:v>44818</c:v>
                </c:pt>
                <c:pt idx="1057">
                  <c:v>44819</c:v>
                </c:pt>
                <c:pt idx="1058">
                  <c:v>44818</c:v>
                </c:pt>
                <c:pt idx="1059">
                  <c:v>44818</c:v>
                </c:pt>
                <c:pt idx="1060">
                  <c:v>44817</c:v>
                </c:pt>
                <c:pt idx="1061">
                  <c:v>44818</c:v>
                </c:pt>
                <c:pt idx="1062">
                  <c:v>44830</c:v>
                </c:pt>
                <c:pt idx="1063">
                  <c:v>44817</c:v>
                </c:pt>
                <c:pt idx="1064">
                  <c:v>44823</c:v>
                </c:pt>
                <c:pt idx="1065">
                  <c:v>44834</c:v>
                </c:pt>
                <c:pt idx="1066">
                  <c:v>44818</c:v>
                </c:pt>
                <c:pt idx="1067">
                  <c:v>44816</c:v>
                </c:pt>
                <c:pt idx="1068">
                  <c:v>44816</c:v>
                </c:pt>
                <c:pt idx="1069">
                  <c:v>44816</c:v>
                </c:pt>
                <c:pt idx="1070">
                  <c:v>44817</c:v>
                </c:pt>
                <c:pt idx="1071">
                  <c:v>44816</c:v>
                </c:pt>
                <c:pt idx="1072">
                  <c:v>44817</c:v>
                </c:pt>
                <c:pt idx="1073">
                  <c:v>44817</c:v>
                </c:pt>
                <c:pt idx="1074">
                  <c:v>44817</c:v>
                </c:pt>
                <c:pt idx="1075">
                  <c:v>44813</c:v>
                </c:pt>
                <c:pt idx="1076">
                  <c:v>44812</c:v>
                </c:pt>
                <c:pt idx="1077">
                  <c:v>44813</c:v>
                </c:pt>
                <c:pt idx="1078">
                  <c:v>44813</c:v>
                </c:pt>
                <c:pt idx="1079">
                  <c:v>44813</c:v>
                </c:pt>
                <c:pt idx="1080">
                  <c:v>44813</c:v>
                </c:pt>
                <c:pt idx="1081">
                  <c:v>44813</c:v>
                </c:pt>
                <c:pt idx="1082">
                  <c:v>44812</c:v>
                </c:pt>
                <c:pt idx="1083">
                  <c:v>44812</c:v>
                </c:pt>
                <c:pt idx="1084">
                  <c:v>44812</c:v>
                </c:pt>
                <c:pt idx="1085">
                  <c:v>44812</c:v>
                </c:pt>
                <c:pt idx="1086">
                  <c:v>44812</c:v>
                </c:pt>
                <c:pt idx="1087">
                  <c:v>44816</c:v>
                </c:pt>
                <c:pt idx="1088">
                  <c:v>44813</c:v>
                </c:pt>
                <c:pt idx="1089">
                  <c:v>44818</c:v>
                </c:pt>
                <c:pt idx="1090">
                  <c:v>44811</c:v>
                </c:pt>
                <c:pt idx="1091">
                  <c:v>44812</c:v>
                </c:pt>
                <c:pt idx="1092">
                  <c:v>44811</c:v>
                </c:pt>
                <c:pt idx="1093">
                  <c:v>44818</c:v>
                </c:pt>
                <c:pt idx="1094">
                  <c:v>44834</c:v>
                </c:pt>
                <c:pt idx="1095">
                  <c:v>44818</c:v>
                </c:pt>
                <c:pt idx="1096">
                  <c:v>44820</c:v>
                </c:pt>
                <c:pt idx="1097">
                  <c:v>44811</c:v>
                </c:pt>
                <c:pt idx="1098">
                  <c:v>44810</c:v>
                </c:pt>
                <c:pt idx="1099">
                  <c:v>44810</c:v>
                </c:pt>
                <c:pt idx="1100">
                  <c:v>44811</c:v>
                </c:pt>
                <c:pt idx="1101">
                  <c:v>44811</c:v>
                </c:pt>
                <c:pt idx="1102">
                  <c:v>44810</c:v>
                </c:pt>
                <c:pt idx="1103">
                  <c:v>44809</c:v>
                </c:pt>
                <c:pt idx="1104">
                  <c:v>44811</c:v>
                </c:pt>
                <c:pt idx="1105">
                  <c:v>44834</c:v>
                </c:pt>
                <c:pt idx="1106">
                  <c:v>44830</c:v>
                </c:pt>
                <c:pt idx="1107">
                  <c:v>44823</c:v>
                </c:pt>
                <c:pt idx="1108">
                  <c:v>44820</c:v>
                </c:pt>
                <c:pt idx="1109">
                  <c:v>44811</c:v>
                </c:pt>
                <c:pt idx="1110">
                  <c:v>44806</c:v>
                </c:pt>
                <c:pt idx="1111">
                  <c:v>44811</c:v>
                </c:pt>
                <c:pt idx="1112">
                  <c:v>44811</c:v>
                </c:pt>
                <c:pt idx="1113">
                  <c:v>44834</c:v>
                </c:pt>
                <c:pt idx="1114">
                  <c:v>44811</c:v>
                </c:pt>
                <c:pt idx="1115">
                  <c:v>44811</c:v>
                </c:pt>
                <c:pt idx="1116">
                  <c:v>44806</c:v>
                </c:pt>
                <c:pt idx="1117">
                  <c:v>44805</c:v>
                </c:pt>
                <c:pt idx="1118">
                  <c:v>44811</c:v>
                </c:pt>
                <c:pt idx="1119">
                  <c:v>44805</c:v>
                </c:pt>
                <c:pt idx="1120">
                  <c:v>44811</c:v>
                </c:pt>
                <c:pt idx="1121">
                  <c:v>44805</c:v>
                </c:pt>
                <c:pt idx="1122">
                  <c:v>44811</c:v>
                </c:pt>
                <c:pt idx="1123">
                  <c:v>44811</c:v>
                </c:pt>
                <c:pt idx="1124">
                  <c:v>44806</c:v>
                </c:pt>
                <c:pt idx="1125">
                  <c:v>44805</c:v>
                </c:pt>
                <c:pt idx="1126">
                  <c:v>44833</c:v>
                </c:pt>
                <c:pt idx="1127">
                  <c:v>44811</c:v>
                </c:pt>
                <c:pt idx="1128">
                  <c:v>44806</c:v>
                </c:pt>
                <c:pt idx="1129">
                  <c:v>44806</c:v>
                </c:pt>
                <c:pt idx="1130">
                  <c:v>44806</c:v>
                </c:pt>
                <c:pt idx="1131">
                  <c:v>44806</c:v>
                </c:pt>
                <c:pt idx="1132">
                  <c:v>44806</c:v>
                </c:pt>
                <c:pt idx="1133">
                  <c:v>44806</c:v>
                </c:pt>
                <c:pt idx="1134">
                  <c:v>44811</c:v>
                </c:pt>
                <c:pt idx="1135">
                  <c:v>44806</c:v>
                </c:pt>
                <c:pt idx="1136">
                  <c:v>44811</c:v>
                </c:pt>
                <c:pt idx="1137">
                  <c:v>44811</c:v>
                </c:pt>
                <c:pt idx="1138">
                  <c:v>44806</c:v>
                </c:pt>
                <c:pt idx="1139">
                  <c:v>44824</c:v>
                </c:pt>
                <c:pt idx="1140">
                  <c:v>44811</c:v>
                </c:pt>
                <c:pt idx="1141">
                  <c:v>44805</c:v>
                </c:pt>
                <c:pt idx="1142">
                  <c:v>44806</c:v>
                </c:pt>
                <c:pt idx="1143">
                  <c:v>44805</c:v>
                </c:pt>
                <c:pt idx="1144">
                  <c:v>44806</c:v>
                </c:pt>
                <c:pt idx="1145">
                  <c:v>44811</c:v>
                </c:pt>
                <c:pt idx="1146">
                  <c:v>44811</c:v>
                </c:pt>
                <c:pt idx="1147">
                  <c:v>44834</c:v>
                </c:pt>
                <c:pt idx="1148">
                  <c:v>44834</c:v>
                </c:pt>
                <c:pt idx="1149">
                  <c:v>44811</c:v>
                </c:pt>
                <c:pt idx="1150">
                  <c:v>44806</c:v>
                </c:pt>
                <c:pt idx="1151">
                  <c:v>44811</c:v>
                </c:pt>
                <c:pt idx="1152">
                  <c:v>44811</c:v>
                </c:pt>
                <c:pt idx="1153">
                  <c:v>44823</c:v>
                </c:pt>
                <c:pt idx="1154">
                  <c:v>44820</c:v>
                </c:pt>
                <c:pt idx="1155">
                  <c:v>44811</c:v>
                </c:pt>
                <c:pt idx="1156">
                  <c:v>44806</c:v>
                </c:pt>
                <c:pt idx="1157">
                  <c:v>44811</c:v>
                </c:pt>
                <c:pt idx="1158">
                  <c:v>44824</c:v>
                </c:pt>
                <c:pt idx="1159">
                  <c:v>44825</c:v>
                </c:pt>
                <c:pt idx="1160">
                  <c:v>44834</c:v>
                </c:pt>
                <c:pt idx="1161">
                  <c:v>44811</c:v>
                </c:pt>
                <c:pt idx="1162">
                  <c:v>44811</c:v>
                </c:pt>
                <c:pt idx="1163">
                  <c:v>44811</c:v>
                </c:pt>
                <c:pt idx="1164">
                  <c:v>44834</c:v>
                </c:pt>
                <c:pt idx="1165">
                  <c:v>44818</c:v>
                </c:pt>
                <c:pt idx="1166">
                  <c:v>44811</c:v>
                </c:pt>
                <c:pt idx="1167">
                  <c:v>44811</c:v>
                </c:pt>
                <c:pt idx="1168">
                  <c:v>44811</c:v>
                </c:pt>
                <c:pt idx="1169">
                  <c:v>44811</c:v>
                </c:pt>
                <c:pt idx="1170">
                  <c:v>44834</c:v>
                </c:pt>
                <c:pt idx="1171">
                  <c:v>44804</c:v>
                </c:pt>
                <c:pt idx="1172">
                  <c:v>44804</c:v>
                </c:pt>
                <c:pt idx="1173">
                  <c:v>44804</c:v>
                </c:pt>
                <c:pt idx="1174">
                  <c:v>44804</c:v>
                </c:pt>
                <c:pt idx="1175">
                  <c:v>44803</c:v>
                </c:pt>
                <c:pt idx="1176">
                  <c:v>44804</c:v>
                </c:pt>
                <c:pt idx="1177">
                  <c:v>44803</c:v>
                </c:pt>
                <c:pt idx="1178">
                  <c:v>44803</c:v>
                </c:pt>
                <c:pt idx="1179">
                  <c:v>44802</c:v>
                </c:pt>
                <c:pt idx="1180">
                  <c:v>44802</c:v>
                </c:pt>
                <c:pt idx="1181">
                  <c:v>44802</c:v>
                </c:pt>
                <c:pt idx="1182">
                  <c:v>44803</c:v>
                </c:pt>
                <c:pt idx="1183">
                  <c:v>44802</c:v>
                </c:pt>
                <c:pt idx="1184">
                  <c:v>44802</c:v>
                </c:pt>
                <c:pt idx="1185">
                  <c:v>44803</c:v>
                </c:pt>
                <c:pt idx="1186">
                  <c:v>44802</c:v>
                </c:pt>
                <c:pt idx="1187">
                  <c:v>44799</c:v>
                </c:pt>
                <c:pt idx="1188">
                  <c:v>44798</c:v>
                </c:pt>
                <c:pt idx="1189">
                  <c:v>44799</c:v>
                </c:pt>
                <c:pt idx="1190">
                  <c:v>44797</c:v>
                </c:pt>
                <c:pt idx="1191">
                  <c:v>44797</c:v>
                </c:pt>
                <c:pt idx="1192">
                  <c:v>44798</c:v>
                </c:pt>
                <c:pt idx="1193">
                  <c:v>44798</c:v>
                </c:pt>
                <c:pt idx="1194">
                  <c:v>44796</c:v>
                </c:pt>
                <c:pt idx="1195">
                  <c:v>44797</c:v>
                </c:pt>
                <c:pt idx="1196">
                  <c:v>44796</c:v>
                </c:pt>
                <c:pt idx="1197">
                  <c:v>44797</c:v>
                </c:pt>
                <c:pt idx="1198">
                  <c:v>44798</c:v>
                </c:pt>
                <c:pt idx="1199">
                  <c:v>44798</c:v>
                </c:pt>
                <c:pt idx="1200">
                  <c:v>44795</c:v>
                </c:pt>
                <c:pt idx="1201">
                  <c:v>44796</c:v>
                </c:pt>
                <c:pt idx="1202">
                  <c:v>44804</c:v>
                </c:pt>
                <c:pt idx="1203">
                  <c:v>44792</c:v>
                </c:pt>
                <c:pt idx="1204">
                  <c:v>44792</c:v>
                </c:pt>
                <c:pt idx="1205">
                  <c:v>44799</c:v>
                </c:pt>
                <c:pt idx="1206">
                  <c:v>44792</c:v>
                </c:pt>
                <c:pt idx="1207">
                  <c:v>44795</c:v>
                </c:pt>
                <c:pt idx="1208">
                  <c:v>44796</c:v>
                </c:pt>
                <c:pt idx="1209">
                  <c:v>44798</c:v>
                </c:pt>
                <c:pt idx="1210">
                  <c:v>44791</c:v>
                </c:pt>
                <c:pt idx="1211">
                  <c:v>44790</c:v>
                </c:pt>
                <c:pt idx="1212">
                  <c:v>44791</c:v>
                </c:pt>
                <c:pt idx="1213">
                  <c:v>44790</c:v>
                </c:pt>
                <c:pt idx="1214">
                  <c:v>44790</c:v>
                </c:pt>
                <c:pt idx="1215">
                  <c:v>44790</c:v>
                </c:pt>
                <c:pt idx="1216">
                  <c:v>44790</c:v>
                </c:pt>
                <c:pt idx="1217">
                  <c:v>44790</c:v>
                </c:pt>
                <c:pt idx="1218">
                  <c:v>44790</c:v>
                </c:pt>
                <c:pt idx="1219">
                  <c:v>44791</c:v>
                </c:pt>
                <c:pt idx="1220">
                  <c:v>44790</c:v>
                </c:pt>
                <c:pt idx="1221">
                  <c:v>44789</c:v>
                </c:pt>
                <c:pt idx="1222">
                  <c:v>44789</c:v>
                </c:pt>
                <c:pt idx="1223">
                  <c:v>44796</c:v>
                </c:pt>
                <c:pt idx="1224">
                  <c:v>44785</c:v>
                </c:pt>
                <c:pt idx="1225">
                  <c:v>44785</c:v>
                </c:pt>
                <c:pt idx="1226">
                  <c:v>44797</c:v>
                </c:pt>
                <c:pt idx="1227">
                  <c:v>44785</c:v>
                </c:pt>
                <c:pt idx="1228">
                  <c:v>44784</c:v>
                </c:pt>
                <c:pt idx="1229">
                  <c:v>44785</c:v>
                </c:pt>
                <c:pt idx="1230">
                  <c:v>44785</c:v>
                </c:pt>
                <c:pt idx="1231">
                  <c:v>44784</c:v>
                </c:pt>
                <c:pt idx="1232">
                  <c:v>44783</c:v>
                </c:pt>
                <c:pt idx="1233">
                  <c:v>44783</c:v>
                </c:pt>
                <c:pt idx="1234">
                  <c:v>44783</c:v>
                </c:pt>
                <c:pt idx="1235">
                  <c:v>44795</c:v>
                </c:pt>
                <c:pt idx="1236">
                  <c:v>44782</c:v>
                </c:pt>
                <c:pt idx="1237">
                  <c:v>44784</c:v>
                </c:pt>
                <c:pt idx="1238">
                  <c:v>44782</c:v>
                </c:pt>
                <c:pt idx="1239">
                  <c:v>44781</c:v>
                </c:pt>
                <c:pt idx="1240">
                  <c:v>44798</c:v>
                </c:pt>
                <c:pt idx="1241">
                  <c:v>44781</c:v>
                </c:pt>
                <c:pt idx="1242">
                  <c:v>44785</c:v>
                </c:pt>
                <c:pt idx="1243">
                  <c:v>44784</c:v>
                </c:pt>
                <c:pt idx="1244">
                  <c:v>44784</c:v>
                </c:pt>
                <c:pt idx="1245">
                  <c:v>44784</c:v>
                </c:pt>
                <c:pt idx="1246">
                  <c:v>44781</c:v>
                </c:pt>
                <c:pt idx="1247">
                  <c:v>44781</c:v>
                </c:pt>
                <c:pt idx="1248">
                  <c:v>44784</c:v>
                </c:pt>
                <c:pt idx="1249">
                  <c:v>44778</c:v>
                </c:pt>
                <c:pt idx="1250">
                  <c:v>44785</c:v>
                </c:pt>
                <c:pt idx="1251">
                  <c:v>44782</c:v>
                </c:pt>
                <c:pt idx="1252">
                  <c:v>44784</c:v>
                </c:pt>
                <c:pt idx="1253">
                  <c:v>44782</c:v>
                </c:pt>
                <c:pt idx="1254">
                  <c:v>44798</c:v>
                </c:pt>
                <c:pt idx="1255">
                  <c:v>44785</c:v>
                </c:pt>
                <c:pt idx="1256">
                  <c:v>44784</c:v>
                </c:pt>
                <c:pt idx="1257">
                  <c:v>44777</c:v>
                </c:pt>
                <c:pt idx="1258">
                  <c:v>44777</c:v>
                </c:pt>
                <c:pt idx="1259">
                  <c:v>44777</c:v>
                </c:pt>
                <c:pt idx="1260">
                  <c:v>44783</c:v>
                </c:pt>
                <c:pt idx="1261">
                  <c:v>44777</c:v>
                </c:pt>
                <c:pt idx="1262">
                  <c:v>44781</c:v>
                </c:pt>
                <c:pt idx="1263">
                  <c:v>44784</c:v>
                </c:pt>
                <c:pt idx="1264">
                  <c:v>44776</c:v>
                </c:pt>
                <c:pt idx="1265">
                  <c:v>44777</c:v>
                </c:pt>
                <c:pt idx="1266">
                  <c:v>44781</c:v>
                </c:pt>
                <c:pt idx="1267">
                  <c:v>44776</c:v>
                </c:pt>
                <c:pt idx="1268">
                  <c:v>44777</c:v>
                </c:pt>
                <c:pt idx="1269">
                  <c:v>44785</c:v>
                </c:pt>
                <c:pt idx="1270">
                  <c:v>44784</c:v>
                </c:pt>
                <c:pt idx="1271">
                  <c:v>44775</c:v>
                </c:pt>
                <c:pt idx="1272">
                  <c:v>44781</c:v>
                </c:pt>
                <c:pt idx="1273">
                  <c:v>44775</c:v>
                </c:pt>
                <c:pt idx="1274">
                  <c:v>44784</c:v>
                </c:pt>
                <c:pt idx="1275">
                  <c:v>44784</c:v>
                </c:pt>
                <c:pt idx="1276">
                  <c:v>44795</c:v>
                </c:pt>
                <c:pt idx="1277">
                  <c:v>44802</c:v>
                </c:pt>
                <c:pt idx="1278">
                  <c:v>44775</c:v>
                </c:pt>
                <c:pt idx="1279">
                  <c:v>44797</c:v>
                </c:pt>
                <c:pt idx="1280">
                  <c:v>44776</c:v>
                </c:pt>
                <c:pt idx="1281">
                  <c:v>44775</c:v>
                </c:pt>
                <c:pt idx="1282">
                  <c:v>44774</c:v>
                </c:pt>
                <c:pt idx="1283">
                  <c:v>44775</c:v>
                </c:pt>
                <c:pt idx="1284">
                  <c:v>44779</c:v>
                </c:pt>
                <c:pt idx="1285">
                  <c:v>44774</c:v>
                </c:pt>
                <c:pt idx="1286">
                  <c:v>44781</c:v>
                </c:pt>
                <c:pt idx="1287">
                  <c:v>44784</c:v>
                </c:pt>
                <c:pt idx="1288">
                  <c:v>44776</c:v>
                </c:pt>
                <c:pt idx="1289">
                  <c:v>44784</c:v>
                </c:pt>
                <c:pt idx="1290">
                  <c:v>44776</c:v>
                </c:pt>
                <c:pt idx="1291">
                  <c:v>44784</c:v>
                </c:pt>
                <c:pt idx="1292">
                  <c:v>44792</c:v>
                </c:pt>
                <c:pt idx="1293">
                  <c:v>44774</c:v>
                </c:pt>
                <c:pt idx="1294">
                  <c:v>44784</c:v>
                </c:pt>
                <c:pt idx="1295">
                  <c:v>44784</c:v>
                </c:pt>
                <c:pt idx="1296">
                  <c:v>44784</c:v>
                </c:pt>
                <c:pt idx="1297">
                  <c:v>44792</c:v>
                </c:pt>
                <c:pt idx="1298">
                  <c:v>44784</c:v>
                </c:pt>
                <c:pt idx="1299">
                  <c:v>44782</c:v>
                </c:pt>
                <c:pt idx="1300">
                  <c:v>44797</c:v>
                </c:pt>
                <c:pt idx="1301">
                  <c:v>44784</c:v>
                </c:pt>
                <c:pt idx="1302">
                  <c:v>44782</c:v>
                </c:pt>
                <c:pt idx="1303">
                  <c:v>44778</c:v>
                </c:pt>
                <c:pt idx="1304">
                  <c:v>44784</c:v>
                </c:pt>
                <c:pt idx="1305">
                  <c:v>44784</c:v>
                </c:pt>
                <c:pt idx="1306">
                  <c:v>44784</c:v>
                </c:pt>
                <c:pt idx="1307">
                  <c:v>44784</c:v>
                </c:pt>
                <c:pt idx="1308">
                  <c:v>44784</c:v>
                </c:pt>
                <c:pt idx="1309">
                  <c:v>44784</c:v>
                </c:pt>
                <c:pt idx="1310">
                  <c:v>44784</c:v>
                </c:pt>
                <c:pt idx="1311">
                  <c:v>44784</c:v>
                </c:pt>
                <c:pt idx="1312">
                  <c:v>44784</c:v>
                </c:pt>
                <c:pt idx="1313">
                  <c:v>44795</c:v>
                </c:pt>
                <c:pt idx="1314">
                  <c:v>44784</c:v>
                </c:pt>
                <c:pt idx="1315">
                  <c:v>44781</c:v>
                </c:pt>
                <c:pt idx="1316">
                  <c:v>44781</c:v>
                </c:pt>
                <c:pt idx="1317">
                  <c:v>44785</c:v>
                </c:pt>
                <c:pt idx="1318">
                  <c:v>44784</c:v>
                </c:pt>
                <c:pt idx="1319">
                  <c:v>44785</c:v>
                </c:pt>
                <c:pt idx="1320">
                  <c:v>44784</c:v>
                </c:pt>
                <c:pt idx="1321">
                  <c:v>44784</c:v>
                </c:pt>
                <c:pt idx="1322">
                  <c:v>44784</c:v>
                </c:pt>
                <c:pt idx="1323">
                  <c:v>44798</c:v>
                </c:pt>
                <c:pt idx="1324">
                  <c:v>44782</c:v>
                </c:pt>
                <c:pt idx="1325">
                  <c:v>44784</c:v>
                </c:pt>
                <c:pt idx="1326">
                  <c:v>44781</c:v>
                </c:pt>
                <c:pt idx="1327">
                  <c:v>44784</c:v>
                </c:pt>
                <c:pt idx="1328">
                  <c:v>44784</c:v>
                </c:pt>
                <c:pt idx="1329">
                  <c:v>44784</c:v>
                </c:pt>
                <c:pt idx="1330">
                  <c:v>44784</c:v>
                </c:pt>
                <c:pt idx="1331">
                  <c:v>44784</c:v>
                </c:pt>
                <c:pt idx="1332">
                  <c:v>44784</c:v>
                </c:pt>
                <c:pt idx="1333">
                  <c:v>44784</c:v>
                </c:pt>
                <c:pt idx="1334">
                  <c:v>44784</c:v>
                </c:pt>
                <c:pt idx="1335">
                  <c:v>44784</c:v>
                </c:pt>
                <c:pt idx="1336">
                  <c:v>44784</c:v>
                </c:pt>
                <c:pt idx="1337">
                  <c:v>44785</c:v>
                </c:pt>
                <c:pt idx="1338">
                  <c:v>44784</c:v>
                </c:pt>
                <c:pt idx="1339">
                  <c:v>44784</c:v>
                </c:pt>
                <c:pt idx="1340">
                  <c:v>44784</c:v>
                </c:pt>
                <c:pt idx="1341">
                  <c:v>44784</c:v>
                </c:pt>
                <c:pt idx="1342">
                  <c:v>44784</c:v>
                </c:pt>
                <c:pt idx="1343">
                  <c:v>44784</c:v>
                </c:pt>
                <c:pt idx="1344">
                  <c:v>44784</c:v>
                </c:pt>
                <c:pt idx="1345">
                  <c:v>44784</c:v>
                </c:pt>
                <c:pt idx="1346">
                  <c:v>44785</c:v>
                </c:pt>
                <c:pt idx="1347">
                  <c:v>44784</c:v>
                </c:pt>
                <c:pt idx="1348">
                  <c:v>44784</c:v>
                </c:pt>
                <c:pt idx="1349">
                  <c:v>44784</c:v>
                </c:pt>
                <c:pt idx="1350">
                  <c:v>44784</c:v>
                </c:pt>
                <c:pt idx="1351">
                  <c:v>44784</c:v>
                </c:pt>
                <c:pt idx="1352">
                  <c:v>44784</c:v>
                </c:pt>
                <c:pt idx="1353">
                  <c:v>44784</c:v>
                </c:pt>
                <c:pt idx="1354">
                  <c:v>44784</c:v>
                </c:pt>
                <c:pt idx="1355">
                  <c:v>44782</c:v>
                </c:pt>
                <c:pt idx="1356">
                  <c:v>44785</c:v>
                </c:pt>
                <c:pt idx="1357">
                  <c:v>44784</c:v>
                </c:pt>
                <c:pt idx="1358">
                  <c:v>44784</c:v>
                </c:pt>
                <c:pt idx="1359">
                  <c:v>44784</c:v>
                </c:pt>
                <c:pt idx="1360">
                  <c:v>44784</c:v>
                </c:pt>
                <c:pt idx="1361">
                  <c:v>44784</c:v>
                </c:pt>
                <c:pt idx="1362">
                  <c:v>44784</c:v>
                </c:pt>
                <c:pt idx="1363">
                  <c:v>44784</c:v>
                </c:pt>
                <c:pt idx="1364">
                  <c:v>44784</c:v>
                </c:pt>
                <c:pt idx="1365">
                  <c:v>44783</c:v>
                </c:pt>
                <c:pt idx="1366">
                  <c:v>44784</c:v>
                </c:pt>
                <c:pt idx="1367">
                  <c:v>44784</c:v>
                </c:pt>
                <c:pt idx="1368">
                  <c:v>44784</c:v>
                </c:pt>
                <c:pt idx="1369">
                  <c:v>44784</c:v>
                </c:pt>
                <c:pt idx="1370">
                  <c:v>44784</c:v>
                </c:pt>
                <c:pt idx="1371">
                  <c:v>44784</c:v>
                </c:pt>
                <c:pt idx="1372">
                  <c:v>44784</c:v>
                </c:pt>
                <c:pt idx="1373">
                  <c:v>44784</c:v>
                </c:pt>
                <c:pt idx="1374">
                  <c:v>44784</c:v>
                </c:pt>
                <c:pt idx="1375">
                  <c:v>44784</c:v>
                </c:pt>
                <c:pt idx="1376">
                  <c:v>44771</c:v>
                </c:pt>
                <c:pt idx="1377">
                  <c:v>44771</c:v>
                </c:pt>
                <c:pt idx="1378">
                  <c:v>44770</c:v>
                </c:pt>
                <c:pt idx="1379">
                  <c:v>44771</c:v>
                </c:pt>
                <c:pt idx="1380">
                  <c:v>44769</c:v>
                </c:pt>
                <c:pt idx="1381">
                  <c:v>44768</c:v>
                </c:pt>
                <c:pt idx="1382">
                  <c:v>44770</c:v>
                </c:pt>
                <c:pt idx="1383">
                  <c:v>44770</c:v>
                </c:pt>
                <c:pt idx="1384">
                  <c:v>44768</c:v>
                </c:pt>
                <c:pt idx="1385">
                  <c:v>44768</c:v>
                </c:pt>
                <c:pt idx="1386">
                  <c:v>44768</c:v>
                </c:pt>
                <c:pt idx="1387">
                  <c:v>44769</c:v>
                </c:pt>
                <c:pt idx="1388">
                  <c:v>44769</c:v>
                </c:pt>
                <c:pt idx="1389">
                  <c:v>44770</c:v>
                </c:pt>
                <c:pt idx="1390">
                  <c:v>44768</c:v>
                </c:pt>
                <c:pt idx="1391">
                  <c:v>44768</c:v>
                </c:pt>
                <c:pt idx="1392">
                  <c:v>44768</c:v>
                </c:pt>
                <c:pt idx="1393">
                  <c:v>44768</c:v>
                </c:pt>
                <c:pt idx="1394">
                  <c:v>44764</c:v>
                </c:pt>
                <c:pt idx="1395">
                  <c:v>44763</c:v>
                </c:pt>
                <c:pt idx="1396">
                  <c:v>44768</c:v>
                </c:pt>
                <c:pt idx="1397">
                  <c:v>44763</c:v>
                </c:pt>
                <c:pt idx="1398">
                  <c:v>44763</c:v>
                </c:pt>
                <c:pt idx="1399">
                  <c:v>44768</c:v>
                </c:pt>
                <c:pt idx="1400">
                  <c:v>44770</c:v>
                </c:pt>
                <c:pt idx="1401">
                  <c:v>44763</c:v>
                </c:pt>
                <c:pt idx="1402">
                  <c:v>44762</c:v>
                </c:pt>
                <c:pt idx="1403">
                  <c:v>44762</c:v>
                </c:pt>
                <c:pt idx="1404">
                  <c:v>44770</c:v>
                </c:pt>
                <c:pt idx="1405">
                  <c:v>44761</c:v>
                </c:pt>
                <c:pt idx="1406">
                  <c:v>44761</c:v>
                </c:pt>
                <c:pt idx="1407">
                  <c:v>44761</c:v>
                </c:pt>
                <c:pt idx="1408">
                  <c:v>44763</c:v>
                </c:pt>
                <c:pt idx="1409">
                  <c:v>44761</c:v>
                </c:pt>
                <c:pt idx="1410">
                  <c:v>44761</c:v>
                </c:pt>
                <c:pt idx="1411">
                  <c:v>44761</c:v>
                </c:pt>
                <c:pt idx="1412">
                  <c:v>44760</c:v>
                </c:pt>
                <c:pt idx="1413">
                  <c:v>44760</c:v>
                </c:pt>
                <c:pt idx="1414">
                  <c:v>44760</c:v>
                </c:pt>
                <c:pt idx="1415">
                  <c:v>44760</c:v>
                </c:pt>
                <c:pt idx="1416">
                  <c:v>44760</c:v>
                </c:pt>
                <c:pt idx="1417">
                  <c:v>44768</c:v>
                </c:pt>
                <c:pt idx="1418">
                  <c:v>44760</c:v>
                </c:pt>
                <c:pt idx="1419">
                  <c:v>44771</c:v>
                </c:pt>
                <c:pt idx="1420">
                  <c:v>44760</c:v>
                </c:pt>
                <c:pt idx="1421">
                  <c:v>44760</c:v>
                </c:pt>
                <c:pt idx="1422">
                  <c:v>44760</c:v>
                </c:pt>
                <c:pt idx="1423">
                  <c:v>44760</c:v>
                </c:pt>
                <c:pt idx="1424">
                  <c:v>44760</c:v>
                </c:pt>
                <c:pt idx="1425">
                  <c:v>44760</c:v>
                </c:pt>
                <c:pt idx="1426">
                  <c:v>44757</c:v>
                </c:pt>
                <c:pt idx="1427">
                  <c:v>44768</c:v>
                </c:pt>
                <c:pt idx="1428">
                  <c:v>44760</c:v>
                </c:pt>
                <c:pt idx="1429">
                  <c:v>44770</c:v>
                </c:pt>
                <c:pt idx="1430">
                  <c:v>44756</c:v>
                </c:pt>
                <c:pt idx="1431">
                  <c:v>44756</c:v>
                </c:pt>
                <c:pt idx="1432">
                  <c:v>44764</c:v>
                </c:pt>
                <c:pt idx="1433">
                  <c:v>44756</c:v>
                </c:pt>
                <c:pt idx="1434">
                  <c:v>44770</c:v>
                </c:pt>
                <c:pt idx="1435">
                  <c:v>44757</c:v>
                </c:pt>
                <c:pt idx="1436">
                  <c:v>44764</c:v>
                </c:pt>
                <c:pt idx="1437">
                  <c:v>44756</c:v>
                </c:pt>
                <c:pt idx="1438">
                  <c:v>44768</c:v>
                </c:pt>
                <c:pt idx="1439">
                  <c:v>44755</c:v>
                </c:pt>
                <c:pt idx="1440">
                  <c:v>44755</c:v>
                </c:pt>
                <c:pt idx="1441">
                  <c:v>44755</c:v>
                </c:pt>
                <c:pt idx="1442">
                  <c:v>44754</c:v>
                </c:pt>
                <c:pt idx="1443">
                  <c:v>44754</c:v>
                </c:pt>
                <c:pt idx="1444">
                  <c:v>44763</c:v>
                </c:pt>
                <c:pt idx="1445">
                  <c:v>44764</c:v>
                </c:pt>
                <c:pt idx="1446">
                  <c:v>44754</c:v>
                </c:pt>
                <c:pt idx="1447">
                  <c:v>44754</c:v>
                </c:pt>
                <c:pt idx="1448">
                  <c:v>44754</c:v>
                </c:pt>
                <c:pt idx="1449">
                  <c:v>44768</c:v>
                </c:pt>
                <c:pt idx="1450">
                  <c:v>44756</c:v>
                </c:pt>
                <c:pt idx="1451">
                  <c:v>44769</c:v>
                </c:pt>
                <c:pt idx="1452">
                  <c:v>44753</c:v>
                </c:pt>
                <c:pt idx="1453">
                  <c:v>44755</c:v>
                </c:pt>
                <c:pt idx="1454">
                  <c:v>44755</c:v>
                </c:pt>
                <c:pt idx="1455">
                  <c:v>44754</c:v>
                </c:pt>
                <c:pt idx="1456">
                  <c:v>44755</c:v>
                </c:pt>
                <c:pt idx="1457">
                  <c:v>44753</c:v>
                </c:pt>
                <c:pt idx="1458">
                  <c:v>44754</c:v>
                </c:pt>
                <c:pt idx="1459">
                  <c:v>44756</c:v>
                </c:pt>
                <c:pt idx="1460">
                  <c:v>44753</c:v>
                </c:pt>
                <c:pt idx="1461">
                  <c:v>44770</c:v>
                </c:pt>
                <c:pt idx="1462">
                  <c:v>44770</c:v>
                </c:pt>
                <c:pt idx="1463">
                  <c:v>44750</c:v>
                </c:pt>
                <c:pt idx="1464">
                  <c:v>44749</c:v>
                </c:pt>
                <c:pt idx="1465">
                  <c:v>44770</c:v>
                </c:pt>
                <c:pt idx="1466">
                  <c:v>44749</c:v>
                </c:pt>
                <c:pt idx="1467">
                  <c:v>44755</c:v>
                </c:pt>
                <c:pt idx="1468">
                  <c:v>44748</c:v>
                </c:pt>
                <c:pt idx="1469">
                  <c:v>44754</c:v>
                </c:pt>
                <c:pt idx="1470">
                  <c:v>44749</c:v>
                </c:pt>
                <c:pt idx="1471">
                  <c:v>44748</c:v>
                </c:pt>
                <c:pt idx="1472">
                  <c:v>44747</c:v>
                </c:pt>
                <c:pt idx="1473">
                  <c:v>44749</c:v>
                </c:pt>
                <c:pt idx="1474">
                  <c:v>44749</c:v>
                </c:pt>
                <c:pt idx="1475">
                  <c:v>44748</c:v>
                </c:pt>
                <c:pt idx="1476">
                  <c:v>44748</c:v>
                </c:pt>
                <c:pt idx="1477">
                  <c:v>44770</c:v>
                </c:pt>
                <c:pt idx="1478">
                  <c:v>44770</c:v>
                </c:pt>
                <c:pt idx="1479">
                  <c:v>44764</c:v>
                </c:pt>
                <c:pt idx="1480">
                  <c:v>44763</c:v>
                </c:pt>
                <c:pt idx="1481">
                  <c:v>44749</c:v>
                </c:pt>
                <c:pt idx="1482">
                  <c:v>44746</c:v>
                </c:pt>
                <c:pt idx="1483">
                  <c:v>44747</c:v>
                </c:pt>
                <c:pt idx="1484">
                  <c:v>44746</c:v>
                </c:pt>
                <c:pt idx="1485">
                  <c:v>44748</c:v>
                </c:pt>
                <c:pt idx="1486">
                  <c:v>44748</c:v>
                </c:pt>
                <c:pt idx="1487">
                  <c:v>44746</c:v>
                </c:pt>
                <c:pt idx="1488">
                  <c:v>44749</c:v>
                </c:pt>
                <c:pt idx="1489">
                  <c:v>44747</c:v>
                </c:pt>
                <c:pt idx="1490">
                  <c:v>44746</c:v>
                </c:pt>
                <c:pt idx="1491">
                  <c:v>44746</c:v>
                </c:pt>
                <c:pt idx="1492">
                  <c:v>44748</c:v>
                </c:pt>
                <c:pt idx="1493">
                  <c:v>44746</c:v>
                </c:pt>
                <c:pt idx="1494">
                  <c:v>44746</c:v>
                </c:pt>
                <c:pt idx="1495">
                  <c:v>44746</c:v>
                </c:pt>
                <c:pt idx="1496">
                  <c:v>44746</c:v>
                </c:pt>
                <c:pt idx="1497">
                  <c:v>44748</c:v>
                </c:pt>
                <c:pt idx="1498">
                  <c:v>44748</c:v>
                </c:pt>
                <c:pt idx="1499">
                  <c:v>44748</c:v>
                </c:pt>
                <c:pt idx="1500">
                  <c:v>44746</c:v>
                </c:pt>
                <c:pt idx="1501">
                  <c:v>44749</c:v>
                </c:pt>
                <c:pt idx="1502">
                  <c:v>44746</c:v>
                </c:pt>
                <c:pt idx="1503">
                  <c:v>44746</c:v>
                </c:pt>
                <c:pt idx="1504">
                  <c:v>44749</c:v>
                </c:pt>
                <c:pt idx="1505">
                  <c:v>44749</c:v>
                </c:pt>
                <c:pt idx="1506">
                  <c:v>44746</c:v>
                </c:pt>
                <c:pt idx="1507">
                  <c:v>44749</c:v>
                </c:pt>
                <c:pt idx="1508">
                  <c:v>44749</c:v>
                </c:pt>
                <c:pt idx="1509">
                  <c:v>44746</c:v>
                </c:pt>
                <c:pt idx="1510">
                  <c:v>44746</c:v>
                </c:pt>
                <c:pt idx="1511">
                  <c:v>44746</c:v>
                </c:pt>
                <c:pt idx="1512">
                  <c:v>44746</c:v>
                </c:pt>
                <c:pt idx="1513">
                  <c:v>44749</c:v>
                </c:pt>
                <c:pt idx="1514">
                  <c:v>44747</c:v>
                </c:pt>
                <c:pt idx="1515">
                  <c:v>44746</c:v>
                </c:pt>
                <c:pt idx="1516">
                  <c:v>44742</c:v>
                </c:pt>
                <c:pt idx="1517">
                  <c:v>44742</c:v>
                </c:pt>
                <c:pt idx="1518">
                  <c:v>44742</c:v>
                </c:pt>
                <c:pt idx="1519">
                  <c:v>44742</c:v>
                </c:pt>
                <c:pt idx="1520">
                  <c:v>44741</c:v>
                </c:pt>
                <c:pt idx="1521">
                  <c:v>44742</c:v>
                </c:pt>
                <c:pt idx="1522">
                  <c:v>44741</c:v>
                </c:pt>
                <c:pt idx="1523">
                  <c:v>44740</c:v>
                </c:pt>
                <c:pt idx="1524">
                  <c:v>44740</c:v>
                </c:pt>
                <c:pt idx="1525">
                  <c:v>44741</c:v>
                </c:pt>
                <c:pt idx="1526">
                  <c:v>44741</c:v>
                </c:pt>
                <c:pt idx="1527">
                  <c:v>44741</c:v>
                </c:pt>
                <c:pt idx="1528">
                  <c:v>44742</c:v>
                </c:pt>
                <c:pt idx="1529">
                  <c:v>44740</c:v>
                </c:pt>
                <c:pt idx="1530">
                  <c:v>44739</c:v>
                </c:pt>
                <c:pt idx="1531">
                  <c:v>44739</c:v>
                </c:pt>
                <c:pt idx="1532">
                  <c:v>44740</c:v>
                </c:pt>
                <c:pt idx="1533">
                  <c:v>44740</c:v>
                </c:pt>
                <c:pt idx="1534">
                  <c:v>44741</c:v>
                </c:pt>
                <c:pt idx="1535">
                  <c:v>44739</c:v>
                </c:pt>
                <c:pt idx="1536">
                  <c:v>44739</c:v>
                </c:pt>
                <c:pt idx="1537">
                  <c:v>44739</c:v>
                </c:pt>
                <c:pt idx="1538">
                  <c:v>44741</c:v>
                </c:pt>
                <c:pt idx="1539">
                  <c:v>44740</c:v>
                </c:pt>
                <c:pt idx="1540">
                  <c:v>44739</c:v>
                </c:pt>
                <c:pt idx="1541">
                  <c:v>44739</c:v>
                </c:pt>
                <c:pt idx="1542">
                  <c:v>44735</c:v>
                </c:pt>
                <c:pt idx="1543">
                  <c:v>44735</c:v>
                </c:pt>
                <c:pt idx="1544">
                  <c:v>44739</c:v>
                </c:pt>
                <c:pt idx="1545">
                  <c:v>44740</c:v>
                </c:pt>
                <c:pt idx="1546">
                  <c:v>44735</c:v>
                </c:pt>
                <c:pt idx="1547">
                  <c:v>44739</c:v>
                </c:pt>
                <c:pt idx="1548">
                  <c:v>44734</c:v>
                </c:pt>
                <c:pt idx="1549">
                  <c:v>44735</c:v>
                </c:pt>
                <c:pt idx="1550">
                  <c:v>44735</c:v>
                </c:pt>
                <c:pt idx="1551">
                  <c:v>44735</c:v>
                </c:pt>
                <c:pt idx="1552">
                  <c:v>44734</c:v>
                </c:pt>
                <c:pt idx="1553">
                  <c:v>44733</c:v>
                </c:pt>
                <c:pt idx="1554">
                  <c:v>44733</c:v>
                </c:pt>
                <c:pt idx="1555">
                  <c:v>44734</c:v>
                </c:pt>
                <c:pt idx="1556">
                  <c:v>44733</c:v>
                </c:pt>
                <c:pt idx="1557">
                  <c:v>44732</c:v>
                </c:pt>
                <c:pt idx="1558">
                  <c:v>44733</c:v>
                </c:pt>
                <c:pt idx="1559">
                  <c:v>44733</c:v>
                </c:pt>
                <c:pt idx="1560">
                  <c:v>44732</c:v>
                </c:pt>
                <c:pt idx="1561">
                  <c:v>44732</c:v>
                </c:pt>
                <c:pt idx="1562">
                  <c:v>44732</c:v>
                </c:pt>
                <c:pt idx="1563">
                  <c:v>44729</c:v>
                </c:pt>
                <c:pt idx="1564">
                  <c:v>44729</c:v>
                </c:pt>
                <c:pt idx="1565">
                  <c:v>44729</c:v>
                </c:pt>
                <c:pt idx="1566">
                  <c:v>44740</c:v>
                </c:pt>
                <c:pt idx="1567">
                  <c:v>44728</c:v>
                </c:pt>
                <c:pt idx="1568">
                  <c:v>44728</c:v>
                </c:pt>
                <c:pt idx="1569">
                  <c:v>44728</c:v>
                </c:pt>
                <c:pt idx="1570">
                  <c:v>44727</c:v>
                </c:pt>
                <c:pt idx="1571">
                  <c:v>44727</c:v>
                </c:pt>
                <c:pt idx="1572">
                  <c:v>44727</c:v>
                </c:pt>
                <c:pt idx="1573">
                  <c:v>44727</c:v>
                </c:pt>
                <c:pt idx="1574">
                  <c:v>44727</c:v>
                </c:pt>
                <c:pt idx="1575">
                  <c:v>44732</c:v>
                </c:pt>
                <c:pt idx="1576">
                  <c:v>44727</c:v>
                </c:pt>
                <c:pt idx="1577">
                  <c:v>44728</c:v>
                </c:pt>
                <c:pt idx="1578">
                  <c:v>44726</c:v>
                </c:pt>
                <c:pt idx="1579">
                  <c:v>44726</c:v>
                </c:pt>
                <c:pt idx="1580">
                  <c:v>44726</c:v>
                </c:pt>
                <c:pt idx="1581">
                  <c:v>44733</c:v>
                </c:pt>
                <c:pt idx="1582">
                  <c:v>44726</c:v>
                </c:pt>
                <c:pt idx="1583">
                  <c:v>44734</c:v>
                </c:pt>
                <c:pt idx="1584">
                  <c:v>44725</c:v>
                </c:pt>
                <c:pt idx="1585">
                  <c:v>44726</c:v>
                </c:pt>
                <c:pt idx="1586">
                  <c:v>44726</c:v>
                </c:pt>
                <c:pt idx="1587">
                  <c:v>44725</c:v>
                </c:pt>
                <c:pt idx="1588">
                  <c:v>44733</c:v>
                </c:pt>
                <c:pt idx="1589">
                  <c:v>44735</c:v>
                </c:pt>
                <c:pt idx="1590">
                  <c:v>44726</c:v>
                </c:pt>
                <c:pt idx="1591">
                  <c:v>44722</c:v>
                </c:pt>
                <c:pt idx="1592">
                  <c:v>44740</c:v>
                </c:pt>
                <c:pt idx="1593">
                  <c:v>44712</c:v>
                </c:pt>
                <c:pt idx="1594">
                  <c:v>44712</c:v>
                </c:pt>
                <c:pt idx="1595">
                  <c:v>44712</c:v>
                </c:pt>
                <c:pt idx="1596">
                  <c:v>44712</c:v>
                </c:pt>
                <c:pt idx="1597">
                  <c:v>44712</c:v>
                </c:pt>
                <c:pt idx="1598">
                  <c:v>44712</c:v>
                </c:pt>
                <c:pt idx="1599">
                  <c:v>44711</c:v>
                </c:pt>
                <c:pt idx="1600">
                  <c:v>44711</c:v>
                </c:pt>
                <c:pt idx="1601">
                  <c:v>44711</c:v>
                </c:pt>
                <c:pt idx="1602">
                  <c:v>44712</c:v>
                </c:pt>
                <c:pt idx="1603">
                  <c:v>44711</c:v>
                </c:pt>
                <c:pt idx="1604">
                  <c:v>44711</c:v>
                </c:pt>
                <c:pt idx="1605">
                  <c:v>44712</c:v>
                </c:pt>
                <c:pt idx="1606">
                  <c:v>44708</c:v>
                </c:pt>
                <c:pt idx="1607">
                  <c:v>44708</c:v>
                </c:pt>
                <c:pt idx="1608">
                  <c:v>44711</c:v>
                </c:pt>
                <c:pt idx="1609">
                  <c:v>44711</c:v>
                </c:pt>
                <c:pt idx="1610">
                  <c:v>44711</c:v>
                </c:pt>
                <c:pt idx="1611">
                  <c:v>44711</c:v>
                </c:pt>
                <c:pt idx="1612">
                  <c:v>44711</c:v>
                </c:pt>
                <c:pt idx="1613">
                  <c:v>44707</c:v>
                </c:pt>
                <c:pt idx="1614">
                  <c:v>44707</c:v>
                </c:pt>
                <c:pt idx="1615">
                  <c:v>44708</c:v>
                </c:pt>
                <c:pt idx="1616">
                  <c:v>44706</c:v>
                </c:pt>
                <c:pt idx="1617">
                  <c:v>44706</c:v>
                </c:pt>
                <c:pt idx="1618">
                  <c:v>44708</c:v>
                </c:pt>
                <c:pt idx="1619">
                  <c:v>44707</c:v>
                </c:pt>
                <c:pt idx="1620">
                  <c:v>44706</c:v>
                </c:pt>
                <c:pt idx="1621">
                  <c:v>44705</c:v>
                </c:pt>
                <c:pt idx="1622">
                  <c:v>44707</c:v>
                </c:pt>
                <c:pt idx="1623">
                  <c:v>44707</c:v>
                </c:pt>
                <c:pt idx="1624">
                  <c:v>44706</c:v>
                </c:pt>
                <c:pt idx="1625">
                  <c:v>44704</c:v>
                </c:pt>
                <c:pt idx="1626">
                  <c:v>44705</c:v>
                </c:pt>
                <c:pt idx="1627">
                  <c:v>44701</c:v>
                </c:pt>
                <c:pt idx="1628">
                  <c:v>44707</c:v>
                </c:pt>
                <c:pt idx="1629">
                  <c:v>44705</c:v>
                </c:pt>
                <c:pt idx="1630">
                  <c:v>44701</c:v>
                </c:pt>
                <c:pt idx="1631">
                  <c:v>44701</c:v>
                </c:pt>
                <c:pt idx="1632">
                  <c:v>44700</c:v>
                </c:pt>
                <c:pt idx="1633">
                  <c:v>44701</c:v>
                </c:pt>
                <c:pt idx="1634">
                  <c:v>44711</c:v>
                </c:pt>
                <c:pt idx="1635">
                  <c:v>44705</c:v>
                </c:pt>
                <c:pt idx="1636">
                  <c:v>44699</c:v>
                </c:pt>
                <c:pt idx="1637">
                  <c:v>44697</c:v>
                </c:pt>
                <c:pt idx="1638">
                  <c:v>44697</c:v>
                </c:pt>
                <c:pt idx="1639">
                  <c:v>44697</c:v>
                </c:pt>
                <c:pt idx="1640">
                  <c:v>44701</c:v>
                </c:pt>
                <c:pt idx="1641">
                  <c:v>44694</c:v>
                </c:pt>
                <c:pt idx="1642">
                  <c:v>44697</c:v>
                </c:pt>
                <c:pt idx="1643">
                  <c:v>44697</c:v>
                </c:pt>
                <c:pt idx="1644">
                  <c:v>44694</c:v>
                </c:pt>
                <c:pt idx="1645">
                  <c:v>44711</c:v>
                </c:pt>
                <c:pt idx="1646">
                  <c:v>44693</c:v>
                </c:pt>
                <c:pt idx="1647">
                  <c:v>44692</c:v>
                </c:pt>
                <c:pt idx="1648">
                  <c:v>44700</c:v>
                </c:pt>
                <c:pt idx="1649">
                  <c:v>44708</c:v>
                </c:pt>
                <c:pt idx="1650">
                  <c:v>44708</c:v>
                </c:pt>
                <c:pt idx="1651">
                  <c:v>44680</c:v>
                </c:pt>
                <c:pt idx="1652">
                  <c:v>44679</c:v>
                </c:pt>
                <c:pt idx="1653">
                  <c:v>44679</c:v>
                </c:pt>
                <c:pt idx="1654">
                  <c:v>44679</c:v>
                </c:pt>
                <c:pt idx="1655">
                  <c:v>44680</c:v>
                </c:pt>
                <c:pt idx="1656">
                  <c:v>44678</c:v>
                </c:pt>
                <c:pt idx="1657">
                  <c:v>44679</c:v>
                </c:pt>
                <c:pt idx="1658">
                  <c:v>44678</c:v>
                </c:pt>
                <c:pt idx="1659">
                  <c:v>44678</c:v>
                </c:pt>
                <c:pt idx="1660">
                  <c:v>44679</c:v>
                </c:pt>
                <c:pt idx="1661">
                  <c:v>44679</c:v>
                </c:pt>
                <c:pt idx="1662">
                  <c:v>44677</c:v>
                </c:pt>
                <c:pt idx="1663">
                  <c:v>44679</c:v>
                </c:pt>
                <c:pt idx="1664">
                  <c:v>44677</c:v>
                </c:pt>
                <c:pt idx="1665">
                  <c:v>44677</c:v>
                </c:pt>
                <c:pt idx="1666">
                  <c:v>44679</c:v>
                </c:pt>
                <c:pt idx="1667">
                  <c:v>44676</c:v>
                </c:pt>
                <c:pt idx="1668">
                  <c:v>44673</c:v>
                </c:pt>
                <c:pt idx="1669">
                  <c:v>44673</c:v>
                </c:pt>
                <c:pt idx="1670">
                  <c:v>44673</c:v>
                </c:pt>
              </c:numCache>
            </c:numRef>
          </c:cat>
          <c:val>
            <c:numRef>
              <c:f>Resueltas!$R$2:$R$1672</c:f>
              <c:numCache>
                <c:formatCode>0</c:formatCode>
                <c:ptCount val="1671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9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  <c:pt idx="321">
                  <c:v>9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9</c:v>
                </c:pt>
                <c:pt idx="333">
                  <c:v>9</c:v>
                </c:pt>
                <c:pt idx="334">
                  <c:v>9</c:v>
                </c:pt>
                <c:pt idx="335">
                  <c:v>9</c:v>
                </c:pt>
                <c:pt idx="336">
                  <c:v>9</c:v>
                </c:pt>
                <c:pt idx="337">
                  <c:v>9</c:v>
                </c:pt>
                <c:pt idx="338">
                  <c:v>9</c:v>
                </c:pt>
                <c:pt idx="339">
                  <c:v>9</c:v>
                </c:pt>
                <c:pt idx="340">
                  <c:v>9</c:v>
                </c:pt>
                <c:pt idx="341">
                  <c:v>9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9</c:v>
                </c:pt>
                <c:pt idx="359">
                  <c:v>9</c:v>
                </c:pt>
                <c:pt idx="360">
                  <c:v>9</c:v>
                </c:pt>
                <c:pt idx="361">
                  <c:v>9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9</c:v>
                </c:pt>
                <c:pt idx="436">
                  <c:v>9</c:v>
                </c:pt>
                <c:pt idx="437">
                  <c:v>9</c:v>
                </c:pt>
                <c:pt idx="438">
                  <c:v>9</c:v>
                </c:pt>
                <c:pt idx="439">
                  <c:v>9</c:v>
                </c:pt>
                <c:pt idx="440">
                  <c:v>9</c:v>
                </c:pt>
                <c:pt idx="441">
                  <c:v>9</c:v>
                </c:pt>
                <c:pt idx="442">
                  <c:v>9</c:v>
                </c:pt>
                <c:pt idx="443">
                  <c:v>9</c:v>
                </c:pt>
                <c:pt idx="444">
                  <c:v>9</c:v>
                </c:pt>
                <c:pt idx="445">
                  <c:v>9</c:v>
                </c:pt>
                <c:pt idx="446">
                  <c:v>9</c:v>
                </c:pt>
                <c:pt idx="447">
                  <c:v>9</c:v>
                </c:pt>
                <c:pt idx="448">
                  <c:v>9</c:v>
                </c:pt>
                <c:pt idx="449">
                  <c:v>9</c:v>
                </c:pt>
                <c:pt idx="450">
                  <c:v>9</c:v>
                </c:pt>
                <c:pt idx="451">
                  <c:v>9</c:v>
                </c:pt>
                <c:pt idx="452">
                  <c:v>9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9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9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9</c:v>
                </c:pt>
                <c:pt idx="511">
                  <c:v>9</c:v>
                </c:pt>
                <c:pt idx="512">
                  <c:v>9</c:v>
                </c:pt>
                <c:pt idx="513">
                  <c:v>9</c:v>
                </c:pt>
                <c:pt idx="514">
                  <c:v>9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9</c:v>
                </c:pt>
                <c:pt idx="522">
                  <c:v>9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9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9</c:v>
                </c:pt>
                <c:pt idx="604">
                  <c:v>9</c:v>
                </c:pt>
                <c:pt idx="605">
                  <c:v>9</c:v>
                </c:pt>
                <c:pt idx="606">
                  <c:v>9</c:v>
                </c:pt>
                <c:pt idx="607">
                  <c:v>9</c:v>
                </c:pt>
                <c:pt idx="608">
                  <c:v>9</c:v>
                </c:pt>
                <c:pt idx="609">
                  <c:v>9</c:v>
                </c:pt>
                <c:pt idx="610">
                  <c:v>9</c:v>
                </c:pt>
                <c:pt idx="611">
                  <c:v>9</c:v>
                </c:pt>
                <c:pt idx="612">
                  <c:v>9</c:v>
                </c:pt>
                <c:pt idx="613">
                  <c:v>9</c:v>
                </c:pt>
                <c:pt idx="614">
                  <c:v>9</c:v>
                </c:pt>
                <c:pt idx="615">
                  <c:v>9</c:v>
                </c:pt>
                <c:pt idx="616">
                  <c:v>9</c:v>
                </c:pt>
                <c:pt idx="617">
                  <c:v>9</c:v>
                </c:pt>
                <c:pt idx="618">
                  <c:v>9</c:v>
                </c:pt>
                <c:pt idx="619">
                  <c:v>9</c:v>
                </c:pt>
                <c:pt idx="620">
                  <c:v>9</c:v>
                </c:pt>
                <c:pt idx="621">
                  <c:v>9</c:v>
                </c:pt>
                <c:pt idx="622">
                  <c:v>9</c:v>
                </c:pt>
                <c:pt idx="623">
                  <c:v>9</c:v>
                </c:pt>
                <c:pt idx="624">
                  <c:v>9</c:v>
                </c:pt>
                <c:pt idx="625">
                  <c:v>9</c:v>
                </c:pt>
                <c:pt idx="626">
                  <c:v>9</c:v>
                </c:pt>
                <c:pt idx="627">
                  <c:v>9</c:v>
                </c:pt>
                <c:pt idx="628">
                  <c:v>9</c:v>
                </c:pt>
                <c:pt idx="629">
                  <c:v>9</c:v>
                </c:pt>
                <c:pt idx="630">
                  <c:v>9</c:v>
                </c:pt>
                <c:pt idx="631">
                  <c:v>9</c:v>
                </c:pt>
                <c:pt idx="632">
                  <c:v>9</c:v>
                </c:pt>
                <c:pt idx="633">
                  <c:v>9</c:v>
                </c:pt>
                <c:pt idx="634">
                  <c:v>9</c:v>
                </c:pt>
                <c:pt idx="635">
                  <c:v>9</c:v>
                </c:pt>
                <c:pt idx="636">
                  <c:v>9</c:v>
                </c:pt>
                <c:pt idx="637">
                  <c:v>9</c:v>
                </c:pt>
                <c:pt idx="638">
                  <c:v>9</c:v>
                </c:pt>
                <c:pt idx="639">
                  <c:v>9</c:v>
                </c:pt>
                <c:pt idx="640">
                  <c:v>9</c:v>
                </c:pt>
                <c:pt idx="641">
                  <c:v>9</c:v>
                </c:pt>
                <c:pt idx="642">
                  <c:v>9</c:v>
                </c:pt>
                <c:pt idx="643">
                  <c:v>9</c:v>
                </c:pt>
                <c:pt idx="644">
                  <c:v>9</c:v>
                </c:pt>
                <c:pt idx="645">
                  <c:v>9</c:v>
                </c:pt>
                <c:pt idx="646">
                  <c:v>9</c:v>
                </c:pt>
                <c:pt idx="647">
                  <c:v>9</c:v>
                </c:pt>
                <c:pt idx="648">
                  <c:v>9</c:v>
                </c:pt>
                <c:pt idx="649">
                  <c:v>9</c:v>
                </c:pt>
                <c:pt idx="650">
                  <c:v>9</c:v>
                </c:pt>
                <c:pt idx="651">
                  <c:v>9</c:v>
                </c:pt>
                <c:pt idx="652">
                  <c:v>9</c:v>
                </c:pt>
                <c:pt idx="653">
                  <c:v>9</c:v>
                </c:pt>
                <c:pt idx="654">
                  <c:v>9</c:v>
                </c:pt>
                <c:pt idx="655">
                  <c:v>9</c:v>
                </c:pt>
                <c:pt idx="656">
                  <c:v>9</c:v>
                </c:pt>
                <c:pt idx="657">
                  <c:v>9</c:v>
                </c:pt>
                <c:pt idx="658">
                  <c:v>9</c:v>
                </c:pt>
                <c:pt idx="659">
                  <c:v>9</c:v>
                </c:pt>
                <c:pt idx="660">
                  <c:v>9</c:v>
                </c:pt>
                <c:pt idx="661">
                  <c:v>9</c:v>
                </c:pt>
                <c:pt idx="662">
                  <c:v>9</c:v>
                </c:pt>
                <c:pt idx="663">
                  <c:v>9</c:v>
                </c:pt>
                <c:pt idx="664">
                  <c:v>9</c:v>
                </c:pt>
                <c:pt idx="665">
                  <c:v>9</c:v>
                </c:pt>
                <c:pt idx="666">
                  <c:v>9</c:v>
                </c:pt>
                <c:pt idx="667">
                  <c:v>9</c:v>
                </c:pt>
                <c:pt idx="668">
                  <c:v>9</c:v>
                </c:pt>
                <c:pt idx="669">
                  <c:v>9</c:v>
                </c:pt>
                <c:pt idx="670">
                  <c:v>9</c:v>
                </c:pt>
                <c:pt idx="671">
                  <c:v>9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9</c:v>
                </c:pt>
                <c:pt idx="684">
                  <c:v>9</c:v>
                </c:pt>
                <c:pt idx="685">
                  <c:v>9</c:v>
                </c:pt>
                <c:pt idx="686">
                  <c:v>9</c:v>
                </c:pt>
                <c:pt idx="687">
                  <c:v>9</c:v>
                </c:pt>
                <c:pt idx="688">
                  <c:v>9</c:v>
                </c:pt>
                <c:pt idx="689">
                  <c:v>9</c:v>
                </c:pt>
                <c:pt idx="690">
                  <c:v>9</c:v>
                </c:pt>
                <c:pt idx="691">
                  <c:v>9</c:v>
                </c:pt>
                <c:pt idx="692">
                  <c:v>9</c:v>
                </c:pt>
                <c:pt idx="693">
                  <c:v>9</c:v>
                </c:pt>
                <c:pt idx="694">
                  <c:v>9</c:v>
                </c:pt>
                <c:pt idx="695">
                  <c:v>9</c:v>
                </c:pt>
                <c:pt idx="696">
                  <c:v>9</c:v>
                </c:pt>
                <c:pt idx="697">
                  <c:v>9</c:v>
                </c:pt>
                <c:pt idx="698">
                  <c:v>9</c:v>
                </c:pt>
                <c:pt idx="699">
                  <c:v>9</c:v>
                </c:pt>
                <c:pt idx="700">
                  <c:v>9</c:v>
                </c:pt>
                <c:pt idx="701">
                  <c:v>9</c:v>
                </c:pt>
                <c:pt idx="702">
                  <c:v>9</c:v>
                </c:pt>
                <c:pt idx="703">
                  <c:v>9</c:v>
                </c:pt>
                <c:pt idx="704">
                  <c:v>9</c:v>
                </c:pt>
                <c:pt idx="705">
                  <c:v>9</c:v>
                </c:pt>
                <c:pt idx="706">
                  <c:v>9</c:v>
                </c:pt>
                <c:pt idx="707">
                  <c:v>9</c:v>
                </c:pt>
                <c:pt idx="708">
                  <c:v>9</c:v>
                </c:pt>
                <c:pt idx="709">
                  <c:v>9</c:v>
                </c:pt>
                <c:pt idx="710">
                  <c:v>9</c:v>
                </c:pt>
                <c:pt idx="711">
                  <c:v>9</c:v>
                </c:pt>
                <c:pt idx="712">
                  <c:v>9</c:v>
                </c:pt>
                <c:pt idx="713">
                  <c:v>9</c:v>
                </c:pt>
                <c:pt idx="714">
                  <c:v>9</c:v>
                </c:pt>
                <c:pt idx="715">
                  <c:v>9</c:v>
                </c:pt>
                <c:pt idx="716">
                  <c:v>9</c:v>
                </c:pt>
                <c:pt idx="717">
                  <c:v>9</c:v>
                </c:pt>
                <c:pt idx="718">
                  <c:v>9</c:v>
                </c:pt>
                <c:pt idx="719">
                  <c:v>9</c:v>
                </c:pt>
                <c:pt idx="720">
                  <c:v>9</c:v>
                </c:pt>
                <c:pt idx="721">
                  <c:v>9</c:v>
                </c:pt>
                <c:pt idx="722">
                  <c:v>9</c:v>
                </c:pt>
                <c:pt idx="723">
                  <c:v>9</c:v>
                </c:pt>
                <c:pt idx="724">
                  <c:v>9</c:v>
                </c:pt>
                <c:pt idx="725">
                  <c:v>9</c:v>
                </c:pt>
                <c:pt idx="726">
                  <c:v>9</c:v>
                </c:pt>
                <c:pt idx="727">
                  <c:v>9</c:v>
                </c:pt>
                <c:pt idx="728">
                  <c:v>9</c:v>
                </c:pt>
                <c:pt idx="729">
                  <c:v>9</c:v>
                </c:pt>
                <c:pt idx="730">
                  <c:v>9</c:v>
                </c:pt>
                <c:pt idx="731">
                  <c:v>9</c:v>
                </c:pt>
                <c:pt idx="732">
                  <c:v>9</c:v>
                </c:pt>
                <c:pt idx="733">
                  <c:v>9</c:v>
                </c:pt>
                <c:pt idx="734">
                  <c:v>9</c:v>
                </c:pt>
                <c:pt idx="735">
                  <c:v>9</c:v>
                </c:pt>
                <c:pt idx="736">
                  <c:v>9</c:v>
                </c:pt>
                <c:pt idx="737">
                  <c:v>9</c:v>
                </c:pt>
                <c:pt idx="738">
                  <c:v>9</c:v>
                </c:pt>
                <c:pt idx="739">
                  <c:v>9</c:v>
                </c:pt>
                <c:pt idx="740">
                  <c:v>9</c:v>
                </c:pt>
                <c:pt idx="741">
                  <c:v>9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9</c:v>
                </c:pt>
                <c:pt idx="748">
                  <c:v>9</c:v>
                </c:pt>
                <c:pt idx="749">
                  <c:v>9</c:v>
                </c:pt>
                <c:pt idx="750">
                  <c:v>9</c:v>
                </c:pt>
                <c:pt idx="751">
                  <c:v>9</c:v>
                </c:pt>
                <c:pt idx="752">
                  <c:v>9</c:v>
                </c:pt>
                <c:pt idx="753">
                  <c:v>9</c:v>
                </c:pt>
                <c:pt idx="754">
                  <c:v>9</c:v>
                </c:pt>
                <c:pt idx="755">
                  <c:v>9</c:v>
                </c:pt>
                <c:pt idx="756">
                  <c:v>9</c:v>
                </c:pt>
                <c:pt idx="757">
                  <c:v>9</c:v>
                </c:pt>
                <c:pt idx="758">
                  <c:v>9</c:v>
                </c:pt>
                <c:pt idx="759">
                  <c:v>9</c:v>
                </c:pt>
                <c:pt idx="760">
                  <c:v>9</c:v>
                </c:pt>
                <c:pt idx="761">
                  <c:v>9</c:v>
                </c:pt>
                <c:pt idx="762">
                  <c:v>9</c:v>
                </c:pt>
                <c:pt idx="763">
                  <c:v>9</c:v>
                </c:pt>
                <c:pt idx="764">
                  <c:v>9</c:v>
                </c:pt>
                <c:pt idx="765">
                  <c:v>9</c:v>
                </c:pt>
                <c:pt idx="766">
                  <c:v>9</c:v>
                </c:pt>
                <c:pt idx="767">
                  <c:v>9</c:v>
                </c:pt>
                <c:pt idx="768">
                  <c:v>9</c:v>
                </c:pt>
                <c:pt idx="769">
                  <c:v>9</c:v>
                </c:pt>
                <c:pt idx="770">
                  <c:v>9</c:v>
                </c:pt>
                <c:pt idx="771">
                  <c:v>9</c:v>
                </c:pt>
                <c:pt idx="772">
                  <c:v>9</c:v>
                </c:pt>
                <c:pt idx="773">
                  <c:v>9</c:v>
                </c:pt>
                <c:pt idx="774">
                  <c:v>9</c:v>
                </c:pt>
                <c:pt idx="775">
                  <c:v>9</c:v>
                </c:pt>
                <c:pt idx="776">
                  <c:v>9</c:v>
                </c:pt>
                <c:pt idx="777">
                  <c:v>9</c:v>
                </c:pt>
                <c:pt idx="778">
                  <c:v>9</c:v>
                </c:pt>
                <c:pt idx="779">
                  <c:v>9</c:v>
                </c:pt>
                <c:pt idx="780">
                  <c:v>9</c:v>
                </c:pt>
                <c:pt idx="781">
                  <c:v>9</c:v>
                </c:pt>
                <c:pt idx="782">
                  <c:v>9</c:v>
                </c:pt>
                <c:pt idx="783">
                  <c:v>9</c:v>
                </c:pt>
                <c:pt idx="784">
                  <c:v>9</c:v>
                </c:pt>
                <c:pt idx="785">
                  <c:v>9</c:v>
                </c:pt>
                <c:pt idx="786">
                  <c:v>9</c:v>
                </c:pt>
                <c:pt idx="787">
                  <c:v>9</c:v>
                </c:pt>
                <c:pt idx="788">
                  <c:v>9</c:v>
                </c:pt>
                <c:pt idx="789">
                  <c:v>9</c:v>
                </c:pt>
                <c:pt idx="790">
                  <c:v>9</c:v>
                </c:pt>
                <c:pt idx="791">
                  <c:v>9</c:v>
                </c:pt>
                <c:pt idx="792">
                  <c:v>9</c:v>
                </c:pt>
                <c:pt idx="793">
                  <c:v>9</c:v>
                </c:pt>
                <c:pt idx="794">
                  <c:v>9</c:v>
                </c:pt>
                <c:pt idx="795">
                  <c:v>9</c:v>
                </c:pt>
                <c:pt idx="796">
                  <c:v>9</c:v>
                </c:pt>
                <c:pt idx="797">
                  <c:v>9</c:v>
                </c:pt>
                <c:pt idx="798">
                  <c:v>9</c:v>
                </c:pt>
                <c:pt idx="799">
                  <c:v>9</c:v>
                </c:pt>
                <c:pt idx="800">
                  <c:v>9</c:v>
                </c:pt>
                <c:pt idx="801">
                  <c:v>9</c:v>
                </c:pt>
                <c:pt idx="802">
                  <c:v>9</c:v>
                </c:pt>
                <c:pt idx="803">
                  <c:v>9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9</c:v>
                </c:pt>
                <c:pt idx="816">
                  <c:v>9</c:v>
                </c:pt>
                <c:pt idx="817">
                  <c:v>9</c:v>
                </c:pt>
                <c:pt idx="818">
                  <c:v>9</c:v>
                </c:pt>
                <c:pt idx="819">
                  <c:v>9</c:v>
                </c:pt>
                <c:pt idx="820">
                  <c:v>9</c:v>
                </c:pt>
                <c:pt idx="821">
                  <c:v>9</c:v>
                </c:pt>
                <c:pt idx="822">
                  <c:v>9</c:v>
                </c:pt>
                <c:pt idx="823">
                  <c:v>9</c:v>
                </c:pt>
                <c:pt idx="824">
                  <c:v>9</c:v>
                </c:pt>
                <c:pt idx="825">
                  <c:v>9</c:v>
                </c:pt>
                <c:pt idx="826">
                  <c:v>9</c:v>
                </c:pt>
                <c:pt idx="827">
                  <c:v>9</c:v>
                </c:pt>
                <c:pt idx="828">
                  <c:v>9</c:v>
                </c:pt>
                <c:pt idx="829">
                  <c:v>9</c:v>
                </c:pt>
                <c:pt idx="830">
                  <c:v>9</c:v>
                </c:pt>
                <c:pt idx="831">
                  <c:v>9</c:v>
                </c:pt>
                <c:pt idx="832">
                  <c:v>9</c:v>
                </c:pt>
                <c:pt idx="833">
                  <c:v>9</c:v>
                </c:pt>
                <c:pt idx="834">
                  <c:v>9</c:v>
                </c:pt>
                <c:pt idx="835">
                  <c:v>9</c:v>
                </c:pt>
                <c:pt idx="836">
                  <c:v>9</c:v>
                </c:pt>
                <c:pt idx="837">
                  <c:v>9</c:v>
                </c:pt>
                <c:pt idx="838">
                  <c:v>9</c:v>
                </c:pt>
                <c:pt idx="839">
                  <c:v>9</c:v>
                </c:pt>
                <c:pt idx="840">
                  <c:v>9</c:v>
                </c:pt>
                <c:pt idx="841">
                  <c:v>9</c:v>
                </c:pt>
                <c:pt idx="842">
                  <c:v>9</c:v>
                </c:pt>
                <c:pt idx="843">
                  <c:v>9</c:v>
                </c:pt>
                <c:pt idx="844">
                  <c:v>9</c:v>
                </c:pt>
                <c:pt idx="845">
                  <c:v>9</c:v>
                </c:pt>
                <c:pt idx="846">
                  <c:v>9</c:v>
                </c:pt>
                <c:pt idx="847">
                  <c:v>9</c:v>
                </c:pt>
                <c:pt idx="848">
                  <c:v>9</c:v>
                </c:pt>
                <c:pt idx="849">
                  <c:v>9</c:v>
                </c:pt>
                <c:pt idx="850">
                  <c:v>9</c:v>
                </c:pt>
                <c:pt idx="851">
                  <c:v>9</c:v>
                </c:pt>
                <c:pt idx="852">
                  <c:v>9</c:v>
                </c:pt>
                <c:pt idx="853">
                  <c:v>9</c:v>
                </c:pt>
                <c:pt idx="854">
                  <c:v>9</c:v>
                </c:pt>
                <c:pt idx="855">
                  <c:v>9</c:v>
                </c:pt>
                <c:pt idx="856">
                  <c:v>9</c:v>
                </c:pt>
                <c:pt idx="857">
                  <c:v>9</c:v>
                </c:pt>
                <c:pt idx="858">
                  <c:v>9</c:v>
                </c:pt>
                <c:pt idx="859">
                  <c:v>9</c:v>
                </c:pt>
                <c:pt idx="860">
                  <c:v>9</c:v>
                </c:pt>
                <c:pt idx="861">
                  <c:v>9</c:v>
                </c:pt>
                <c:pt idx="862">
                  <c:v>9</c:v>
                </c:pt>
                <c:pt idx="863">
                  <c:v>9</c:v>
                </c:pt>
                <c:pt idx="864">
                  <c:v>9</c:v>
                </c:pt>
                <c:pt idx="865">
                  <c:v>9</c:v>
                </c:pt>
                <c:pt idx="866">
                  <c:v>9</c:v>
                </c:pt>
                <c:pt idx="867">
                  <c:v>9</c:v>
                </c:pt>
                <c:pt idx="868">
                  <c:v>9</c:v>
                </c:pt>
                <c:pt idx="869">
                  <c:v>9</c:v>
                </c:pt>
                <c:pt idx="870">
                  <c:v>9</c:v>
                </c:pt>
                <c:pt idx="871">
                  <c:v>9</c:v>
                </c:pt>
                <c:pt idx="872">
                  <c:v>9</c:v>
                </c:pt>
                <c:pt idx="873">
                  <c:v>9</c:v>
                </c:pt>
                <c:pt idx="874">
                  <c:v>9</c:v>
                </c:pt>
                <c:pt idx="875">
                  <c:v>9</c:v>
                </c:pt>
                <c:pt idx="876">
                  <c:v>9</c:v>
                </c:pt>
                <c:pt idx="877">
                  <c:v>9</c:v>
                </c:pt>
                <c:pt idx="878">
                  <c:v>9</c:v>
                </c:pt>
                <c:pt idx="879">
                  <c:v>9</c:v>
                </c:pt>
                <c:pt idx="880">
                  <c:v>9</c:v>
                </c:pt>
                <c:pt idx="881">
                  <c:v>9</c:v>
                </c:pt>
                <c:pt idx="882">
                  <c:v>9</c:v>
                </c:pt>
                <c:pt idx="883">
                  <c:v>9</c:v>
                </c:pt>
                <c:pt idx="884">
                  <c:v>9</c:v>
                </c:pt>
                <c:pt idx="885">
                  <c:v>9</c:v>
                </c:pt>
                <c:pt idx="886">
                  <c:v>9</c:v>
                </c:pt>
                <c:pt idx="887">
                  <c:v>9</c:v>
                </c:pt>
                <c:pt idx="888">
                  <c:v>9</c:v>
                </c:pt>
                <c:pt idx="889">
                  <c:v>9</c:v>
                </c:pt>
                <c:pt idx="890">
                  <c:v>9</c:v>
                </c:pt>
                <c:pt idx="891">
                  <c:v>9</c:v>
                </c:pt>
                <c:pt idx="892">
                  <c:v>9</c:v>
                </c:pt>
                <c:pt idx="893">
                  <c:v>9</c:v>
                </c:pt>
                <c:pt idx="894">
                  <c:v>9</c:v>
                </c:pt>
                <c:pt idx="895">
                  <c:v>9</c:v>
                </c:pt>
                <c:pt idx="896">
                  <c:v>9</c:v>
                </c:pt>
                <c:pt idx="897">
                  <c:v>9</c:v>
                </c:pt>
                <c:pt idx="898">
                  <c:v>9</c:v>
                </c:pt>
                <c:pt idx="899">
                  <c:v>9</c:v>
                </c:pt>
                <c:pt idx="900">
                  <c:v>9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9</c:v>
                </c:pt>
                <c:pt idx="1001">
                  <c:v>9</c:v>
                </c:pt>
                <c:pt idx="1002">
                  <c:v>9</c:v>
                </c:pt>
                <c:pt idx="1003">
                  <c:v>9</c:v>
                </c:pt>
                <c:pt idx="1004">
                  <c:v>9</c:v>
                </c:pt>
                <c:pt idx="1005">
                  <c:v>9</c:v>
                </c:pt>
                <c:pt idx="1006">
                  <c:v>9</c:v>
                </c:pt>
                <c:pt idx="1007">
                  <c:v>9</c:v>
                </c:pt>
                <c:pt idx="1008">
                  <c:v>9</c:v>
                </c:pt>
                <c:pt idx="1009">
                  <c:v>9</c:v>
                </c:pt>
                <c:pt idx="1010">
                  <c:v>9</c:v>
                </c:pt>
                <c:pt idx="1011">
                  <c:v>9</c:v>
                </c:pt>
                <c:pt idx="1012">
                  <c:v>9</c:v>
                </c:pt>
                <c:pt idx="1013">
                  <c:v>9</c:v>
                </c:pt>
                <c:pt idx="1014">
                  <c:v>9</c:v>
                </c:pt>
                <c:pt idx="1015">
                  <c:v>9</c:v>
                </c:pt>
                <c:pt idx="1016">
                  <c:v>9</c:v>
                </c:pt>
                <c:pt idx="1017">
                  <c:v>9</c:v>
                </c:pt>
                <c:pt idx="1018">
                  <c:v>9</c:v>
                </c:pt>
                <c:pt idx="1019">
                  <c:v>9</c:v>
                </c:pt>
                <c:pt idx="1020">
                  <c:v>9</c:v>
                </c:pt>
                <c:pt idx="1021">
                  <c:v>9</c:v>
                </c:pt>
                <c:pt idx="1022">
                  <c:v>9</c:v>
                </c:pt>
                <c:pt idx="1023">
                  <c:v>9</c:v>
                </c:pt>
                <c:pt idx="1024">
                  <c:v>9</c:v>
                </c:pt>
                <c:pt idx="1025">
                  <c:v>9</c:v>
                </c:pt>
                <c:pt idx="1026">
                  <c:v>9</c:v>
                </c:pt>
                <c:pt idx="1027">
                  <c:v>9</c:v>
                </c:pt>
                <c:pt idx="1028">
                  <c:v>9</c:v>
                </c:pt>
                <c:pt idx="1029">
                  <c:v>9</c:v>
                </c:pt>
                <c:pt idx="1030">
                  <c:v>9</c:v>
                </c:pt>
                <c:pt idx="1031">
                  <c:v>9</c:v>
                </c:pt>
                <c:pt idx="1032">
                  <c:v>9</c:v>
                </c:pt>
                <c:pt idx="1033">
                  <c:v>9</c:v>
                </c:pt>
                <c:pt idx="1034">
                  <c:v>9</c:v>
                </c:pt>
                <c:pt idx="1035">
                  <c:v>9</c:v>
                </c:pt>
                <c:pt idx="1036">
                  <c:v>9</c:v>
                </c:pt>
                <c:pt idx="1037">
                  <c:v>9</c:v>
                </c:pt>
                <c:pt idx="1038">
                  <c:v>9</c:v>
                </c:pt>
                <c:pt idx="1039">
                  <c:v>9</c:v>
                </c:pt>
                <c:pt idx="1040">
                  <c:v>9</c:v>
                </c:pt>
                <c:pt idx="1041">
                  <c:v>9</c:v>
                </c:pt>
                <c:pt idx="1042">
                  <c:v>9</c:v>
                </c:pt>
                <c:pt idx="1043">
                  <c:v>9</c:v>
                </c:pt>
                <c:pt idx="1044">
                  <c:v>9</c:v>
                </c:pt>
                <c:pt idx="1045">
                  <c:v>9</c:v>
                </c:pt>
                <c:pt idx="1046">
                  <c:v>9</c:v>
                </c:pt>
                <c:pt idx="1047">
                  <c:v>9</c:v>
                </c:pt>
                <c:pt idx="1048">
                  <c:v>9</c:v>
                </c:pt>
                <c:pt idx="1049">
                  <c:v>9</c:v>
                </c:pt>
                <c:pt idx="1050">
                  <c:v>9</c:v>
                </c:pt>
                <c:pt idx="1051">
                  <c:v>9</c:v>
                </c:pt>
                <c:pt idx="1052">
                  <c:v>9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9</c:v>
                </c:pt>
                <c:pt idx="1060">
                  <c:v>9</c:v>
                </c:pt>
                <c:pt idx="1061">
                  <c:v>9</c:v>
                </c:pt>
                <c:pt idx="1062">
                  <c:v>9</c:v>
                </c:pt>
                <c:pt idx="1063">
                  <c:v>9</c:v>
                </c:pt>
                <c:pt idx="1064">
                  <c:v>9</c:v>
                </c:pt>
                <c:pt idx="1065">
                  <c:v>9</c:v>
                </c:pt>
                <c:pt idx="1066">
                  <c:v>9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9</c:v>
                </c:pt>
                <c:pt idx="1080">
                  <c:v>9</c:v>
                </c:pt>
                <c:pt idx="1081">
                  <c:v>9</c:v>
                </c:pt>
                <c:pt idx="1082">
                  <c:v>9</c:v>
                </c:pt>
                <c:pt idx="1083">
                  <c:v>9</c:v>
                </c:pt>
                <c:pt idx="1084">
                  <c:v>9</c:v>
                </c:pt>
                <c:pt idx="1085">
                  <c:v>9</c:v>
                </c:pt>
                <c:pt idx="1086">
                  <c:v>9</c:v>
                </c:pt>
                <c:pt idx="1087">
                  <c:v>9</c:v>
                </c:pt>
                <c:pt idx="1088">
                  <c:v>9</c:v>
                </c:pt>
                <c:pt idx="1089">
                  <c:v>9</c:v>
                </c:pt>
                <c:pt idx="1090">
                  <c:v>9</c:v>
                </c:pt>
                <c:pt idx="1091">
                  <c:v>9</c:v>
                </c:pt>
                <c:pt idx="1092">
                  <c:v>9</c:v>
                </c:pt>
                <c:pt idx="1093">
                  <c:v>9</c:v>
                </c:pt>
                <c:pt idx="1094">
                  <c:v>9</c:v>
                </c:pt>
                <c:pt idx="1095">
                  <c:v>9</c:v>
                </c:pt>
                <c:pt idx="1096">
                  <c:v>9</c:v>
                </c:pt>
                <c:pt idx="1097">
                  <c:v>9</c:v>
                </c:pt>
                <c:pt idx="1098">
                  <c:v>9</c:v>
                </c:pt>
                <c:pt idx="1099">
                  <c:v>9</c:v>
                </c:pt>
                <c:pt idx="1100">
                  <c:v>9</c:v>
                </c:pt>
                <c:pt idx="1101">
                  <c:v>9</c:v>
                </c:pt>
                <c:pt idx="1102">
                  <c:v>9</c:v>
                </c:pt>
                <c:pt idx="1103">
                  <c:v>9</c:v>
                </c:pt>
                <c:pt idx="1104">
                  <c:v>9</c:v>
                </c:pt>
                <c:pt idx="1105">
                  <c:v>9</c:v>
                </c:pt>
                <c:pt idx="1106">
                  <c:v>9</c:v>
                </c:pt>
                <c:pt idx="1107">
                  <c:v>9</c:v>
                </c:pt>
                <c:pt idx="1108">
                  <c:v>9</c:v>
                </c:pt>
                <c:pt idx="1109">
                  <c:v>9</c:v>
                </c:pt>
                <c:pt idx="1110">
                  <c:v>9</c:v>
                </c:pt>
                <c:pt idx="1111">
                  <c:v>9</c:v>
                </c:pt>
                <c:pt idx="1112">
                  <c:v>9</c:v>
                </c:pt>
                <c:pt idx="1113">
                  <c:v>9</c:v>
                </c:pt>
                <c:pt idx="1114">
                  <c:v>9</c:v>
                </c:pt>
                <c:pt idx="1115">
                  <c:v>9</c:v>
                </c:pt>
                <c:pt idx="1116">
                  <c:v>9</c:v>
                </c:pt>
                <c:pt idx="1117">
                  <c:v>9</c:v>
                </c:pt>
                <c:pt idx="1118">
                  <c:v>9</c:v>
                </c:pt>
                <c:pt idx="1119">
                  <c:v>9</c:v>
                </c:pt>
                <c:pt idx="1120">
                  <c:v>9</c:v>
                </c:pt>
                <c:pt idx="1121">
                  <c:v>9</c:v>
                </c:pt>
                <c:pt idx="1122">
                  <c:v>9</c:v>
                </c:pt>
                <c:pt idx="1123">
                  <c:v>9</c:v>
                </c:pt>
                <c:pt idx="1124">
                  <c:v>9</c:v>
                </c:pt>
                <c:pt idx="1125">
                  <c:v>9</c:v>
                </c:pt>
                <c:pt idx="1126">
                  <c:v>9</c:v>
                </c:pt>
                <c:pt idx="1127">
                  <c:v>9</c:v>
                </c:pt>
                <c:pt idx="1128">
                  <c:v>9</c:v>
                </c:pt>
                <c:pt idx="1129">
                  <c:v>9</c:v>
                </c:pt>
                <c:pt idx="1130">
                  <c:v>9</c:v>
                </c:pt>
                <c:pt idx="1131">
                  <c:v>9</c:v>
                </c:pt>
                <c:pt idx="1132">
                  <c:v>9</c:v>
                </c:pt>
                <c:pt idx="1133">
                  <c:v>9</c:v>
                </c:pt>
                <c:pt idx="1134">
                  <c:v>9</c:v>
                </c:pt>
                <c:pt idx="1135">
                  <c:v>9</c:v>
                </c:pt>
                <c:pt idx="1136">
                  <c:v>9</c:v>
                </c:pt>
                <c:pt idx="1137">
                  <c:v>9</c:v>
                </c:pt>
                <c:pt idx="1138">
                  <c:v>9</c:v>
                </c:pt>
                <c:pt idx="1139">
                  <c:v>9</c:v>
                </c:pt>
                <c:pt idx="1140">
                  <c:v>9</c:v>
                </c:pt>
                <c:pt idx="1141">
                  <c:v>9</c:v>
                </c:pt>
                <c:pt idx="1142">
                  <c:v>9</c:v>
                </c:pt>
                <c:pt idx="1143">
                  <c:v>9</c:v>
                </c:pt>
                <c:pt idx="1144">
                  <c:v>9</c:v>
                </c:pt>
                <c:pt idx="1145">
                  <c:v>9</c:v>
                </c:pt>
                <c:pt idx="1146">
                  <c:v>9</c:v>
                </c:pt>
                <c:pt idx="1147">
                  <c:v>9</c:v>
                </c:pt>
                <c:pt idx="1148">
                  <c:v>9</c:v>
                </c:pt>
                <c:pt idx="1149">
                  <c:v>9</c:v>
                </c:pt>
                <c:pt idx="1150">
                  <c:v>9</c:v>
                </c:pt>
                <c:pt idx="1151">
                  <c:v>9</c:v>
                </c:pt>
                <c:pt idx="1152">
                  <c:v>9</c:v>
                </c:pt>
                <c:pt idx="1153">
                  <c:v>9</c:v>
                </c:pt>
                <c:pt idx="1154">
                  <c:v>9</c:v>
                </c:pt>
                <c:pt idx="1155">
                  <c:v>9</c:v>
                </c:pt>
                <c:pt idx="1156">
                  <c:v>9</c:v>
                </c:pt>
                <c:pt idx="1157">
                  <c:v>9</c:v>
                </c:pt>
                <c:pt idx="1158">
                  <c:v>9</c:v>
                </c:pt>
                <c:pt idx="1159">
                  <c:v>9</c:v>
                </c:pt>
                <c:pt idx="1160">
                  <c:v>9</c:v>
                </c:pt>
                <c:pt idx="1161">
                  <c:v>9</c:v>
                </c:pt>
                <c:pt idx="1162">
                  <c:v>9</c:v>
                </c:pt>
                <c:pt idx="1163">
                  <c:v>9</c:v>
                </c:pt>
                <c:pt idx="1164">
                  <c:v>9</c:v>
                </c:pt>
                <c:pt idx="1165">
                  <c:v>9</c:v>
                </c:pt>
                <c:pt idx="1166">
                  <c:v>9</c:v>
                </c:pt>
                <c:pt idx="1167">
                  <c:v>9</c:v>
                </c:pt>
                <c:pt idx="1168">
                  <c:v>9</c:v>
                </c:pt>
                <c:pt idx="1169">
                  <c:v>9</c:v>
                </c:pt>
                <c:pt idx="1170">
                  <c:v>9</c:v>
                </c:pt>
                <c:pt idx="1171">
                  <c:v>9</c:v>
                </c:pt>
                <c:pt idx="1172">
                  <c:v>9</c:v>
                </c:pt>
                <c:pt idx="1173">
                  <c:v>9</c:v>
                </c:pt>
                <c:pt idx="1174">
                  <c:v>9</c:v>
                </c:pt>
                <c:pt idx="1175">
                  <c:v>9</c:v>
                </c:pt>
                <c:pt idx="1176">
                  <c:v>9</c:v>
                </c:pt>
                <c:pt idx="1177">
                  <c:v>9</c:v>
                </c:pt>
                <c:pt idx="1178">
                  <c:v>9</c:v>
                </c:pt>
                <c:pt idx="1179">
                  <c:v>9</c:v>
                </c:pt>
                <c:pt idx="1180">
                  <c:v>9</c:v>
                </c:pt>
                <c:pt idx="1181">
                  <c:v>9</c:v>
                </c:pt>
                <c:pt idx="1182">
                  <c:v>9</c:v>
                </c:pt>
                <c:pt idx="1183">
                  <c:v>9</c:v>
                </c:pt>
                <c:pt idx="1184">
                  <c:v>9</c:v>
                </c:pt>
                <c:pt idx="1185">
                  <c:v>9</c:v>
                </c:pt>
                <c:pt idx="1186">
                  <c:v>9</c:v>
                </c:pt>
                <c:pt idx="1187">
                  <c:v>9</c:v>
                </c:pt>
                <c:pt idx="1188">
                  <c:v>9</c:v>
                </c:pt>
                <c:pt idx="1189">
                  <c:v>9</c:v>
                </c:pt>
                <c:pt idx="1190">
                  <c:v>9</c:v>
                </c:pt>
                <c:pt idx="1191">
                  <c:v>9</c:v>
                </c:pt>
                <c:pt idx="1192">
                  <c:v>9</c:v>
                </c:pt>
                <c:pt idx="1193">
                  <c:v>9</c:v>
                </c:pt>
                <c:pt idx="1194">
                  <c:v>9</c:v>
                </c:pt>
                <c:pt idx="1195">
                  <c:v>9</c:v>
                </c:pt>
                <c:pt idx="1196">
                  <c:v>9</c:v>
                </c:pt>
                <c:pt idx="1197">
                  <c:v>9</c:v>
                </c:pt>
                <c:pt idx="1198">
                  <c:v>9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9</c:v>
                </c:pt>
                <c:pt idx="1212">
                  <c:v>9</c:v>
                </c:pt>
                <c:pt idx="1213">
                  <c:v>9</c:v>
                </c:pt>
                <c:pt idx="1214">
                  <c:v>9</c:v>
                </c:pt>
                <c:pt idx="1215">
                  <c:v>9</c:v>
                </c:pt>
                <c:pt idx="1216">
                  <c:v>9</c:v>
                </c:pt>
                <c:pt idx="1217">
                  <c:v>9</c:v>
                </c:pt>
                <c:pt idx="1218">
                  <c:v>9</c:v>
                </c:pt>
                <c:pt idx="1219">
                  <c:v>9</c:v>
                </c:pt>
                <c:pt idx="1220">
                  <c:v>9</c:v>
                </c:pt>
                <c:pt idx="1221">
                  <c:v>9</c:v>
                </c:pt>
                <c:pt idx="1222">
                  <c:v>9</c:v>
                </c:pt>
                <c:pt idx="1223">
                  <c:v>9</c:v>
                </c:pt>
                <c:pt idx="1224">
                  <c:v>9</c:v>
                </c:pt>
                <c:pt idx="1225">
                  <c:v>9</c:v>
                </c:pt>
                <c:pt idx="1226">
                  <c:v>9</c:v>
                </c:pt>
                <c:pt idx="1227">
                  <c:v>9</c:v>
                </c:pt>
                <c:pt idx="1228">
                  <c:v>9</c:v>
                </c:pt>
                <c:pt idx="1229">
                  <c:v>9</c:v>
                </c:pt>
                <c:pt idx="1230">
                  <c:v>9</c:v>
                </c:pt>
                <c:pt idx="1231">
                  <c:v>9</c:v>
                </c:pt>
                <c:pt idx="1232">
                  <c:v>9</c:v>
                </c:pt>
                <c:pt idx="1233">
                  <c:v>9</c:v>
                </c:pt>
                <c:pt idx="1234">
                  <c:v>9</c:v>
                </c:pt>
                <c:pt idx="1235">
                  <c:v>9</c:v>
                </c:pt>
                <c:pt idx="1236">
                  <c:v>9</c:v>
                </c:pt>
                <c:pt idx="1237">
                  <c:v>9</c:v>
                </c:pt>
                <c:pt idx="1238">
                  <c:v>9</c:v>
                </c:pt>
                <c:pt idx="1239">
                  <c:v>9</c:v>
                </c:pt>
                <c:pt idx="1240">
                  <c:v>9</c:v>
                </c:pt>
                <c:pt idx="1241">
                  <c:v>9</c:v>
                </c:pt>
                <c:pt idx="1242">
                  <c:v>9</c:v>
                </c:pt>
                <c:pt idx="1243">
                  <c:v>9</c:v>
                </c:pt>
                <c:pt idx="1244">
                  <c:v>9</c:v>
                </c:pt>
                <c:pt idx="1245">
                  <c:v>9</c:v>
                </c:pt>
                <c:pt idx="1246">
                  <c:v>9</c:v>
                </c:pt>
                <c:pt idx="1247">
                  <c:v>9</c:v>
                </c:pt>
                <c:pt idx="1248">
                  <c:v>9</c:v>
                </c:pt>
                <c:pt idx="1249">
                  <c:v>9</c:v>
                </c:pt>
                <c:pt idx="1250">
                  <c:v>9</c:v>
                </c:pt>
                <c:pt idx="1251">
                  <c:v>9</c:v>
                </c:pt>
                <c:pt idx="1252">
                  <c:v>9</c:v>
                </c:pt>
                <c:pt idx="1253">
                  <c:v>9</c:v>
                </c:pt>
                <c:pt idx="1254">
                  <c:v>9</c:v>
                </c:pt>
                <c:pt idx="1255">
                  <c:v>9</c:v>
                </c:pt>
                <c:pt idx="1256">
                  <c:v>9</c:v>
                </c:pt>
                <c:pt idx="1257">
                  <c:v>9</c:v>
                </c:pt>
                <c:pt idx="1258">
                  <c:v>9</c:v>
                </c:pt>
                <c:pt idx="1259">
                  <c:v>9</c:v>
                </c:pt>
                <c:pt idx="1260">
                  <c:v>9</c:v>
                </c:pt>
                <c:pt idx="1261">
                  <c:v>9</c:v>
                </c:pt>
                <c:pt idx="1262">
                  <c:v>9</c:v>
                </c:pt>
                <c:pt idx="1263">
                  <c:v>9</c:v>
                </c:pt>
                <c:pt idx="1264">
                  <c:v>9</c:v>
                </c:pt>
                <c:pt idx="1265">
                  <c:v>9</c:v>
                </c:pt>
                <c:pt idx="1266">
                  <c:v>9</c:v>
                </c:pt>
                <c:pt idx="1267">
                  <c:v>9</c:v>
                </c:pt>
                <c:pt idx="1268">
                  <c:v>9</c:v>
                </c:pt>
                <c:pt idx="1269">
                  <c:v>9</c:v>
                </c:pt>
                <c:pt idx="1270">
                  <c:v>9</c:v>
                </c:pt>
                <c:pt idx="1271">
                  <c:v>9</c:v>
                </c:pt>
                <c:pt idx="1272">
                  <c:v>9</c:v>
                </c:pt>
                <c:pt idx="1273">
                  <c:v>9</c:v>
                </c:pt>
                <c:pt idx="1274">
                  <c:v>9</c:v>
                </c:pt>
                <c:pt idx="1275">
                  <c:v>9</c:v>
                </c:pt>
                <c:pt idx="1276">
                  <c:v>9</c:v>
                </c:pt>
                <c:pt idx="1277">
                  <c:v>9</c:v>
                </c:pt>
                <c:pt idx="1278">
                  <c:v>9</c:v>
                </c:pt>
                <c:pt idx="1279">
                  <c:v>9</c:v>
                </c:pt>
                <c:pt idx="1280">
                  <c:v>9</c:v>
                </c:pt>
                <c:pt idx="1281">
                  <c:v>9</c:v>
                </c:pt>
                <c:pt idx="1282">
                  <c:v>9</c:v>
                </c:pt>
                <c:pt idx="1283">
                  <c:v>9</c:v>
                </c:pt>
                <c:pt idx="1284">
                  <c:v>9</c:v>
                </c:pt>
                <c:pt idx="1285">
                  <c:v>9</c:v>
                </c:pt>
                <c:pt idx="1286">
                  <c:v>9</c:v>
                </c:pt>
                <c:pt idx="1287">
                  <c:v>9</c:v>
                </c:pt>
                <c:pt idx="1288">
                  <c:v>9</c:v>
                </c:pt>
                <c:pt idx="1289">
                  <c:v>9</c:v>
                </c:pt>
                <c:pt idx="1290">
                  <c:v>9</c:v>
                </c:pt>
                <c:pt idx="1291">
                  <c:v>9</c:v>
                </c:pt>
                <c:pt idx="1292">
                  <c:v>9</c:v>
                </c:pt>
                <c:pt idx="1293">
                  <c:v>9</c:v>
                </c:pt>
                <c:pt idx="1294">
                  <c:v>9</c:v>
                </c:pt>
                <c:pt idx="1295">
                  <c:v>9</c:v>
                </c:pt>
                <c:pt idx="1296">
                  <c:v>9</c:v>
                </c:pt>
                <c:pt idx="1297">
                  <c:v>9</c:v>
                </c:pt>
                <c:pt idx="1298">
                  <c:v>9</c:v>
                </c:pt>
                <c:pt idx="1299">
                  <c:v>9</c:v>
                </c:pt>
                <c:pt idx="1300">
                  <c:v>9</c:v>
                </c:pt>
                <c:pt idx="1301">
                  <c:v>9</c:v>
                </c:pt>
                <c:pt idx="1302">
                  <c:v>9</c:v>
                </c:pt>
                <c:pt idx="1303">
                  <c:v>9</c:v>
                </c:pt>
                <c:pt idx="1304">
                  <c:v>9</c:v>
                </c:pt>
                <c:pt idx="1305">
                  <c:v>9</c:v>
                </c:pt>
                <c:pt idx="1306">
                  <c:v>9</c:v>
                </c:pt>
                <c:pt idx="1307">
                  <c:v>9</c:v>
                </c:pt>
                <c:pt idx="1308">
                  <c:v>9</c:v>
                </c:pt>
                <c:pt idx="1309">
                  <c:v>9</c:v>
                </c:pt>
                <c:pt idx="1310">
                  <c:v>9</c:v>
                </c:pt>
                <c:pt idx="1311">
                  <c:v>9</c:v>
                </c:pt>
                <c:pt idx="1312">
                  <c:v>9</c:v>
                </c:pt>
                <c:pt idx="1313">
                  <c:v>9</c:v>
                </c:pt>
                <c:pt idx="1314">
                  <c:v>9</c:v>
                </c:pt>
                <c:pt idx="1315">
                  <c:v>9</c:v>
                </c:pt>
                <c:pt idx="1316">
                  <c:v>9</c:v>
                </c:pt>
                <c:pt idx="1317">
                  <c:v>9</c:v>
                </c:pt>
                <c:pt idx="1318">
                  <c:v>9</c:v>
                </c:pt>
                <c:pt idx="1319">
                  <c:v>9</c:v>
                </c:pt>
                <c:pt idx="1320">
                  <c:v>9</c:v>
                </c:pt>
                <c:pt idx="1321">
                  <c:v>9</c:v>
                </c:pt>
                <c:pt idx="1322">
                  <c:v>9</c:v>
                </c:pt>
                <c:pt idx="1323">
                  <c:v>9</c:v>
                </c:pt>
                <c:pt idx="1324">
                  <c:v>9</c:v>
                </c:pt>
                <c:pt idx="1325">
                  <c:v>9</c:v>
                </c:pt>
                <c:pt idx="1326">
                  <c:v>9</c:v>
                </c:pt>
                <c:pt idx="1327">
                  <c:v>9</c:v>
                </c:pt>
                <c:pt idx="1328">
                  <c:v>9</c:v>
                </c:pt>
                <c:pt idx="1329">
                  <c:v>9</c:v>
                </c:pt>
                <c:pt idx="1330">
                  <c:v>9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9</c:v>
                </c:pt>
                <c:pt idx="1337">
                  <c:v>9</c:v>
                </c:pt>
                <c:pt idx="1338">
                  <c:v>9</c:v>
                </c:pt>
                <c:pt idx="1339">
                  <c:v>9</c:v>
                </c:pt>
                <c:pt idx="1340">
                  <c:v>9</c:v>
                </c:pt>
                <c:pt idx="1341">
                  <c:v>9</c:v>
                </c:pt>
                <c:pt idx="1342">
                  <c:v>9</c:v>
                </c:pt>
                <c:pt idx="1343">
                  <c:v>9</c:v>
                </c:pt>
                <c:pt idx="1344">
                  <c:v>9</c:v>
                </c:pt>
                <c:pt idx="1345">
                  <c:v>9</c:v>
                </c:pt>
                <c:pt idx="1346">
                  <c:v>9</c:v>
                </c:pt>
                <c:pt idx="1347">
                  <c:v>9</c:v>
                </c:pt>
                <c:pt idx="1348">
                  <c:v>9</c:v>
                </c:pt>
                <c:pt idx="1349">
                  <c:v>9</c:v>
                </c:pt>
                <c:pt idx="1350">
                  <c:v>9</c:v>
                </c:pt>
                <c:pt idx="1351">
                  <c:v>9</c:v>
                </c:pt>
                <c:pt idx="1352">
                  <c:v>9</c:v>
                </c:pt>
                <c:pt idx="1353">
                  <c:v>9</c:v>
                </c:pt>
                <c:pt idx="1354">
                  <c:v>9</c:v>
                </c:pt>
                <c:pt idx="1355">
                  <c:v>9</c:v>
                </c:pt>
                <c:pt idx="1356">
                  <c:v>9</c:v>
                </c:pt>
                <c:pt idx="1357">
                  <c:v>9</c:v>
                </c:pt>
                <c:pt idx="1358">
                  <c:v>9</c:v>
                </c:pt>
                <c:pt idx="1359">
                  <c:v>9</c:v>
                </c:pt>
                <c:pt idx="1360">
                  <c:v>9</c:v>
                </c:pt>
                <c:pt idx="1361">
                  <c:v>9</c:v>
                </c:pt>
                <c:pt idx="1362">
                  <c:v>9</c:v>
                </c:pt>
                <c:pt idx="1363">
                  <c:v>9</c:v>
                </c:pt>
                <c:pt idx="1364">
                  <c:v>9</c:v>
                </c:pt>
                <c:pt idx="1365">
                  <c:v>9</c:v>
                </c:pt>
                <c:pt idx="1366">
                  <c:v>9</c:v>
                </c:pt>
                <c:pt idx="1367">
                  <c:v>9</c:v>
                </c:pt>
                <c:pt idx="1368">
                  <c:v>9</c:v>
                </c:pt>
                <c:pt idx="1369">
                  <c:v>9</c:v>
                </c:pt>
                <c:pt idx="1370">
                  <c:v>9</c:v>
                </c:pt>
                <c:pt idx="1371">
                  <c:v>9</c:v>
                </c:pt>
                <c:pt idx="1372">
                  <c:v>9</c:v>
                </c:pt>
                <c:pt idx="1373">
                  <c:v>9</c:v>
                </c:pt>
                <c:pt idx="1374">
                  <c:v>9</c:v>
                </c:pt>
                <c:pt idx="1375">
                  <c:v>9</c:v>
                </c:pt>
                <c:pt idx="1376">
                  <c:v>9</c:v>
                </c:pt>
                <c:pt idx="1377">
                  <c:v>9</c:v>
                </c:pt>
                <c:pt idx="1378">
                  <c:v>9</c:v>
                </c:pt>
                <c:pt idx="1379">
                  <c:v>9</c:v>
                </c:pt>
                <c:pt idx="1380">
                  <c:v>9</c:v>
                </c:pt>
                <c:pt idx="1381">
                  <c:v>9</c:v>
                </c:pt>
                <c:pt idx="1382">
                  <c:v>9</c:v>
                </c:pt>
                <c:pt idx="1383">
                  <c:v>9</c:v>
                </c:pt>
                <c:pt idx="1384">
                  <c:v>9</c:v>
                </c:pt>
                <c:pt idx="1385">
                  <c:v>9</c:v>
                </c:pt>
                <c:pt idx="1386">
                  <c:v>9</c:v>
                </c:pt>
                <c:pt idx="1387">
                  <c:v>9</c:v>
                </c:pt>
                <c:pt idx="1388">
                  <c:v>9</c:v>
                </c:pt>
                <c:pt idx="1389">
                  <c:v>9</c:v>
                </c:pt>
                <c:pt idx="1390">
                  <c:v>9</c:v>
                </c:pt>
                <c:pt idx="1391">
                  <c:v>9</c:v>
                </c:pt>
                <c:pt idx="1392">
                  <c:v>9</c:v>
                </c:pt>
                <c:pt idx="1393">
                  <c:v>9</c:v>
                </c:pt>
                <c:pt idx="1394">
                  <c:v>9</c:v>
                </c:pt>
                <c:pt idx="1395">
                  <c:v>9</c:v>
                </c:pt>
                <c:pt idx="1396">
                  <c:v>9</c:v>
                </c:pt>
                <c:pt idx="1397">
                  <c:v>9</c:v>
                </c:pt>
                <c:pt idx="1398">
                  <c:v>9</c:v>
                </c:pt>
                <c:pt idx="1399">
                  <c:v>9</c:v>
                </c:pt>
                <c:pt idx="1400">
                  <c:v>9</c:v>
                </c:pt>
                <c:pt idx="1401">
                  <c:v>9</c:v>
                </c:pt>
                <c:pt idx="1402">
                  <c:v>9</c:v>
                </c:pt>
                <c:pt idx="1403">
                  <c:v>9</c:v>
                </c:pt>
                <c:pt idx="1404">
                  <c:v>9</c:v>
                </c:pt>
                <c:pt idx="1405">
                  <c:v>9</c:v>
                </c:pt>
                <c:pt idx="1406">
                  <c:v>9</c:v>
                </c:pt>
                <c:pt idx="1407">
                  <c:v>9</c:v>
                </c:pt>
                <c:pt idx="1408">
                  <c:v>9</c:v>
                </c:pt>
                <c:pt idx="1409">
                  <c:v>9</c:v>
                </c:pt>
                <c:pt idx="1410">
                  <c:v>9</c:v>
                </c:pt>
                <c:pt idx="1411">
                  <c:v>9</c:v>
                </c:pt>
                <c:pt idx="1412">
                  <c:v>9</c:v>
                </c:pt>
                <c:pt idx="1413">
                  <c:v>9</c:v>
                </c:pt>
                <c:pt idx="1414">
                  <c:v>9</c:v>
                </c:pt>
                <c:pt idx="1415">
                  <c:v>9</c:v>
                </c:pt>
                <c:pt idx="1416">
                  <c:v>9</c:v>
                </c:pt>
                <c:pt idx="1417">
                  <c:v>9</c:v>
                </c:pt>
                <c:pt idx="1418">
                  <c:v>9</c:v>
                </c:pt>
                <c:pt idx="1419">
                  <c:v>9</c:v>
                </c:pt>
                <c:pt idx="1420">
                  <c:v>9</c:v>
                </c:pt>
                <c:pt idx="1421">
                  <c:v>9</c:v>
                </c:pt>
                <c:pt idx="1422">
                  <c:v>9</c:v>
                </c:pt>
                <c:pt idx="1423">
                  <c:v>9</c:v>
                </c:pt>
                <c:pt idx="1424">
                  <c:v>9</c:v>
                </c:pt>
                <c:pt idx="1425">
                  <c:v>9</c:v>
                </c:pt>
                <c:pt idx="1426">
                  <c:v>9</c:v>
                </c:pt>
                <c:pt idx="1427">
                  <c:v>9</c:v>
                </c:pt>
                <c:pt idx="1428">
                  <c:v>9</c:v>
                </c:pt>
                <c:pt idx="1429">
                  <c:v>9</c:v>
                </c:pt>
                <c:pt idx="1430">
                  <c:v>9</c:v>
                </c:pt>
                <c:pt idx="1431">
                  <c:v>9</c:v>
                </c:pt>
                <c:pt idx="1432">
                  <c:v>9</c:v>
                </c:pt>
                <c:pt idx="1433">
                  <c:v>9</c:v>
                </c:pt>
                <c:pt idx="1434">
                  <c:v>9</c:v>
                </c:pt>
                <c:pt idx="1435">
                  <c:v>9</c:v>
                </c:pt>
                <c:pt idx="1436">
                  <c:v>9</c:v>
                </c:pt>
                <c:pt idx="1437">
                  <c:v>9</c:v>
                </c:pt>
                <c:pt idx="1438">
                  <c:v>9</c:v>
                </c:pt>
                <c:pt idx="1439">
                  <c:v>9</c:v>
                </c:pt>
                <c:pt idx="1440">
                  <c:v>9</c:v>
                </c:pt>
                <c:pt idx="1441">
                  <c:v>9</c:v>
                </c:pt>
                <c:pt idx="1442">
                  <c:v>9</c:v>
                </c:pt>
                <c:pt idx="1443">
                  <c:v>9</c:v>
                </c:pt>
                <c:pt idx="1444">
                  <c:v>9</c:v>
                </c:pt>
                <c:pt idx="1445">
                  <c:v>9</c:v>
                </c:pt>
                <c:pt idx="1446">
                  <c:v>9</c:v>
                </c:pt>
                <c:pt idx="1447">
                  <c:v>9</c:v>
                </c:pt>
                <c:pt idx="1448">
                  <c:v>9</c:v>
                </c:pt>
                <c:pt idx="1449">
                  <c:v>9</c:v>
                </c:pt>
                <c:pt idx="1450">
                  <c:v>9</c:v>
                </c:pt>
                <c:pt idx="1451">
                  <c:v>9</c:v>
                </c:pt>
                <c:pt idx="1452">
                  <c:v>9</c:v>
                </c:pt>
                <c:pt idx="1453">
                  <c:v>9</c:v>
                </c:pt>
                <c:pt idx="1454">
                  <c:v>9</c:v>
                </c:pt>
                <c:pt idx="1455">
                  <c:v>9</c:v>
                </c:pt>
                <c:pt idx="1456">
                  <c:v>9</c:v>
                </c:pt>
                <c:pt idx="1457">
                  <c:v>9</c:v>
                </c:pt>
                <c:pt idx="1458">
                  <c:v>9</c:v>
                </c:pt>
                <c:pt idx="1459">
                  <c:v>9</c:v>
                </c:pt>
                <c:pt idx="1460">
                  <c:v>9</c:v>
                </c:pt>
                <c:pt idx="1461">
                  <c:v>9</c:v>
                </c:pt>
                <c:pt idx="1462">
                  <c:v>9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9</c:v>
                </c:pt>
                <c:pt idx="1472">
                  <c:v>9</c:v>
                </c:pt>
                <c:pt idx="1473">
                  <c:v>9</c:v>
                </c:pt>
                <c:pt idx="1474">
                  <c:v>9</c:v>
                </c:pt>
                <c:pt idx="1475">
                  <c:v>9</c:v>
                </c:pt>
                <c:pt idx="1476">
                  <c:v>9</c:v>
                </c:pt>
                <c:pt idx="1477">
                  <c:v>9</c:v>
                </c:pt>
                <c:pt idx="1478">
                  <c:v>9</c:v>
                </c:pt>
                <c:pt idx="1479">
                  <c:v>9</c:v>
                </c:pt>
                <c:pt idx="1480">
                  <c:v>9</c:v>
                </c:pt>
                <c:pt idx="1481">
                  <c:v>9</c:v>
                </c:pt>
                <c:pt idx="1482">
                  <c:v>9</c:v>
                </c:pt>
                <c:pt idx="1483">
                  <c:v>9</c:v>
                </c:pt>
                <c:pt idx="1484">
                  <c:v>9</c:v>
                </c:pt>
                <c:pt idx="1485">
                  <c:v>9</c:v>
                </c:pt>
                <c:pt idx="1486">
                  <c:v>9</c:v>
                </c:pt>
                <c:pt idx="1487">
                  <c:v>9</c:v>
                </c:pt>
                <c:pt idx="1488">
                  <c:v>9</c:v>
                </c:pt>
                <c:pt idx="1489">
                  <c:v>9</c:v>
                </c:pt>
                <c:pt idx="1490">
                  <c:v>9</c:v>
                </c:pt>
                <c:pt idx="1491">
                  <c:v>9</c:v>
                </c:pt>
                <c:pt idx="1492">
                  <c:v>9</c:v>
                </c:pt>
                <c:pt idx="1493">
                  <c:v>9</c:v>
                </c:pt>
                <c:pt idx="1494">
                  <c:v>9</c:v>
                </c:pt>
                <c:pt idx="1495">
                  <c:v>9</c:v>
                </c:pt>
                <c:pt idx="1496">
                  <c:v>9</c:v>
                </c:pt>
                <c:pt idx="1497">
                  <c:v>9</c:v>
                </c:pt>
                <c:pt idx="1498">
                  <c:v>9</c:v>
                </c:pt>
                <c:pt idx="1499">
                  <c:v>9</c:v>
                </c:pt>
                <c:pt idx="1500">
                  <c:v>9</c:v>
                </c:pt>
                <c:pt idx="1501">
                  <c:v>9</c:v>
                </c:pt>
                <c:pt idx="1502">
                  <c:v>9</c:v>
                </c:pt>
                <c:pt idx="1503">
                  <c:v>9</c:v>
                </c:pt>
                <c:pt idx="1504">
                  <c:v>9</c:v>
                </c:pt>
                <c:pt idx="1505">
                  <c:v>9</c:v>
                </c:pt>
                <c:pt idx="1506">
                  <c:v>9</c:v>
                </c:pt>
                <c:pt idx="1507">
                  <c:v>9</c:v>
                </c:pt>
                <c:pt idx="1508">
                  <c:v>9</c:v>
                </c:pt>
                <c:pt idx="1509">
                  <c:v>9</c:v>
                </c:pt>
                <c:pt idx="1510">
                  <c:v>9</c:v>
                </c:pt>
                <c:pt idx="1511">
                  <c:v>9</c:v>
                </c:pt>
                <c:pt idx="1512">
                  <c:v>9</c:v>
                </c:pt>
                <c:pt idx="1513">
                  <c:v>9</c:v>
                </c:pt>
                <c:pt idx="1514">
                  <c:v>9</c:v>
                </c:pt>
                <c:pt idx="1515">
                  <c:v>9</c:v>
                </c:pt>
                <c:pt idx="1516">
                  <c:v>9</c:v>
                </c:pt>
                <c:pt idx="1517">
                  <c:v>9</c:v>
                </c:pt>
                <c:pt idx="1518">
                  <c:v>9</c:v>
                </c:pt>
                <c:pt idx="1519">
                  <c:v>9</c:v>
                </c:pt>
                <c:pt idx="1520">
                  <c:v>9</c:v>
                </c:pt>
                <c:pt idx="1521">
                  <c:v>9</c:v>
                </c:pt>
                <c:pt idx="1522">
                  <c:v>9</c:v>
                </c:pt>
                <c:pt idx="1523">
                  <c:v>9</c:v>
                </c:pt>
                <c:pt idx="1524">
                  <c:v>9</c:v>
                </c:pt>
                <c:pt idx="1525">
                  <c:v>9</c:v>
                </c:pt>
                <c:pt idx="1526">
                  <c:v>9</c:v>
                </c:pt>
                <c:pt idx="1527">
                  <c:v>9</c:v>
                </c:pt>
                <c:pt idx="1528">
                  <c:v>9</c:v>
                </c:pt>
                <c:pt idx="1529">
                  <c:v>9</c:v>
                </c:pt>
                <c:pt idx="1530">
                  <c:v>9</c:v>
                </c:pt>
                <c:pt idx="1531">
                  <c:v>9</c:v>
                </c:pt>
                <c:pt idx="1532">
                  <c:v>9</c:v>
                </c:pt>
                <c:pt idx="1533">
                  <c:v>9</c:v>
                </c:pt>
                <c:pt idx="1534">
                  <c:v>9</c:v>
                </c:pt>
                <c:pt idx="1535">
                  <c:v>9</c:v>
                </c:pt>
                <c:pt idx="1536">
                  <c:v>9</c:v>
                </c:pt>
                <c:pt idx="1537">
                  <c:v>9</c:v>
                </c:pt>
                <c:pt idx="1538">
                  <c:v>9</c:v>
                </c:pt>
                <c:pt idx="1539">
                  <c:v>9</c:v>
                </c:pt>
                <c:pt idx="1540">
                  <c:v>9</c:v>
                </c:pt>
                <c:pt idx="1541">
                  <c:v>9</c:v>
                </c:pt>
                <c:pt idx="1542">
                  <c:v>9</c:v>
                </c:pt>
                <c:pt idx="1543">
                  <c:v>9</c:v>
                </c:pt>
                <c:pt idx="1544">
                  <c:v>9</c:v>
                </c:pt>
                <c:pt idx="1545">
                  <c:v>9</c:v>
                </c:pt>
                <c:pt idx="1546">
                  <c:v>9</c:v>
                </c:pt>
                <c:pt idx="1547">
                  <c:v>9</c:v>
                </c:pt>
                <c:pt idx="1548">
                  <c:v>9</c:v>
                </c:pt>
                <c:pt idx="1549">
                  <c:v>9</c:v>
                </c:pt>
                <c:pt idx="1550">
                  <c:v>9</c:v>
                </c:pt>
                <c:pt idx="1551">
                  <c:v>9</c:v>
                </c:pt>
                <c:pt idx="1552">
                  <c:v>9</c:v>
                </c:pt>
                <c:pt idx="1553">
                  <c:v>9</c:v>
                </c:pt>
                <c:pt idx="1554">
                  <c:v>9</c:v>
                </c:pt>
                <c:pt idx="1555">
                  <c:v>9</c:v>
                </c:pt>
                <c:pt idx="1556">
                  <c:v>9</c:v>
                </c:pt>
                <c:pt idx="1557">
                  <c:v>9</c:v>
                </c:pt>
                <c:pt idx="1558">
                  <c:v>9</c:v>
                </c:pt>
                <c:pt idx="1559">
                  <c:v>9</c:v>
                </c:pt>
                <c:pt idx="1560">
                  <c:v>9</c:v>
                </c:pt>
                <c:pt idx="1561">
                  <c:v>9</c:v>
                </c:pt>
                <c:pt idx="1562">
                  <c:v>9</c:v>
                </c:pt>
                <c:pt idx="1563">
                  <c:v>9</c:v>
                </c:pt>
                <c:pt idx="1564">
                  <c:v>9</c:v>
                </c:pt>
                <c:pt idx="1565">
                  <c:v>9</c:v>
                </c:pt>
                <c:pt idx="1566">
                  <c:v>9</c:v>
                </c:pt>
                <c:pt idx="1567">
                  <c:v>9</c:v>
                </c:pt>
                <c:pt idx="1568">
                  <c:v>9</c:v>
                </c:pt>
                <c:pt idx="1569">
                  <c:v>9</c:v>
                </c:pt>
                <c:pt idx="1570">
                  <c:v>9</c:v>
                </c:pt>
                <c:pt idx="1571">
                  <c:v>9</c:v>
                </c:pt>
                <c:pt idx="1572">
                  <c:v>9</c:v>
                </c:pt>
                <c:pt idx="1573">
                  <c:v>9</c:v>
                </c:pt>
                <c:pt idx="1574">
                  <c:v>9</c:v>
                </c:pt>
                <c:pt idx="1575">
                  <c:v>9</c:v>
                </c:pt>
                <c:pt idx="1576">
                  <c:v>9</c:v>
                </c:pt>
                <c:pt idx="1577">
                  <c:v>9</c:v>
                </c:pt>
                <c:pt idx="1578">
                  <c:v>9</c:v>
                </c:pt>
                <c:pt idx="1579">
                  <c:v>9</c:v>
                </c:pt>
                <c:pt idx="1580">
                  <c:v>9</c:v>
                </c:pt>
                <c:pt idx="1581">
                  <c:v>9</c:v>
                </c:pt>
                <c:pt idx="1582">
                  <c:v>9</c:v>
                </c:pt>
                <c:pt idx="1583">
                  <c:v>9</c:v>
                </c:pt>
                <c:pt idx="1584">
                  <c:v>9</c:v>
                </c:pt>
                <c:pt idx="1585">
                  <c:v>9</c:v>
                </c:pt>
                <c:pt idx="1586">
                  <c:v>9</c:v>
                </c:pt>
                <c:pt idx="1587">
                  <c:v>9</c:v>
                </c:pt>
                <c:pt idx="1588">
                  <c:v>9</c:v>
                </c:pt>
                <c:pt idx="1589">
                  <c:v>9</c:v>
                </c:pt>
                <c:pt idx="1590">
                  <c:v>9</c:v>
                </c:pt>
                <c:pt idx="1591">
                  <c:v>9</c:v>
                </c:pt>
                <c:pt idx="1592">
                  <c:v>9</c:v>
                </c:pt>
                <c:pt idx="1593">
                  <c:v>9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9</c:v>
                </c:pt>
                <c:pt idx="1601">
                  <c:v>9</c:v>
                </c:pt>
                <c:pt idx="1602">
                  <c:v>9</c:v>
                </c:pt>
                <c:pt idx="1603">
                  <c:v>9</c:v>
                </c:pt>
                <c:pt idx="1604">
                  <c:v>9</c:v>
                </c:pt>
                <c:pt idx="1605">
                  <c:v>9</c:v>
                </c:pt>
                <c:pt idx="1606">
                  <c:v>9</c:v>
                </c:pt>
                <c:pt idx="1607">
                  <c:v>9</c:v>
                </c:pt>
                <c:pt idx="1608">
                  <c:v>9</c:v>
                </c:pt>
                <c:pt idx="1609">
                  <c:v>9</c:v>
                </c:pt>
                <c:pt idx="1610">
                  <c:v>9</c:v>
                </c:pt>
                <c:pt idx="1611">
                  <c:v>9</c:v>
                </c:pt>
                <c:pt idx="1612">
                  <c:v>9</c:v>
                </c:pt>
                <c:pt idx="1613">
                  <c:v>9</c:v>
                </c:pt>
                <c:pt idx="1614">
                  <c:v>9</c:v>
                </c:pt>
                <c:pt idx="1615">
                  <c:v>9</c:v>
                </c:pt>
                <c:pt idx="1616">
                  <c:v>9</c:v>
                </c:pt>
                <c:pt idx="1617">
                  <c:v>9</c:v>
                </c:pt>
                <c:pt idx="1618">
                  <c:v>9</c:v>
                </c:pt>
                <c:pt idx="1619">
                  <c:v>9</c:v>
                </c:pt>
                <c:pt idx="1620">
                  <c:v>9</c:v>
                </c:pt>
                <c:pt idx="1621">
                  <c:v>9</c:v>
                </c:pt>
                <c:pt idx="1622">
                  <c:v>9</c:v>
                </c:pt>
                <c:pt idx="1623">
                  <c:v>9</c:v>
                </c:pt>
                <c:pt idx="1624">
                  <c:v>9</c:v>
                </c:pt>
                <c:pt idx="1625">
                  <c:v>9</c:v>
                </c:pt>
                <c:pt idx="1626">
                  <c:v>9</c:v>
                </c:pt>
                <c:pt idx="1627">
                  <c:v>9</c:v>
                </c:pt>
                <c:pt idx="1628">
                  <c:v>9</c:v>
                </c:pt>
                <c:pt idx="1629">
                  <c:v>9</c:v>
                </c:pt>
                <c:pt idx="1630">
                  <c:v>9</c:v>
                </c:pt>
                <c:pt idx="1631">
                  <c:v>9</c:v>
                </c:pt>
                <c:pt idx="1632">
                  <c:v>9</c:v>
                </c:pt>
                <c:pt idx="1633">
                  <c:v>9</c:v>
                </c:pt>
                <c:pt idx="1634">
                  <c:v>9</c:v>
                </c:pt>
                <c:pt idx="1635">
                  <c:v>9</c:v>
                </c:pt>
                <c:pt idx="1636">
                  <c:v>9</c:v>
                </c:pt>
                <c:pt idx="1637">
                  <c:v>9</c:v>
                </c:pt>
                <c:pt idx="1638">
                  <c:v>9</c:v>
                </c:pt>
                <c:pt idx="1639">
                  <c:v>9</c:v>
                </c:pt>
                <c:pt idx="1640">
                  <c:v>9</c:v>
                </c:pt>
                <c:pt idx="1641">
                  <c:v>9</c:v>
                </c:pt>
                <c:pt idx="1642">
                  <c:v>9</c:v>
                </c:pt>
                <c:pt idx="1643">
                  <c:v>9</c:v>
                </c:pt>
                <c:pt idx="1644">
                  <c:v>9</c:v>
                </c:pt>
                <c:pt idx="1645">
                  <c:v>9</c:v>
                </c:pt>
                <c:pt idx="1646">
                  <c:v>9</c:v>
                </c:pt>
                <c:pt idx="1647">
                  <c:v>9</c:v>
                </c:pt>
                <c:pt idx="1648">
                  <c:v>9</c:v>
                </c:pt>
                <c:pt idx="1649">
                  <c:v>9</c:v>
                </c:pt>
                <c:pt idx="1650">
                  <c:v>9</c:v>
                </c:pt>
                <c:pt idx="1651">
                  <c:v>9</c:v>
                </c:pt>
                <c:pt idx="1652">
                  <c:v>9</c:v>
                </c:pt>
                <c:pt idx="1653">
                  <c:v>9</c:v>
                </c:pt>
                <c:pt idx="1654">
                  <c:v>9</c:v>
                </c:pt>
                <c:pt idx="1655">
                  <c:v>9</c:v>
                </c:pt>
                <c:pt idx="1656">
                  <c:v>9</c:v>
                </c:pt>
                <c:pt idx="1657">
                  <c:v>9</c:v>
                </c:pt>
                <c:pt idx="1658">
                  <c:v>9</c:v>
                </c:pt>
                <c:pt idx="1659">
                  <c:v>9</c:v>
                </c:pt>
                <c:pt idx="1660">
                  <c:v>9</c:v>
                </c:pt>
                <c:pt idx="1661">
                  <c:v>9</c:v>
                </c:pt>
                <c:pt idx="1662">
                  <c:v>9</c:v>
                </c:pt>
                <c:pt idx="1663">
                  <c:v>9</c:v>
                </c:pt>
                <c:pt idx="1664">
                  <c:v>9</c:v>
                </c:pt>
                <c:pt idx="1665">
                  <c:v>9</c:v>
                </c:pt>
                <c:pt idx="1666">
                  <c:v>9</c:v>
                </c:pt>
                <c:pt idx="1667">
                  <c:v>9</c:v>
                </c:pt>
                <c:pt idx="1668">
                  <c:v>9</c:v>
                </c:pt>
                <c:pt idx="1669">
                  <c:v>9</c:v>
                </c:pt>
                <c:pt idx="167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C-4D0B-A5CA-3B57553C784A}"/>
            </c:ext>
          </c:extLst>
        </c:ser>
        <c:ser>
          <c:idx val="3"/>
          <c:order val="3"/>
          <c:tx>
            <c:strRef>
              <c:f>Resueltas!$S$1</c:f>
              <c:strCache>
                <c:ptCount val="1"/>
                <c:pt idx="0">
                  <c:v>Percentil 50%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Resueltas!$L$2:$L$1672</c:f>
              <c:numCache>
                <c:formatCode>m/d/yyyy</c:formatCode>
                <c:ptCount val="1671"/>
                <c:pt idx="0">
                  <c:v>44985</c:v>
                </c:pt>
                <c:pt idx="1">
                  <c:v>44985</c:v>
                </c:pt>
                <c:pt idx="2">
                  <c:v>44985</c:v>
                </c:pt>
                <c:pt idx="3">
                  <c:v>44985</c:v>
                </c:pt>
                <c:pt idx="4">
                  <c:v>44984</c:v>
                </c:pt>
                <c:pt idx="5">
                  <c:v>44984</c:v>
                </c:pt>
                <c:pt idx="6">
                  <c:v>44985</c:v>
                </c:pt>
                <c:pt idx="7">
                  <c:v>44985</c:v>
                </c:pt>
                <c:pt idx="8">
                  <c:v>44985</c:v>
                </c:pt>
                <c:pt idx="9">
                  <c:v>44984</c:v>
                </c:pt>
                <c:pt idx="10">
                  <c:v>44985</c:v>
                </c:pt>
                <c:pt idx="11">
                  <c:v>44981</c:v>
                </c:pt>
                <c:pt idx="12">
                  <c:v>44985</c:v>
                </c:pt>
                <c:pt idx="13">
                  <c:v>44984</c:v>
                </c:pt>
                <c:pt idx="14">
                  <c:v>44985</c:v>
                </c:pt>
                <c:pt idx="15">
                  <c:v>44981</c:v>
                </c:pt>
                <c:pt idx="16">
                  <c:v>44981</c:v>
                </c:pt>
                <c:pt idx="17">
                  <c:v>44985</c:v>
                </c:pt>
                <c:pt idx="18">
                  <c:v>44985</c:v>
                </c:pt>
                <c:pt idx="19">
                  <c:v>44980</c:v>
                </c:pt>
                <c:pt idx="20">
                  <c:v>44980</c:v>
                </c:pt>
                <c:pt idx="21">
                  <c:v>44984</c:v>
                </c:pt>
                <c:pt idx="22">
                  <c:v>44984</c:v>
                </c:pt>
                <c:pt idx="23">
                  <c:v>44981</c:v>
                </c:pt>
                <c:pt idx="24">
                  <c:v>44981</c:v>
                </c:pt>
                <c:pt idx="25">
                  <c:v>44984</c:v>
                </c:pt>
                <c:pt idx="26">
                  <c:v>44984</c:v>
                </c:pt>
                <c:pt idx="27">
                  <c:v>44980</c:v>
                </c:pt>
                <c:pt idx="28">
                  <c:v>44979</c:v>
                </c:pt>
                <c:pt idx="29">
                  <c:v>44979</c:v>
                </c:pt>
                <c:pt idx="30">
                  <c:v>44984</c:v>
                </c:pt>
                <c:pt idx="31">
                  <c:v>44979</c:v>
                </c:pt>
                <c:pt idx="32">
                  <c:v>44979</c:v>
                </c:pt>
                <c:pt idx="33">
                  <c:v>44979</c:v>
                </c:pt>
                <c:pt idx="34">
                  <c:v>44979</c:v>
                </c:pt>
                <c:pt idx="35">
                  <c:v>44979</c:v>
                </c:pt>
                <c:pt idx="36">
                  <c:v>44979</c:v>
                </c:pt>
                <c:pt idx="37">
                  <c:v>44977</c:v>
                </c:pt>
                <c:pt idx="38">
                  <c:v>44978</c:v>
                </c:pt>
                <c:pt idx="39">
                  <c:v>44985</c:v>
                </c:pt>
                <c:pt idx="40">
                  <c:v>44977</c:v>
                </c:pt>
                <c:pt idx="41">
                  <c:v>44981</c:v>
                </c:pt>
                <c:pt idx="42">
                  <c:v>44978</c:v>
                </c:pt>
                <c:pt idx="43">
                  <c:v>44977</c:v>
                </c:pt>
                <c:pt idx="44">
                  <c:v>44977</c:v>
                </c:pt>
                <c:pt idx="45">
                  <c:v>44977</c:v>
                </c:pt>
                <c:pt idx="46">
                  <c:v>44984</c:v>
                </c:pt>
                <c:pt idx="47">
                  <c:v>44977</c:v>
                </c:pt>
                <c:pt idx="48">
                  <c:v>44977</c:v>
                </c:pt>
                <c:pt idx="49">
                  <c:v>44977</c:v>
                </c:pt>
                <c:pt idx="50">
                  <c:v>44979</c:v>
                </c:pt>
                <c:pt idx="51">
                  <c:v>44977</c:v>
                </c:pt>
                <c:pt idx="52">
                  <c:v>44977</c:v>
                </c:pt>
                <c:pt idx="53">
                  <c:v>44978</c:v>
                </c:pt>
                <c:pt idx="54">
                  <c:v>44974</c:v>
                </c:pt>
                <c:pt idx="55">
                  <c:v>44974</c:v>
                </c:pt>
                <c:pt idx="56">
                  <c:v>44985</c:v>
                </c:pt>
                <c:pt idx="57">
                  <c:v>44984</c:v>
                </c:pt>
                <c:pt idx="58">
                  <c:v>44974</c:v>
                </c:pt>
                <c:pt idx="59">
                  <c:v>44977</c:v>
                </c:pt>
                <c:pt idx="60">
                  <c:v>44980</c:v>
                </c:pt>
                <c:pt idx="61">
                  <c:v>44973</c:v>
                </c:pt>
                <c:pt idx="62">
                  <c:v>44973</c:v>
                </c:pt>
                <c:pt idx="63">
                  <c:v>44973</c:v>
                </c:pt>
                <c:pt idx="64">
                  <c:v>44973</c:v>
                </c:pt>
                <c:pt idx="65">
                  <c:v>44973</c:v>
                </c:pt>
                <c:pt idx="66">
                  <c:v>44974</c:v>
                </c:pt>
                <c:pt idx="67">
                  <c:v>44978</c:v>
                </c:pt>
                <c:pt idx="68">
                  <c:v>44973</c:v>
                </c:pt>
                <c:pt idx="69">
                  <c:v>44973</c:v>
                </c:pt>
                <c:pt idx="70">
                  <c:v>44974</c:v>
                </c:pt>
                <c:pt idx="71">
                  <c:v>44978</c:v>
                </c:pt>
                <c:pt idx="72">
                  <c:v>44973</c:v>
                </c:pt>
                <c:pt idx="73">
                  <c:v>44977</c:v>
                </c:pt>
                <c:pt idx="74">
                  <c:v>44973</c:v>
                </c:pt>
                <c:pt idx="75">
                  <c:v>44973</c:v>
                </c:pt>
                <c:pt idx="76">
                  <c:v>44972</c:v>
                </c:pt>
                <c:pt idx="77">
                  <c:v>44972</c:v>
                </c:pt>
                <c:pt idx="78">
                  <c:v>44972</c:v>
                </c:pt>
                <c:pt idx="79">
                  <c:v>44974</c:v>
                </c:pt>
                <c:pt idx="80">
                  <c:v>44984</c:v>
                </c:pt>
                <c:pt idx="81">
                  <c:v>44972</c:v>
                </c:pt>
                <c:pt idx="82">
                  <c:v>44972</c:v>
                </c:pt>
                <c:pt idx="83">
                  <c:v>44980</c:v>
                </c:pt>
                <c:pt idx="84">
                  <c:v>44973</c:v>
                </c:pt>
                <c:pt idx="85">
                  <c:v>44972</c:v>
                </c:pt>
                <c:pt idx="86">
                  <c:v>44972</c:v>
                </c:pt>
                <c:pt idx="87">
                  <c:v>44973</c:v>
                </c:pt>
                <c:pt idx="88">
                  <c:v>44973</c:v>
                </c:pt>
                <c:pt idx="89">
                  <c:v>44971</c:v>
                </c:pt>
                <c:pt idx="90">
                  <c:v>44970</c:v>
                </c:pt>
                <c:pt idx="91">
                  <c:v>44970</c:v>
                </c:pt>
                <c:pt idx="92">
                  <c:v>44972</c:v>
                </c:pt>
                <c:pt idx="93">
                  <c:v>44974</c:v>
                </c:pt>
                <c:pt idx="94">
                  <c:v>44974</c:v>
                </c:pt>
                <c:pt idx="95">
                  <c:v>44972</c:v>
                </c:pt>
                <c:pt idx="96">
                  <c:v>44971</c:v>
                </c:pt>
                <c:pt idx="97">
                  <c:v>44970</c:v>
                </c:pt>
                <c:pt idx="98">
                  <c:v>44985</c:v>
                </c:pt>
                <c:pt idx="99">
                  <c:v>44970</c:v>
                </c:pt>
                <c:pt idx="100">
                  <c:v>44967</c:v>
                </c:pt>
                <c:pt idx="101">
                  <c:v>44967</c:v>
                </c:pt>
                <c:pt idx="102">
                  <c:v>44971</c:v>
                </c:pt>
                <c:pt idx="103">
                  <c:v>44967</c:v>
                </c:pt>
                <c:pt idx="104">
                  <c:v>44972</c:v>
                </c:pt>
                <c:pt idx="105">
                  <c:v>44970</c:v>
                </c:pt>
                <c:pt idx="106">
                  <c:v>44971</c:v>
                </c:pt>
                <c:pt idx="107">
                  <c:v>44970</c:v>
                </c:pt>
                <c:pt idx="108">
                  <c:v>44972</c:v>
                </c:pt>
                <c:pt idx="109">
                  <c:v>44970</c:v>
                </c:pt>
                <c:pt idx="110">
                  <c:v>44984</c:v>
                </c:pt>
                <c:pt idx="111">
                  <c:v>44972</c:v>
                </c:pt>
                <c:pt idx="112">
                  <c:v>44967</c:v>
                </c:pt>
                <c:pt idx="113">
                  <c:v>44965</c:v>
                </c:pt>
                <c:pt idx="114">
                  <c:v>44974</c:v>
                </c:pt>
                <c:pt idx="115">
                  <c:v>44965</c:v>
                </c:pt>
                <c:pt idx="116">
                  <c:v>44981</c:v>
                </c:pt>
                <c:pt idx="117">
                  <c:v>44965</c:v>
                </c:pt>
                <c:pt idx="118">
                  <c:v>44964</c:v>
                </c:pt>
                <c:pt idx="119">
                  <c:v>44965</c:v>
                </c:pt>
                <c:pt idx="120">
                  <c:v>44964</c:v>
                </c:pt>
                <c:pt idx="121">
                  <c:v>44974</c:v>
                </c:pt>
                <c:pt idx="122">
                  <c:v>44970</c:v>
                </c:pt>
                <c:pt idx="123">
                  <c:v>44970</c:v>
                </c:pt>
                <c:pt idx="124">
                  <c:v>44963</c:v>
                </c:pt>
                <c:pt idx="125">
                  <c:v>44977</c:v>
                </c:pt>
                <c:pt idx="126">
                  <c:v>44977</c:v>
                </c:pt>
                <c:pt idx="127">
                  <c:v>44963</c:v>
                </c:pt>
                <c:pt idx="128">
                  <c:v>44963</c:v>
                </c:pt>
                <c:pt idx="129">
                  <c:v>44963</c:v>
                </c:pt>
                <c:pt idx="130">
                  <c:v>44979</c:v>
                </c:pt>
                <c:pt idx="131">
                  <c:v>44965</c:v>
                </c:pt>
                <c:pt idx="132">
                  <c:v>44977</c:v>
                </c:pt>
                <c:pt idx="133">
                  <c:v>44977</c:v>
                </c:pt>
                <c:pt idx="134">
                  <c:v>44977</c:v>
                </c:pt>
                <c:pt idx="135">
                  <c:v>44966</c:v>
                </c:pt>
                <c:pt idx="136">
                  <c:v>44960</c:v>
                </c:pt>
                <c:pt idx="137">
                  <c:v>44964</c:v>
                </c:pt>
                <c:pt idx="138">
                  <c:v>44976</c:v>
                </c:pt>
                <c:pt idx="139">
                  <c:v>44960</c:v>
                </c:pt>
                <c:pt idx="140">
                  <c:v>44978</c:v>
                </c:pt>
                <c:pt idx="141">
                  <c:v>44958</c:v>
                </c:pt>
                <c:pt idx="142">
                  <c:v>44958</c:v>
                </c:pt>
                <c:pt idx="143">
                  <c:v>44958</c:v>
                </c:pt>
                <c:pt idx="144">
                  <c:v>44958</c:v>
                </c:pt>
                <c:pt idx="145">
                  <c:v>44958</c:v>
                </c:pt>
                <c:pt idx="146">
                  <c:v>44966</c:v>
                </c:pt>
                <c:pt idx="147">
                  <c:v>44958</c:v>
                </c:pt>
                <c:pt idx="148">
                  <c:v>44965</c:v>
                </c:pt>
                <c:pt idx="149">
                  <c:v>44959</c:v>
                </c:pt>
                <c:pt idx="150">
                  <c:v>44967</c:v>
                </c:pt>
                <c:pt idx="151">
                  <c:v>44978</c:v>
                </c:pt>
                <c:pt idx="152">
                  <c:v>44965</c:v>
                </c:pt>
                <c:pt idx="153">
                  <c:v>44965</c:v>
                </c:pt>
                <c:pt idx="154">
                  <c:v>44966</c:v>
                </c:pt>
                <c:pt idx="155">
                  <c:v>44964</c:v>
                </c:pt>
                <c:pt idx="156">
                  <c:v>44960</c:v>
                </c:pt>
                <c:pt idx="157">
                  <c:v>44958</c:v>
                </c:pt>
                <c:pt idx="158">
                  <c:v>44977</c:v>
                </c:pt>
                <c:pt idx="159">
                  <c:v>44958</c:v>
                </c:pt>
                <c:pt idx="160">
                  <c:v>44981</c:v>
                </c:pt>
                <c:pt idx="161">
                  <c:v>44964</c:v>
                </c:pt>
                <c:pt idx="162">
                  <c:v>44980</c:v>
                </c:pt>
                <c:pt idx="163">
                  <c:v>44978</c:v>
                </c:pt>
                <c:pt idx="164">
                  <c:v>44958</c:v>
                </c:pt>
                <c:pt idx="165">
                  <c:v>44958</c:v>
                </c:pt>
                <c:pt idx="166">
                  <c:v>44971</c:v>
                </c:pt>
                <c:pt idx="167">
                  <c:v>44959</c:v>
                </c:pt>
                <c:pt idx="168">
                  <c:v>44959</c:v>
                </c:pt>
                <c:pt idx="169">
                  <c:v>44965</c:v>
                </c:pt>
                <c:pt idx="170">
                  <c:v>44972</c:v>
                </c:pt>
                <c:pt idx="171">
                  <c:v>44960</c:v>
                </c:pt>
                <c:pt idx="172">
                  <c:v>44972</c:v>
                </c:pt>
                <c:pt idx="173">
                  <c:v>44978</c:v>
                </c:pt>
                <c:pt idx="174">
                  <c:v>44964</c:v>
                </c:pt>
                <c:pt idx="175">
                  <c:v>44975</c:v>
                </c:pt>
                <c:pt idx="176">
                  <c:v>44979</c:v>
                </c:pt>
                <c:pt idx="177">
                  <c:v>44972</c:v>
                </c:pt>
                <c:pt idx="178">
                  <c:v>44975</c:v>
                </c:pt>
                <c:pt idx="179">
                  <c:v>44958</c:v>
                </c:pt>
                <c:pt idx="180">
                  <c:v>44970</c:v>
                </c:pt>
                <c:pt idx="181">
                  <c:v>44958</c:v>
                </c:pt>
                <c:pt idx="182">
                  <c:v>44966</c:v>
                </c:pt>
                <c:pt idx="183">
                  <c:v>44967</c:v>
                </c:pt>
                <c:pt idx="184">
                  <c:v>44974</c:v>
                </c:pt>
                <c:pt idx="185">
                  <c:v>44959</c:v>
                </c:pt>
                <c:pt idx="186">
                  <c:v>44972</c:v>
                </c:pt>
                <c:pt idx="187">
                  <c:v>44978</c:v>
                </c:pt>
                <c:pt idx="188">
                  <c:v>44980</c:v>
                </c:pt>
                <c:pt idx="189">
                  <c:v>44963</c:v>
                </c:pt>
                <c:pt idx="190">
                  <c:v>44980</c:v>
                </c:pt>
                <c:pt idx="191">
                  <c:v>44965</c:v>
                </c:pt>
                <c:pt idx="192">
                  <c:v>44958</c:v>
                </c:pt>
                <c:pt idx="193">
                  <c:v>44974</c:v>
                </c:pt>
                <c:pt idx="194">
                  <c:v>44978</c:v>
                </c:pt>
                <c:pt idx="195">
                  <c:v>44979</c:v>
                </c:pt>
                <c:pt idx="196">
                  <c:v>44971</c:v>
                </c:pt>
                <c:pt idx="197">
                  <c:v>44966</c:v>
                </c:pt>
                <c:pt idx="198">
                  <c:v>44984</c:v>
                </c:pt>
                <c:pt idx="199">
                  <c:v>44981</c:v>
                </c:pt>
                <c:pt idx="200">
                  <c:v>44984</c:v>
                </c:pt>
                <c:pt idx="201">
                  <c:v>44963</c:v>
                </c:pt>
                <c:pt idx="202">
                  <c:v>44966</c:v>
                </c:pt>
                <c:pt idx="203">
                  <c:v>44960</c:v>
                </c:pt>
                <c:pt idx="204">
                  <c:v>44966</c:v>
                </c:pt>
                <c:pt idx="205">
                  <c:v>44974</c:v>
                </c:pt>
                <c:pt idx="206">
                  <c:v>44970</c:v>
                </c:pt>
                <c:pt idx="207">
                  <c:v>44966</c:v>
                </c:pt>
                <c:pt idx="208">
                  <c:v>44985</c:v>
                </c:pt>
                <c:pt idx="209">
                  <c:v>44981</c:v>
                </c:pt>
                <c:pt idx="210">
                  <c:v>44981</c:v>
                </c:pt>
                <c:pt idx="211">
                  <c:v>44958</c:v>
                </c:pt>
                <c:pt idx="212">
                  <c:v>44981</c:v>
                </c:pt>
                <c:pt idx="213">
                  <c:v>44966</c:v>
                </c:pt>
                <c:pt idx="214">
                  <c:v>44965</c:v>
                </c:pt>
                <c:pt idx="215">
                  <c:v>44974</c:v>
                </c:pt>
                <c:pt idx="216">
                  <c:v>44965</c:v>
                </c:pt>
                <c:pt idx="217">
                  <c:v>44981</c:v>
                </c:pt>
                <c:pt idx="218">
                  <c:v>44974</c:v>
                </c:pt>
                <c:pt idx="219">
                  <c:v>44974</c:v>
                </c:pt>
                <c:pt idx="220">
                  <c:v>44966</c:v>
                </c:pt>
                <c:pt idx="221">
                  <c:v>44958</c:v>
                </c:pt>
                <c:pt idx="222">
                  <c:v>44984</c:v>
                </c:pt>
                <c:pt idx="223">
                  <c:v>44974</c:v>
                </c:pt>
                <c:pt idx="224">
                  <c:v>44957</c:v>
                </c:pt>
                <c:pt idx="225">
                  <c:v>44957</c:v>
                </c:pt>
                <c:pt idx="226">
                  <c:v>44957</c:v>
                </c:pt>
                <c:pt idx="227">
                  <c:v>44957</c:v>
                </c:pt>
                <c:pt idx="228">
                  <c:v>44957</c:v>
                </c:pt>
                <c:pt idx="229">
                  <c:v>44957</c:v>
                </c:pt>
                <c:pt idx="230">
                  <c:v>44956</c:v>
                </c:pt>
                <c:pt idx="231">
                  <c:v>44956</c:v>
                </c:pt>
                <c:pt idx="232">
                  <c:v>44956</c:v>
                </c:pt>
                <c:pt idx="233">
                  <c:v>44956</c:v>
                </c:pt>
                <c:pt idx="234">
                  <c:v>44956</c:v>
                </c:pt>
                <c:pt idx="235">
                  <c:v>44957</c:v>
                </c:pt>
                <c:pt idx="236">
                  <c:v>44957</c:v>
                </c:pt>
                <c:pt idx="237">
                  <c:v>44956</c:v>
                </c:pt>
                <c:pt idx="238">
                  <c:v>44956</c:v>
                </c:pt>
                <c:pt idx="239">
                  <c:v>44953</c:v>
                </c:pt>
                <c:pt idx="240">
                  <c:v>44957</c:v>
                </c:pt>
                <c:pt idx="241">
                  <c:v>44956</c:v>
                </c:pt>
                <c:pt idx="242">
                  <c:v>44956</c:v>
                </c:pt>
                <c:pt idx="243">
                  <c:v>44952</c:v>
                </c:pt>
                <c:pt idx="244">
                  <c:v>44956</c:v>
                </c:pt>
                <c:pt idx="245">
                  <c:v>44953</c:v>
                </c:pt>
                <c:pt idx="246">
                  <c:v>44956</c:v>
                </c:pt>
                <c:pt idx="247">
                  <c:v>44952</c:v>
                </c:pt>
                <c:pt idx="248">
                  <c:v>44952</c:v>
                </c:pt>
                <c:pt idx="249">
                  <c:v>44953</c:v>
                </c:pt>
                <c:pt idx="250">
                  <c:v>44951</c:v>
                </c:pt>
                <c:pt idx="251">
                  <c:v>44957</c:v>
                </c:pt>
                <c:pt idx="252">
                  <c:v>44957</c:v>
                </c:pt>
                <c:pt idx="253">
                  <c:v>44952</c:v>
                </c:pt>
                <c:pt idx="254">
                  <c:v>44956</c:v>
                </c:pt>
                <c:pt idx="255">
                  <c:v>44951</c:v>
                </c:pt>
                <c:pt idx="256">
                  <c:v>44956</c:v>
                </c:pt>
                <c:pt idx="257">
                  <c:v>44951</c:v>
                </c:pt>
                <c:pt idx="258">
                  <c:v>44951</c:v>
                </c:pt>
                <c:pt idx="259">
                  <c:v>44951</c:v>
                </c:pt>
                <c:pt idx="260">
                  <c:v>44950</c:v>
                </c:pt>
                <c:pt idx="261">
                  <c:v>44950</c:v>
                </c:pt>
                <c:pt idx="262">
                  <c:v>44951</c:v>
                </c:pt>
                <c:pt idx="263">
                  <c:v>44951</c:v>
                </c:pt>
                <c:pt idx="264">
                  <c:v>44951</c:v>
                </c:pt>
                <c:pt idx="265">
                  <c:v>44951</c:v>
                </c:pt>
                <c:pt idx="266">
                  <c:v>44950</c:v>
                </c:pt>
                <c:pt idx="267">
                  <c:v>44951</c:v>
                </c:pt>
                <c:pt idx="268">
                  <c:v>44951</c:v>
                </c:pt>
                <c:pt idx="269">
                  <c:v>44952</c:v>
                </c:pt>
                <c:pt idx="270">
                  <c:v>44956</c:v>
                </c:pt>
                <c:pt idx="271">
                  <c:v>44949</c:v>
                </c:pt>
                <c:pt idx="272">
                  <c:v>44949</c:v>
                </c:pt>
                <c:pt idx="273">
                  <c:v>44956</c:v>
                </c:pt>
                <c:pt idx="274">
                  <c:v>44952</c:v>
                </c:pt>
                <c:pt idx="275">
                  <c:v>44949</c:v>
                </c:pt>
                <c:pt idx="276">
                  <c:v>44951</c:v>
                </c:pt>
                <c:pt idx="277">
                  <c:v>44951</c:v>
                </c:pt>
                <c:pt idx="278">
                  <c:v>44946</c:v>
                </c:pt>
                <c:pt idx="279">
                  <c:v>44950</c:v>
                </c:pt>
                <c:pt idx="280">
                  <c:v>44949</c:v>
                </c:pt>
                <c:pt idx="281">
                  <c:v>44951</c:v>
                </c:pt>
                <c:pt idx="282">
                  <c:v>44945</c:v>
                </c:pt>
                <c:pt idx="283">
                  <c:v>44951</c:v>
                </c:pt>
                <c:pt idx="284">
                  <c:v>44951</c:v>
                </c:pt>
                <c:pt idx="285">
                  <c:v>44951</c:v>
                </c:pt>
                <c:pt idx="286">
                  <c:v>44945</c:v>
                </c:pt>
                <c:pt idx="287">
                  <c:v>44946</c:v>
                </c:pt>
                <c:pt idx="288">
                  <c:v>44944</c:v>
                </c:pt>
                <c:pt idx="289">
                  <c:v>44946</c:v>
                </c:pt>
                <c:pt idx="290">
                  <c:v>44946</c:v>
                </c:pt>
                <c:pt idx="291">
                  <c:v>44952</c:v>
                </c:pt>
                <c:pt idx="292">
                  <c:v>44945</c:v>
                </c:pt>
                <c:pt idx="293">
                  <c:v>44951</c:v>
                </c:pt>
                <c:pt idx="294">
                  <c:v>44956</c:v>
                </c:pt>
                <c:pt idx="295">
                  <c:v>44946</c:v>
                </c:pt>
                <c:pt idx="296">
                  <c:v>44945</c:v>
                </c:pt>
                <c:pt idx="297">
                  <c:v>44943</c:v>
                </c:pt>
                <c:pt idx="298">
                  <c:v>44944</c:v>
                </c:pt>
                <c:pt idx="299">
                  <c:v>44944</c:v>
                </c:pt>
                <c:pt idx="300">
                  <c:v>44943</c:v>
                </c:pt>
                <c:pt idx="301">
                  <c:v>44950</c:v>
                </c:pt>
                <c:pt idx="302">
                  <c:v>44943</c:v>
                </c:pt>
                <c:pt idx="303">
                  <c:v>44945</c:v>
                </c:pt>
                <c:pt idx="304">
                  <c:v>44949</c:v>
                </c:pt>
                <c:pt idx="305">
                  <c:v>44943</c:v>
                </c:pt>
                <c:pt idx="306">
                  <c:v>44944</c:v>
                </c:pt>
                <c:pt idx="307">
                  <c:v>44949</c:v>
                </c:pt>
                <c:pt idx="308">
                  <c:v>44942</c:v>
                </c:pt>
                <c:pt idx="309">
                  <c:v>44944</c:v>
                </c:pt>
                <c:pt idx="310">
                  <c:v>44942</c:v>
                </c:pt>
                <c:pt idx="311">
                  <c:v>44943</c:v>
                </c:pt>
                <c:pt idx="312">
                  <c:v>44939</c:v>
                </c:pt>
                <c:pt idx="313">
                  <c:v>44942</c:v>
                </c:pt>
                <c:pt idx="314">
                  <c:v>44942</c:v>
                </c:pt>
                <c:pt idx="315">
                  <c:v>44942</c:v>
                </c:pt>
                <c:pt idx="316">
                  <c:v>44942</c:v>
                </c:pt>
                <c:pt idx="317">
                  <c:v>44942</c:v>
                </c:pt>
                <c:pt idx="318">
                  <c:v>44943</c:v>
                </c:pt>
                <c:pt idx="319">
                  <c:v>44952</c:v>
                </c:pt>
                <c:pt idx="320">
                  <c:v>44938</c:v>
                </c:pt>
                <c:pt idx="321">
                  <c:v>44938</c:v>
                </c:pt>
                <c:pt idx="322">
                  <c:v>44938</c:v>
                </c:pt>
                <c:pt idx="323">
                  <c:v>44938</c:v>
                </c:pt>
                <c:pt idx="324">
                  <c:v>44939</c:v>
                </c:pt>
                <c:pt idx="325">
                  <c:v>44942</c:v>
                </c:pt>
                <c:pt idx="326">
                  <c:v>44938</c:v>
                </c:pt>
                <c:pt idx="327">
                  <c:v>44946</c:v>
                </c:pt>
                <c:pt idx="328">
                  <c:v>44938</c:v>
                </c:pt>
                <c:pt idx="329">
                  <c:v>44939</c:v>
                </c:pt>
                <c:pt idx="330">
                  <c:v>44942</c:v>
                </c:pt>
                <c:pt idx="331">
                  <c:v>44937</c:v>
                </c:pt>
                <c:pt idx="332">
                  <c:v>44938</c:v>
                </c:pt>
                <c:pt idx="333">
                  <c:v>44939</c:v>
                </c:pt>
                <c:pt idx="334">
                  <c:v>44950</c:v>
                </c:pt>
                <c:pt idx="335">
                  <c:v>44938</c:v>
                </c:pt>
                <c:pt idx="336">
                  <c:v>44938</c:v>
                </c:pt>
                <c:pt idx="337">
                  <c:v>44951</c:v>
                </c:pt>
                <c:pt idx="338">
                  <c:v>44951</c:v>
                </c:pt>
                <c:pt idx="339">
                  <c:v>44936</c:v>
                </c:pt>
                <c:pt idx="340">
                  <c:v>44943</c:v>
                </c:pt>
                <c:pt idx="341">
                  <c:v>44937</c:v>
                </c:pt>
                <c:pt idx="342">
                  <c:v>44937</c:v>
                </c:pt>
                <c:pt idx="343">
                  <c:v>44937</c:v>
                </c:pt>
                <c:pt idx="344">
                  <c:v>44940</c:v>
                </c:pt>
                <c:pt idx="345">
                  <c:v>44937</c:v>
                </c:pt>
                <c:pt idx="346">
                  <c:v>44936</c:v>
                </c:pt>
                <c:pt idx="347">
                  <c:v>44935</c:v>
                </c:pt>
                <c:pt idx="348">
                  <c:v>44935</c:v>
                </c:pt>
                <c:pt idx="349">
                  <c:v>44936</c:v>
                </c:pt>
                <c:pt idx="350">
                  <c:v>44936</c:v>
                </c:pt>
                <c:pt idx="351">
                  <c:v>44935</c:v>
                </c:pt>
                <c:pt idx="352">
                  <c:v>44951</c:v>
                </c:pt>
                <c:pt idx="353">
                  <c:v>44951</c:v>
                </c:pt>
                <c:pt idx="354">
                  <c:v>44936</c:v>
                </c:pt>
                <c:pt idx="355">
                  <c:v>44936</c:v>
                </c:pt>
                <c:pt idx="356">
                  <c:v>44936</c:v>
                </c:pt>
                <c:pt idx="357">
                  <c:v>44943</c:v>
                </c:pt>
                <c:pt idx="358">
                  <c:v>44936</c:v>
                </c:pt>
                <c:pt idx="359">
                  <c:v>44931</c:v>
                </c:pt>
                <c:pt idx="360">
                  <c:v>44936</c:v>
                </c:pt>
                <c:pt idx="361">
                  <c:v>44931</c:v>
                </c:pt>
                <c:pt idx="362">
                  <c:v>44943</c:v>
                </c:pt>
                <c:pt idx="363">
                  <c:v>44937</c:v>
                </c:pt>
                <c:pt idx="364">
                  <c:v>44931</c:v>
                </c:pt>
                <c:pt idx="365">
                  <c:v>44935</c:v>
                </c:pt>
                <c:pt idx="366">
                  <c:v>44930</c:v>
                </c:pt>
                <c:pt idx="367">
                  <c:v>44939</c:v>
                </c:pt>
                <c:pt idx="368">
                  <c:v>44936</c:v>
                </c:pt>
                <c:pt idx="369">
                  <c:v>44935</c:v>
                </c:pt>
                <c:pt idx="370">
                  <c:v>44930</c:v>
                </c:pt>
                <c:pt idx="371">
                  <c:v>44943</c:v>
                </c:pt>
                <c:pt idx="372">
                  <c:v>44929</c:v>
                </c:pt>
                <c:pt idx="373">
                  <c:v>44935</c:v>
                </c:pt>
                <c:pt idx="374">
                  <c:v>44943</c:v>
                </c:pt>
                <c:pt idx="375">
                  <c:v>44930</c:v>
                </c:pt>
                <c:pt idx="376">
                  <c:v>44930</c:v>
                </c:pt>
                <c:pt idx="377">
                  <c:v>44930</c:v>
                </c:pt>
                <c:pt idx="378">
                  <c:v>44951</c:v>
                </c:pt>
                <c:pt idx="379">
                  <c:v>44931</c:v>
                </c:pt>
                <c:pt idx="380">
                  <c:v>44931</c:v>
                </c:pt>
                <c:pt idx="381">
                  <c:v>44929</c:v>
                </c:pt>
                <c:pt idx="382">
                  <c:v>44930</c:v>
                </c:pt>
                <c:pt idx="383">
                  <c:v>44938</c:v>
                </c:pt>
                <c:pt idx="384">
                  <c:v>44939</c:v>
                </c:pt>
                <c:pt idx="385">
                  <c:v>44929</c:v>
                </c:pt>
                <c:pt idx="386">
                  <c:v>44929</c:v>
                </c:pt>
                <c:pt idx="387">
                  <c:v>44929</c:v>
                </c:pt>
                <c:pt idx="388">
                  <c:v>44929</c:v>
                </c:pt>
                <c:pt idx="389">
                  <c:v>44931</c:v>
                </c:pt>
                <c:pt idx="390">
                  <c:v>44929</c:v>
                </c:pt>
                <c:pt idx="391">
                  <c:v>44928</c:v>
                </c:pt>
                <c:pt idx="392">
                  <c:v>44929</c:v>
                </c:pt>
                <c:pt idx="393">
                  <c:v>44951</c:v>
                </c:pt>
                <c:pt idx="394">
                  <c:v>44951</c:v>
                </c:pt>
                <c:pt idx="395">
                  <c:v>44928</c:v>
                </c:pt>
                <c:pt idx="396">
                  <c:v>44930</c:v>
                </c:pt>
                <c:pt idx="397">
                  <c:v>44951</c:v>
                </c:pt>
                <c:pt idx="398">
                  <c:v>44929</c:v>
                </c:pt>
                <c:pt idx="399">
                  <c:v>44943</c:v>
                </c:pt>
                <c:pt idx="400">
                  <c:v>44928</c:v>
                </c:pt>
                <c:pt idx="401">
                  <c:v>44928</c:v>
                </c:pt>
                <c:pt idx="402">
                  <c:v>44945</c:v>
                </c:pt>
                <c:pt idx="403">
                  <c:v>44928</c:v>
                </c:pt>
                <c:pt idx="404">
                  <c:v>44951</c:v>
                </c:pt>
                <c:pt idx="405">
                  <c:v>44930</c:v>
                </c:pt>
                <c:pt idx="406">
                  <c:v>44929</c:v>
                </c:pt>
                <c:pt idx="407">
                  <c:v>44928</c:v>
                </c:pt>
                <c:pt idx="408">
                  <c:v>44935</c:v>
                </c:pt>
                <c:pt idx="409">
                  <c:v>44951</c:v>
                </c:pt>
                <c:pt idx="410">
                  <c:v>44928</c:v>
                </c:pt>
                <c:pt idx="411">
                  <c:v>44951</c:v>
                </c:pt>
                <c:pt idx="412">
                  <c:v>44943</c:v>
                </c:pt>
                <c:pt idx="413">
                  <c:v>44951</c:v>
                </c:pt>
                <c:pt idx="414">
                  <c:v>44943</c:v>
                </c:pt>
                <c:pt idx="415">
                  <c:v>44936</c:v>
                </c:pt>
                <c:pt idx="416">
                  <c:v>44937</c:v>
                </c:pt>
                <c:pt idx="417">
                  <c:v>44936</c:v>
                </c:pt>
                <c:pt idx="418">
                  <c:v>44931</c:v>
                </c:pt>
                <c:pt idx="419">
                  <c:v>44928</c:v>
                </c:pt>
                <c:pt idx="420">
                  <c:v>44928</c:v>
                </c:pt>
                <c:pt idx="421">
                  <c:v>44928</c:v>
                </c:pt>
                <c:pt idx="422">
                  <c:v>44928</c:v>
                </c:pt>
                <c:pt idx="423">
                  <c:v>44928</c:v>
                </c:pt>
                <c:pt idx="424">
                  <c:v>44935</c:v>
                </c:pt>
                <c:pt idx="425">
                  <c:v>44929</c:v>
                </c:pt>
                <c:pt idx="426">
                  <c:v>44951</c:v>
                </c:pt>
                <c:pt idx="427">
                  <c:v>44943</c:v>
                </c:pt>
                <c:pt idx="428">
                  <c:v>44943</c:v>
                </c:pt>
                <c:pt idx="429">
                  <c:v>44930</c:v>
                </c:pt>
                <c:pt idx="430">
                  <c:v>44928</c:v>
                </c:pt>
                <c:pt idx="431">
                  <c:v>44943</c:v>
                </c:pt>
                <c:pt idx="432">
                  <c:v>44928</c:v>
                </c:pt>
                <c:pt idx="433">
                  <c:v>44943</c:v>
                </c:pt>
                <c:pt idx="434">
                  <c:v>44956</c:v>
                </c:pt>
                <c:pt idx="435">
                  <c:v>44929</c:v>
                </c:pt>
                <c:pt idx="436">
                  <c:v>44930</c:v>
                </c:pt>
                <c:pt idx="437">
                  <c:v>44943</c:v>
                </c:pt>
                <c:pt idx="438">
                  <c:v>44936</c:v>
                </c:pt>
                <c:pt idx="439">
                  <c:v>44929</c:v>
                </c:pt>
                <c:pt idx="440">
                  <c:v>44951</c:v>
                </c:pt>
                <c:pt idx="441">
                  <c:v>44951</c:v>
                </c:pt>
                <c:pt idx="442">
                  <c:v>44930</c:v>
                </c:pt>
                <c:pt idx="443">
                  <c:v>44946</c:v>
                </c:pt>
                <c:pt idx="444">
                  <c:v>44943</c:v>
                </c:pt>
                <c:pt idx="445">
                  <c:v>44929</c:v>
                </c:pt>
                <c:pt idx="446">
                  <c:v>44936</c:v>
                </c:pt>
                <c:pt idx="447">
                  <c:v>44930</c:v>
                </c:pt>
                <c:pt idx="448">
                  <c:v>44930</c:v>
                </c:pt>
                <c:pt idx="449">
                  <c:v>44930</c:v>
                </c:pt>
                <c:pt idx="450">
                  <c:v>44942</c:v>
                </c:pt>
                <c:pt idx="451">
                  <c:v>44936</c:v>
                </c:pt>
                <c:pt idx="452">
                  <c:v>44930</c:v>
                </c:pt>
                <c:pt idx="453">
                  <c:v>44936</c:v>
                </c:pt>
                <c:pt idx="454">
                  <c:v>44930</c:v>
                </c:pt>
                <c:pt idx="455">
                  <c:v>44930</c:v>
                </c:pt>
                <c:pt idx="456">
                  <c:v>44936</c:v>
                </c:pt>
                <c:pt idx="457">
                  <c:v>44945</c:v>
                </c:pt>
                <c:pt idx="458">
                  <c:v>44943</c:v>
                </c:pt>
                <c:pt idx="459">
                  <c:v>44945</c:v>
                </c:pt>
                <c:pt idx="460">
                  <c:v>44942</c:v>
                </c:pt>
                <c:pt idx="461">
                  <c:v>44929</c:v>
                </c:pt>
                <c:pt idx="462">
                  <c:v>44956</c:v>
                </c:pt>
                <c:pt idx="463">
                  <c:v>44931</c:v>
                </c:pt>
                <c:pt idx="464">
                  <c:v>44951</c:v>
                </c:pt>
                <c:pt idx="465">
                  <c:v>44956</c:v>
                </c:pt>
                <c:pt idx="466">
                  <c:v>44943</c:v>
                </c:pt>
                <c:pt idx="467">
                  <c:v>44943</c:v>
                </c:pt>
                <c:pt idx="468">
                  <c:v>44937</c:v>
                </c:pt>
                <c:pt idx="469">
                  <c:v>44952</c:v>
                </c:pt>
                <c:pt idx="470">
                  <c:v>44949</c:v>
                </c:pt>
                <c:pt idx="471">
                  <c:v>44937</c:v>
                </c:pt>
                <c:pt idx="472">
                  <c:v>44943</c:v>
                </c:pt>
                <c:pt idx="473">
                  <c:v>44936</c:v>
                </c:pt>
                <c:pt idx="474">
                  <c:v>44943</c:v>
                </c:pt>
                <c:pt idx="475">
                  <c:v>44929</c:v>
                </c:pt>
                <c:pt idx="476">
                  <c:v>44943</c:v>
                </c:pt>
                <c:pt idx="477">
                  <c:v>44925</c:v>
                </c:pt>
                <c:pt idx="478">
                  <c:v>44925</c:v>
                </c:pt>
                <c:pt idx="479">
                  <c:v>44925</c:v>
                </c:pt>
                <c:pt idx="480">
                  <c:v>44925</c:v>
                </c:pt>
                <c:pt idx="481">
                  <c:v>44924</c:v>
                </c:pt>
                <c:pt idx="482">
                  <c:v>44924</c:v>
                </c:pt>
                <c:pt idx="483">
                  <c:v>44924</c:v>
                </c:pt>
                <c:pt idx="484">
                  <c:v>44925</c:v>
                </c:pt>
                <c:pt idx="485">
                  <c:v>44925</c:v>
                </c:pt>
                <c:pt idx="486">
                  <c:v>44924</c:v>
                </c:pt>
                <c:pt idx="487">
                  <c:v>44924</c:v>
                </c:pt>
                <c:pt idx="488">
                  <c:v>44925</c:v>
                </c:pt>
                <c:pt idx="489">
                  <c:v>44923</c:v>
                </c:pt>
                <c:pt idx="490">
                  <c:v>44923</c:v>
                </c:pt>
                <c:pt idx="491">
                  <c:v>44923</c:v>
                </c:pt>
                <c:pt idx="492">
                  <c:v>44924</c:v>
                </c:pt>
                <c:pt idx="493">
                  <c:v>44924</c:v>
                </c:pt>
                <c:pt idx="494">
                  <c:v>44925</c:v>
                </c:pt>
                <c:pt idx="495">
                  <c:v>44923</c:v>
                </c:pt>
                <c:pt idx="496">
                  <c:v>44924</c:v>
                </c:pt>
                <c:pt idx="497">
                  <c:v>44922</c:v>
                </c:pt>
                <c:pt idx="498">
                  <c:v>44923</c:v>
                </c:pt>
                <c:pt idx="499">
                  <c:v>44922</c:v>
                </c:pt>
                <c:pt idx="500">
                  <c:v>44922</c:v>
                </c:pt>
                <c:pt idx="501">
                  <c:v>44923</c:v>
                </c:pt>
                <c:pt idx="502">
                  <c:v>44922</c:v>
                </c:pt>
                <c:pt idx="503">
                  <c:v>44921</c:v>
                </c:pt>
                <c:pt idx="504">
                  <c:v>44924</c:v>
                </c:pt>
                <c:pt idx="505">
                  <c:v>44923</c:v>
                </c:pt>
                <c:pt idx="506">
                  <c:v>44921</c:v>
                </c:pt>
                <c:pt idx="507">
                  <c:v>44922</c:v>
                </c:pt>
                <c:pt idx="508">
                  <c:v>44917</c:v>
                </c:pt>
                <c:pt idx="509">
                  <c:v>44917</c:v>
                </c:pt>
                <c:pt idx="510">
                  <c:v>44917</c:v>
                </c:pt>
                <c:pt idx="511">
                  <c:v>44925</c:v>
                </c:pt>
                <c:pt idx="512">
                  <c:v>44916</c:v>
                </c:pt>
                <c:pt idx="513">
                  <c:v>44916</c:v>
                </c:pt>
                <c:pt idx="514">
                  <c:v>44922</c:v>
                </c:pt>
                <c:pt idx="515">
                  <c:v>44915</c:v>
                </c:pt>
                <c:pt idx="516">
                  <c:v>44915</c:v>
                </c:pt>
                <c:pt idx="517">
                  <c:v>44916</c:v>
                </c:pt>
                <c:pt idx="518">
                  <c:v>44916</c:v>
                </c:pt>
                <c:pt idx="519">
                  <c:v>44916</c:v>
                </c:pt>
                <c:pt idx="520">
                  <c:v>44916</c:v>
                </c:pt>
                <c:pt idx="521">
                  <c:v>44916</c:v>
                </c:pt>
                <c:pt idx="522">
                  <c:v>44915</c:v>
                </c:pt>
                <c:pt idx="523">
                  <c:v>44915</c:v>
                </c:pt>
                <c:pt idx="524">
                  <c:v>44916</c:v>
                </c:pt>
                <c:pt idx="525">
                  <c:v>44914</c:v>
                </c:pt>
                <c:pt idx="526">
                  <c:v>44914</c:v>
                </c:pt>
                <c:pt idx="527">
                  <c:v>44917</c:v>
                </c:pt>
                <c:pt idx="528">
                  <c:v>44916</c:v>
                </c:pt>
                <c:pt idx="529">
                  <c:v>44917</c:v>
                </c:pt>
                <c:pt idx="530">
                  <c:v>44914</c:v>
                </c:pt>
                <c:pt idx="531">
                  <c:v>44915</c:v>
                </c:pt>
                <c:pt idx="532">
                  <c:v>44915</c:v>
                </c:pt>
                <c:pt idx="533">
                  <c:v>44921</c:v>
                </c:pt>
                <c:pt idx="534">
                  <c:v>44915</c:v>
                </c:pt>
                <c:pt idx="535">
                  <c:v>44915</c:v>
                </c:pt>
                <c:pt idx="536">
                  <c:v>44915</c:v>
                </c:pt>
                <c:pt idx="537">
                  <c:v>44915</c:v>
                </c:pt>
                <c:pt idx="538">
                  <c:v>44916</c:v>
                </c:pt>
                <c:pt idx="539">
                  <c:v>44914</c:v>
                </c:pt>
                <c:pt idx="540">
                  <c:v>44925</c:v>
                </c:pt>
                <c:pt idx="541">
                  <c:v>44914</c:v>
                </c:pt>
                <c:pt idx="542">
                  <c:v>44917</c:v>
                </c:pt>
                <c:pt idx="543">
                  <c:v>44911</c:v>
                </c:pt>
                <c:pt idx="544">
                  <c:v>44915</c:v>
                </c:pt>
                <c:pt idx="545">
                  <c:v>44925</c:v>
                </c:pt>
                <c:pt idx="546">
                  <c:v>44911</c:v>
                </c:pt>
                <c:pt idx="547">
                  <c:v>44910</c:v>
                </c:pt>
                <c:pt idx="548">
                  <c:v>44911</c:v>
                </c:pt>
                <c:pt idx="549">
                  <c:v>44914</c:v>
                </c:pt>
                <c:pt idx="550">
                  <c:v>44910</c:v>
                </c:pt>
                <c:pt idx="551">
                  <c:v>44910</c:v>
                </c:pt>
                <c:pt idx="552">
                  <c:v>44910</c:v>
                </c:pt>
                <c:pt idx="553">
                  <c:v>44911</c:v>
                </c:pt>
                <c:pt idx="554">
                  <c:v>44910</c:v>
                </c:pt>
                <c:pt idx="555">
                  <c:v>44911</c:v>
                </c:pt>
                <c:pt idx="556">
                  <c:v>44914</c:v>
                </c:pt>
                <c:pt idx="557">
                  <c:v>44910</c:v>
                </c:pt>
                <c:pt idx="558">
                  <c:v>44911</c:v>
                </c:pt>
                <c:pt idx="559">
                  <c:v>44922</c:v>
                </c:pt>
                <c:pt idx="560">
                  <c:v>44910</c:v>
                </c:pt>
                <c:pt idx="561">
                  <c:v>44922</c:v>
                </c:pt>
                <c:pt idx="562">
                  <c:v>44909</c:v>
                </c:pt>
                <c:pt idx="563">
                  <c:v>44909</c:v>
                </c:pt>
                <c:pt idx="564">
                  <c:v>44908</c:v>
                </c:pt>
                <c:pt idx="565">
                  <c:v>44908</c:v>
                </c:pt>
                <c:pt idx="566">
                  <c:v>44909</c:v>
                </c:pt>
                <c:pt idx="567">
                  <c:v>44914</c:v>
                </c:pt>
                <c:pt idx="568">
                  <c:v>44909</c:v>
                </c:pt>
                <c:pt idx="569">
                  <c:v>44907</c:v>
                </c:pt>
                <c:pt idx="570">
                  <c:v>44907</c:v>
                </c:pt>
                <c:pt idx="571">
                  <c:v>44907</c:v>
                </c:pt>
                <c:pt idx="572">
                  <c:v>44911</c:v>
                </c:pt>
                <c:pt idx="573">
                  <c:v>44910</c:v>
                </c:pt>
                <c:pt idx="574">
                  <c:v>44908</c:v>
                </c:pt>
                <c:pt idx="575">
                  <c:v>44907</c:v>
                </c:pt>
                <c:pt idx="576">
                  <c:v>44907</c:v>
                </c:pt>
                <c:pt idx="577">
                  <c:v>44907</c:v>
                </c:pt>
                <c:pt idx="578">
                  <c:v>44907</c:v>
                </c:pt>
                <c:pt idx="579">
                  <c:v>44909</c:v>
                </c:pt>
                <c:pt idx="580">
                  <c:v>44910</c:v>
                </c:pt>
                <c:pt idx="581">
                  <c:v>44907</c:v>
                </c:pt>
                <c:pt idx="582">
                  <c:v>44916</c:v>
                </c:pt>
                <c:pt idx="583">
                  <c:v>44917</c:v>
                </c:pt>
                <c:pt idx="584">
                  <c:v>44914</c:v>
                </c:pt>
                <c:pt idx="585">
                  <c:v>44910</c:v>
                </c:pt>
                <c:pt idx="586">
                  <c:v>44910</c:v>
                </c:pt>
                <c:pt idx="587">
                  <c:v>44907</c:v>
                </c:pt>
                <c:pt idx="588">
                  <c:v>44910</c:v>
                </c:pt>
                <c:pt idx="589">
                  <c:v>44910</c:v>
                </c:pt>
                <c:pt idx="590">
                  <c:v>44904</c:v>
                </c:pt>
                <c:pt idx="591">
                  <c:v>44904</c:v>
                </c:pt>
                <c:pt idx="592">
                  <c:v>44904</c:v>
                </c:pt>
                <c:pt idx="593">
                  <c:v>44907</c:v>
                </c:pt>
                <c:pt idx="594">
                  <c:v>44915</c:v>
                </c:pt>
                <c:pt idx="595">
                  <c:v>44910</c:v>
                </c:pt>
                <c:pt idx="596">
                  <c:v>44902</c:v>
                </c:pt>
                <c:pt idx="597">
                  <c:v>44908</c:v>
                </c:pt>
                <c:pt idx="598">
                  <c:v>44902</c:v>
                </c:pt>
                <c:pt idx="599">
                  <c:v>44911</c:v>
                </c:pt>
                <c:pt idx="600">
                  <c:v>44902</c:v>
                </c:pt>
                <c:pt idx="601">
                  <c:v>44911</c:v>
                </c:pt>
                <c:pt idx="602">
                  <c:v>44918</c:v>
                </c:pt>
                <c:pt idx="603">
                  <c:v>44900</c:v>
                </c:pt>
                <c:pt idx="604">
                  <c:v>44902</c:v>
                </c:pt>
                <c:pt idx="605">
                  <c:v>44902</c:v>
                </c:pt>
                <c:pt idx="606">
                  <c:v>44922</c:v>
                </c:pt>
                <c:pt idx="607">
                  <c:v>44902</c:v>
                </c:pt>
                <c:pt idx="608">
                  <c:v>44907</c:v>
                </c:pt>
                <c:pt idx="609">
                  <c:v>44911</c:v>
                </c:pt>
                <c:pt idx="610">
                  <c:v>44918</c:v>
                </c:pt>
                <c:pt idx="611">
                  <c:v>44924</c:v>
                </c:pt>
                <c:pt idx="612">
                  <c:v>44900</c:v>
                </c:pt>
                <c:pt idx="613">
                  <c:v>44902</c:v>
                </c:pt>
                <c:pt idx="614">
                  <c:v>44924</c:v>
                </c:pt>
                <c:pt idx="615">
                  <c:v>44900</c:v>
                </c:pt>
                <c:pt idx="616">
                  <c:v>44900</c:v>
                </c:pt>
                <c:pt idx="617">
                  <c:v>44902</c:v>
                </c:pt>
                <c:pt idx="618">
                  <c:v>44900</c:v>
                </c:pt>
                <c:pt idx="619">
                  <c:v>44897</c:v>
                </c:pt>
                <c:pt idx="620">
                  <c:v>44896</c:v>
                </c:pt>
                <c:pt idx="621">
                  <c:v>44897</c:v>
                </c:pt>
                <c:pt idx="622">
                  <c:v>44924</c:v>
                </c:pt>
                <c:pt idx="623">
                  <c:v>44924</c:v>
                </c:pt>
                <c:pt idx="624">
                  <c:v>44900</c:v>
                </c:pt>
                <c:pt idx="625">
                  <c:v>44902</c:v>
                </c:pt>
                <c:pt idx="626">
                  <c:v>44902</c:v>
                </c:pt>
                <c:pt idx="627">
                  <c:v>44902</c:v>
                </c:pt>
                <c:pt idx="628">
                  <c:v>44897</c:v>
                </c:pt>
                <c:pt idx="629">
                  <c:v>44897</c:v>
                </c:pt>
                <c:pt idx="630">
                  <c:v>44914</c:v>
                </c:pt>
                <c:pt idx="631">
                  <c:v>44924</c:v>
                </c:pt>
                <c:pt idx="632">
                  <c:v>44924</c:v>
                </c:pt>
                <c:pt idx="633">
                  <c:v>44924</c:v>
                </c:pt>
                <c:pt idx="634">
                  <c:v>44924</c:v>
                </c:pt>
                <c:pt idx="635">
                  <c:v>44904</c:v>
                </c:pt>
                <c:pt idx="636">
                  <c:v>44914</c:v>
                </c:pt>
                <c:pt idx="637">
                  <c:v>44900</c:v>
                </c:pt>
                <c:pt idx="638">
                  <c:v>44924</c:v>
                </c:pt>
                <c:pt idx="639">
                  <c:v>44924</c:v>
                </c:pt>
                <c:pt idx="640">
                  <c:v>44900</c:v>
                </c:pt>
                <c:pt idx="641">
                  <c:v>44924</c:v>
                </c:pt>
                <c:pt idx="642">
                  <c:v>44911</c:v>
                </c:pt>
                <c:pt idx="643">
                  <c:v>44924</c:v>
                </c:pt>
                <c:pt idx="644">
                  <c:v>44897</c:v>
                </c:pt>
                <c:pt idx="645">
                  <c:v>44907</c:v>
                </c:pt>
                <c:pt idx="646">
                  <c:v>44897</c:v>
                </c:pt>
                <c:pt idx="647">
                  <c:v>44914</c:v>
                </c:pt>
                <c:pt idx="648">
                  <c:v>44908</c:v>
                </c:pt>
                <c:pt idx="649">
                  <c:v>44908</c:v>
                </c:pt>
                <c:pt idx="650">
                  <c:v>44902</c:v>
                </c:pt>
                <c:pt idx="651">
                  <c:v>44902</c:v>
                </c:pt>
                <c:pt idx="652">
                  <c:v>44908</c:v>
                </c:pt>
                <c:pt idx="653">
                  <c:v>44902</c:v>
                </c:pt>
                <c:pt idx="654">
                  <c:v>44902</c:v>
                </c:pt>
                <c:pt idx="655">
                  <c:v>44924</c:v>
                </c:pt>
                <c:pt idx="656">
                  <c:v>44918</c:v>
                </c:pt>
                <c:pt idx="657">
                  <c:v>44897</c:v>
                </c:pt>
                <c:pt idx="658">
                  <c:v>44916</c:v>
                </c:pt>
                <c:pt idx="659">
                  <c:v>44902</c:v>
                </c:pt>
                <c:pt idx="660">
                  <c:v>44916</c:v>
                </c:pt>
                <c:pt idx="661">
                  <c:v>44896</c:v>
                </c:pt>
                <c:pt idx="662">
                  <c:v>44907</c:v>
                </c:pt>
                <c:pt idx="663">
                  <c:v>44897</c:v>
                </c:pt>
                <c:pt idx="664">
                  <c:v>44902</c:v>
                </c:pt>
                <c:pt idx="665">
                  <c:v>44900</c:v>
                </c:pt>
                <c:pt idx="666">
                  <c:v>44907</c:v>
                </c:pt>
                <c:pt idx="667">
                  <c:v>44902</c:v>
                </c:pt>
                <c:pt idx="668">
                  <c:v>44902</c:v>
                </c:pt>
                <c:pt idx="669">
                  <c:v>44897</c:v>
                </c:pt>
                <c:pt idx="670">
                  <c:v>44924</c:v>
                </c:pt>
                <c:pt idx="671">
                  <c:v>44924</c:v>
                </c:pt>
                <c:pt idx="672">
                  <c:v>44910</c:v>
                </c:pt>
                <c:pt idx="673">
                  <c:v>44924</c:v>
                </c:pt>
                <c:pt idx="674">
                  <c:v>44922</c:v>
                </c:pt>
                <c:pt idx="675">
                  <c:v>44924</c:v>
                </c:pt>
                <c:pt idx="676">
                  <c:v>44902</c:v>
                </c:pt>
                <c:pt idx="677">
                  <c:v>44925</c:v>
                </c:pt>
                <c:pt idx="678">
                  <c:v>44924</c:v>
                </c:pt>
                <c:pt idx="679">
                  <c:v>44897</c:v>
                </c:pt>
                <c:pt idx="680">
                  <c:v>44897</c:v>
                </c:pt>
                <c:pt idx="681">
                  <c:v>44917</c:v>
                </c:pt>
                <c:pt idx="682">
                  <c:v>44900</c:v>
                </c:pt>
                <c:pt idx="683">
                  <c:v>44896</c:v>
                </c:pt>
                <c:pt idx="684">
                  <c:v>44923</c:v>
                </c:pt>
                <c:pt idx="685">
                  <c:v>44918</c:v>
                </c:pt>
                <c:pt idx="686">
                  <c:v>44918</c:v>
                </c:pt>
                <c:pt idx="687">
                  <c:v>44921</c:v>
                </c:pt>
                <c:pt idx="688">
                  <c:v>44922</c:v>
                </c:pt>
                <c:pt idx="689">
                  <c:v>44921</c:v>
                </c:pt>
                <c:pt idx="690">
                  <c:v>44922</c:v>
                </c:pt>
                <c:pt idx="691">
                  <c:v>44908</c:v>
                </c:pt>
                <c:pt idx="692">
                  <c:v>44915</c:v>
                </c:pt>
                <c:pt idx="693">
                  <c:v>44925</c:v>
                </c:pt>
                <c:pt idx="694">
                  <c:v>44918</c:v>
                </c:pt>
                <c:pt idx="695">
                  <c:v>44918</c:v>
                </c:pt>
                <c:pt idx="696">
                  <c:v>44918</c:v>
                </c:pt>
                <c:pt idx="697">
                  <c:v>44918</c:v>
                </c:pt>
                <c:pt idx="698">
                  <c:v>44902</c:v>
                </c:pt>
                <c:pt idx="699">
                  <c:v>44918</c:v>
                </c:pt>
                <c:pt idx="700">
                  <c:v>44921</c:v>
                </c:pt>
                <c:pt idx="701">
                  <c:v>44918</c:v>
                </c:pt>
                <c:pt idx="702">
                  <c:v>44917</c:v>
                </c:pt>
                <c:pt idx="703">
                  <c:v>44922</c:v>
                </c:pt>
                <c:pt idx="704">
                  <c:v>44895</c:v>
                </c:pt>
                <c:pt idx="705">
                  <c:v>44894</c:v>
                </c:pt>
                <c:pt idx="706">
                  <c:v>44894</c:v>
                </c:pt>
                <c:pt idx="707">
                  <c:v>44893</c:v>
                </c:pt>
                <c:pt idx="708">
                  <c:v>44893</c:v>
                </c:pt>
                <c:pt idx="709">
                  <c:v>44893</c:v>
                </c:pt>
                <c:pt idx="710">
                  <c:v>44894</c:v>
                </c:pt>
                <c:pt idx="711">
                  <c:v>44894</c:v>
                </c:pt>
                <c:pt idx="712">
                  <c:v>44895</c:v>
                </c:pt>
                <c:pt idx="713">
                  <c:v>44894</c:v>
                </c:pt>
                <c:pt idx="714">
                  <c:v>44894</c:v>
                </c:pt>
                <c:pt idx="715">
                  <c:v>44894</c:v>
                </c:pt>
                <c:pt idx="716">
                  <c:v>44893</c:v>
                </c:pt>
                <c:pt idx="717">
                  <c:v>44893</c:v>
                </c:pt>
                <c:pt idx="718">
                  <c:v>44893</c:v>
                </c:pt>
                <c:pt idx="719">
                  <c:v>44893</c:v>
                </c:pt>
                <c:pt idx="720">
                  <c:v>44890</c:v>
                </c:pt>
                <c:pt idx="721">
                  <c:v>44890</c:v>
                </c:pt>
                <c:pt idx="722">
                  <c:v>44890</c:v>
                </c:pt>
                <c:pt idx="723">
                  <c:v>44890</c:v>
                </c:pt>
                <c:pt idx="724">
                  <c:v>44890</c:v>
                </c:pt>
                <c:pt idx="725">
                  <c:v>44894</c:v>
                </c:pt>
                <c:pt idx="726">
                  <c:v>44890</c:v>
                </c:pt>
                <c:pt idx="727">
                  <c:v>44890</c:v>
                </c:pt>
                <c:pt idx="728">
                  <c:v>44889</c:v>
                </c:pt>
                <c:pt idx="729">
                  <c:v>44889</c:v>
                </c:pt>
                <c:pt idx="730">
                  <c:v>44890</c:v>
                </c:pt>
                <c:pt idx="731">
                  <c:v>44889</c:v>
                </c:pt>
                <c:pt idx="732">
                  <c:v>44890</c:v>
                </c:pt>
                <c:pt idx="733">
                  <c:v>44889</c:v>
                </c:pt>
                <c:pt idx="734">
                  <c:v>44889</c:v>
                </c:pt>
                <c:pt idx="735">
                  <c:v>44888</c:v>
                </c:pt>
                <c:pt idx="736">
                  <c:v>44890</c:v>
                </c:pt>
                <c:pt idx="737">
                  <c:v>44888</c:v>
                </c:pt>
                <c:pt idx="738">
                  <c:v>44889</c:v>
                </c:pt>
                <c:pt idx="739">
                  <c:v>44888</c:v>
                </c:pt>
                <c:pt idx="740">
                  <c:v>44889</c:v>
                </c:pt>
                <c:pt idx="741">
                  <c:v>44887</c:v>
                </c:pt>
                <c:pt idx="742">
                  <c:v>44890</c:v>
                </c:pt>
                <c:pt idx="743">
                  <c:v>44887</c:v>
                </c:pt>
                <c:pt idx="744">
                  <c:v>44887</c:v>
                </c:pt>
                <c:pt idx="745">
                  <c:v>44887</c:v>
                </c:pt>
                <c:pt idx="746">
                  <c:v>44887</c:v>
                </c:pt>
                <c:pt idx="747">
                  <c:v>44887</c:v>
                </c:pt>
                <c:pt idx="748">
                  <c:v>44890</c:v>
                </c:pt>
                <c:pt idx="749">
                  <c:v>44889</c:v>
                </c:pt>
                <c:pt idx="750">
                  <c:v>44888</c:v>
                </c:pt>
                <c:pt idx="751">
                  <c:v>44886</c:v>
                </c:pt>
                <c:pt idx="752">
                  <c:v>44887</c:v>
                </c:pt>
                <c:pt idx="753">
                  <c:v>44887</c:v>
                </c:pt>
                <c:pt idx="754">
                  <c:v>44886</c:v>
                </c:pt>
                <c:pt idx="755">
                  <c:v>44883</c:v>
                </c:pt>
                <c:pt idx="756">
                  <c:v>44883</c:v>
                </c:pt>
                <c:pt idx="757">
                  <c:v>44883</c:v>
                </c:pt>
                <c:pt idx="758">
                  <c:v>44886</c:v>
                </c:pt>
                <c:pt idx="759">
                  <c:v>44883</c:v>
                </c:pt>
                <c:pt idx="760">
                  <c:v>44886</c:v>
                </c:pt>
                <c:pt idx="761">
                  <c:v>44883</c:v>
                </c:pt>
                <c:pt idx="762">
                  <c:v>44882</c:v>
                </c:pt>
                <c:pt idx="763">
                  <c:v>44882</c:v>
                </c:pt>
                <c:pt idx="764">
                  <c:v>44883</c:v>
                </c:pt>
                <c:pt idx="765">
                  <c:v>44882</c:v>
                </c:pt>
                <c:pt idx="766">
                  <c:v>44882</c:v>
                </c:pt>
                <c:pt idx="767">
                  <c:v>44881</c:v>
                </c:pt>
                <c:pt idx="768">
                  <c:v>44886</c:v>
                </c:pt>
                <c:pt idx="769">
                  <c:v>44881</c:v>
                </c:pt>
                <c:pt idx="770">
                  <c:v>44882</c:v>
                </c:pt>
                <c:pt idx="771">
                  <c:v>44886</c:v>
                </c:pt>
                <c:pt idx="772">
                  <c:v>44882</c:v>
                </c:pt>
                <c:pt idx="773">
                  <c:v>44880</c:v>
                </c:pt>
                <c:pt idx="774">
                  <c:v>44887</c:v>
                </c:pt>
                <c:pt idx="775">
                  <c:v>44883</c:v>
                </c:pt>
                <c:pt idx="776">
                  <c:v>44882</c:v>
                </c:pt>
                <c:pt idx="777">
                  <c:v>44881</c:v>
                </c:pt>
                <c:pt idx="778">
                  <c:v>44879</c:v>
                </c:pt>
                <c:pt idx="779">
                  <c:v>44879</c:v>
                </c:pt>
                <c:pt idx="780">
                  <c:v>44879</c:v>
                </c:pt>
                <c:pt idx="781">
                  <c:v>44879</c:v>
                </c:pt>
                <c:pt idx="782">
                  <c:v>44882</c:v>
                </c:pt>
                <c:pt idx="783">
                  <c:v>44880</c:v>
                </c:pt>
                <c:pt idx="784">
                  <c:v>44881</c:v>
                </c:pt>
                <c:pt idx="785">
                  <c:v>44881</c:v>
                </c:pt>
                <c:pt idx="786">
                  <c:v>44882</c:v>
                </c:pt>
                <c:pt idx="787">
                  <c:v>44879</c:v>
                </c:pt>
                <c:pt idx="788">
                  <c:v>44880</c:v>
                </c:pt>
                <c:pt idx="789">
                  <c:v>44890</c:v>
                </c:pt>
                <c:pt idx="790">
                  <c:v>44876</c:v>
                </c:pt>
                <c:pt idx="791">
                  <c:v>44876</c:v>
                </c:pt>
                <c:pt idx="792">
                  <c:v>44882</c:v>
                </c:pt>
                <c:pt idx="793">
                  <c:v>44876</c:v>
                </c:pt>
                <c:pt idx="794">
                  <c:v>44876</c:v>
                </c:pt>
                <c:pt idx="795">
                  <c:v>44876</c:v>
                </c:pt>
                <c:pt idx="796">
                  <c:v>44881</c:v>
                </c:pt>
                <c:pt idx="797">
                  <c:v>44875</c:v>
                </c:pt>
                <c:pt idx="798">
                  <c:v>44874</c:v>
                </c:pt>
                <c:pt idx="799">
                  <c:v>44894</c:v>
                </c:pt>
                <c:pt idx="800">
                  <c:v>44875</c:v>
                </c:pt>
                <c:pt idx="801">
                  <c:v>44875</c:v>
                </c:pt>
                <c:pt idx="802">
                  <c:v>44881</c:v>
                </c:pt>
                <c:pt idx="803">
                  <c:v>44873</c:v>
                </c:pt>
                <c:pt idx="804">
                  <c:v>44881</c:v>
                </c:pt>
                <c:pt idx="805">
                  <c:v>44876</c:v>
                </c:pt>
                <c:pt idx="806">
                  <c:v>44876</c:v>
                </c:pt>
                <c:pt idx="807">
                  <c:v>44874</c:v>
                </c:pt>
                <c:pt idx="808">
                  <c:v>44874</c:v>
                </c:pt>
                <c:pt idx="809">
                  <c:v>44890</c:v>
                </c:pt>
                <c:pt idx="810">
                  <c:v>44872</c:v>
                </c:pt>
                <c:pt idx="811">
                  <c:v>44872</c:v>
                </c:pt>
                <c:pt idx="812">
                  <c:v>44890</c:v>
                </c:pt>
                <c:pt idx="813">
                  <c:v>44874</c:v>
                </c:pt>
                <c:pt idx="814">
                  <c:v>44881</c:v>
                </c:pt>
                <c:pt idx="815">
                  <c:v>44873</c:v>
                </c:pt>
                <c:pt idx="816">
                  <c:v>44873</c:v>
                </c:pt>
                <c:pt idx="817">
                  <c:v>44872</c:v>
                </c:pt>
                <c:pt idx="818">
                  <c:v>44874</c:v>
                </c:pt>
                <c:pt idx="819">
                  <c:v>44873</c:v>
                </c:pt>
                <c:pt idx="820">
                  <c:v>44872</c:v>
                </c:pt>
                <c:pt idx="821">
                  <c:v>44872</c:v>
                </c:pt>
                <c:pt idx="822">
                  <c:v>44869</c:v>
                </c:pt>
                <c:pt idx="823">
                  <c:v>44869</c:v>
                </c:pt>
                <c:pt idx="824">
                  <c:v>44869</c:v>
                </c:pt>
                <c:pt idx="825">
                  <c:v>44879</c:v>
                </c:pt>
                <c:pt idx="826">
                  <c:v>44876</c:v>
                </c:pt>
                <c:pt idx="827">
                  <c:v>44872</c:v>
                </c:pt>
                <c:pt idx="828">
                  <c:v>44887</c:v>
                </c:pt>
                <c:pt idx="829">
                  <c:v>44872</c:v>
                </c:pt>
                <c:pt idx="830">
                  <c:v>44868</c:v>
                </c:pt>
                <c:pt idx="831">
                  <c:v>44872</c:v>
                </c:pt>
                <c:pt idx="832">
                  <c:v>44868</c:v>
                </c:pt>
                <c:pt idx="833">
                  <c:v>44868</c:v>
                </c:pt>
                <c:pt idx="834">
                  <c:v>44868</c:v>
                </c:pt>
                <c:pt idx="835">
                  <c:v>44872</c:v>
                </c:pt>
                <c:pt idx="836">
                  <c:v>44869</c:v>
                </c:pt>
                <c:pt idx="837">
                  <c:v>44868</c:v>
                </c:pt>
                <c:pt idx="838">
                  <c:v>44890</c:v>
                </c:pt>
                <c:pt idx="839">
                  <c:v>44868</c:v>
                </c:pt>
                <c:pt idx="840">
                  <c:v>44872</c:v>
                </c:pt>
                <c:pt idx="841">
                  <c:v>44869</c:v>
                </c:pt>
                <c:pt idx="842">
                  <c:v>44867</c:v>
                </c:pt>
                <c:pt idx="843">
                  <c:v>44867</c:v>
                </c:pt>
                <c:pt idx="844">
                  <c:v>44867</c:v>
                </c:pt>
                <c:pt idx="845">
                  <c:v>44873</c:v>
                </c:pt>
                <c:pt idx="846">
                  <c:v>44868</c:v>
                </c:pt>
                <c:pt idx="847">
                  <c:v>44882</c:v>
                </c:pt>
                <c:pt idx="848">
                  <c:v>44867</c:v>
                </c:pt>
                <c:pt idx="849">
                  <c:v>44867</c:v>
                </c:pt>
                <c:pt idx="850">
                  <c:v>44867</c:v>
                </c:pt>
                <c:pt idx="851">
                  <c:v>44879</c:v>
                </c:pt>
                <c:pt idx="852">
                  <c:v>44886</c:v>
                </c:pt>
                <c:pt idx="853">
                  <c:v>44867</c:v>
                </c:pt>
                <c:pt idx="854">
                  <c:v>44868</c:v>
                </c:pt>
                <c:pt idx="855">
                  <c:v>44867</c:v>
                </c:pt>
                <c:pt idx="856">
                  <c:v>44867</c:v>
                </c:pt>
                <c:pt idx="857">
                  <c:v>44872</c:v>
                </c:pt>
                <c:pt idx="858">
                  <c:v>44875</c:v>
                </c:pt>
                <c:pt idx="859">
                  <c:v>44868</c:v>
                </c:pt>
                <c:pt idx="860">
                  <c:v>44869</c:v>
                </c:pt>
                <c:pt idx="861">
                  <c:v>44868</c:v>
                </c:pt>
                <c:pt idx="862">
                  <c:v>44867</c:v>
                </c:pt>
                <c:pt idx="863">
                  <c:v>44880</c:v>
                </c:pt>
                <c:pt idx="864">
                  <c:v>44880</c:v>
                </c:pt>
                <c:pt idx="865">
                  <c:v>44867</c:v>
                </c:pt>
                <c:pt idx="866">
                  <c:v>44868</c:v>
                </c:pt>
                <c:pt idx="867">
                  <c:v>44867</c:v>
                </c:pt>
                <c:pt idx="868">
                  <c:v>44868</c:v>
                </c:pt>
                <c:pt idx="869">
                  <c:v>44867</c:v>
                </c:pt>
                <c:pt idx="870">
                  <c:v>44868</c:v>
                </c:pt>
                <c:pt idx="871">
                  <c:v>44868</c:v>
                </c:pt>
                <c:pt idx="872">
                  <c:v>44867</c:v>
                </c:pt>
                <c:pt idx="873">
                  <c:v>44882</c:v>
                </c:pt>
                <c:pt idx="874">
                  <c:v>44875</c:v>
                </c:pt>
                <c:pt idx="875">
                  <c:v>44894</c:v>
                </c:pt>
                <c:pt idx="876">
                  <c:v>44886</c:v>
                </c:pt>
                <c:pt idx="877">
                  <c:v>44875</c:v>
                </c:pt>
                <c:pt idx="878">
                  <c:v>44881</c:v>
                </c:pt>
                <c:pt idx="879">
                  <c:v>44881</c:v>
                </c:pt>
                <c:pt idx="880">
                  <c:v>44882</c:v>
                </c:pt>
                <c:pt idx="881">
                  <c:v>44886</c:v>
                </c:pt>
                <c:pt idx="882">
                  <c:v>44886</c:v>
                </c:pt>
                <c:pt idx="883">
                  <c:v>44876</c:v>
                </c:pt>
                <c:pt idx="884">
                  <c:v>44886</c:v>
                </c:pt>
                <c:pt idx="885">
                  <c:v>44879</c:v>
                </c:pt>
                <c:pt idx="886">
                  <c:v>44882</c:v>
                </c:pt>
                <c:pt idx="887">
                  <c:v>44876</c:v>
                </c:pt>
                <c:pt idx="888">
                  <c:v>44876</c:v>
                </c:pt>
                <c:pt idx="889">
                  <c:v>44882</c:v>
                </c:pt>
                <c:pt idx="890">
                  <c:v>44886</c:v>
                </c:pt>
                <c:pt idx="891">
                  <c:v>44882</c:v>
                </c:pt>
                <c:pt idx="892">
                  <c:v>44882</c:v>
                </c:pt>
                <c:pt idx="893">
                  <c:v>44865</c:v>
                </c:pt>
                <c:pt idx="894">
                  <c:v>44865</c:v>
                </c:pt>
                <c:pt idx="895">
                  <c:v>44865</c:v>
                </c:pt>
                <c:pt idx="896">
                  <c:v>44865</c:v>
                </c:pt>
                <c:pt idx="897">
                  <c:v>44865</c:v>
                </c:pt>
                <c:pt idx="898">
                  <c:v>44861</c:v>
                </c:pt>
                <c:pt idx="899">
                  <c:v>44862</c:v>
                </c:pt>
                <c:pt idx="900">
                  <c:v>44860</c:v>
                </c:pt>
                <c:pt idx="901">
                  <c:v>44860</c:v>
                </c:pt>
                <c:pt idx="902">
                  <c:v>44859</c:v>
                </c:pt>
                <c:pt idx="903">
                  <c:v>44859</c:v>
                </c:pt>
                <c:pt idx="904">
                  <c:v>44859</c:v>
                </c:pt>
                <c:pt idx="905">
                  <c:v>44860</c:v>
                </c:pt>
                <c:pt idx="906">
                  <c:v>44859</c:v>
                </c:pt>
                <c:pt idx="907">
                  <c:v>44862</c:v>
                </c:pt>
                <c:pt idx="908">
                  <c:v>44859</c:v>
                </c:pt>
                <c:pt idx="909">
                  <c:v>44858</c:v>
                </c:pt>
                <c:pt idx="910">
                  <c:v>44859</c:v>
                </c:pt>
                <c:pt idx="911">
                  <c:v>44859</c:v>
                </c:pt>
                <c:pt idx="912">
                  <c:v>44858</c:v>
                </c:pt>
                <c:pt idx="913">
                  <c:v>44862</c:v>
                </c:pt>
                <c:pt idx="914">
                  <c:v>44858</c:v>
                </c:pt>
                <c:pt idx="915">
                  <c:v>44855</c:v>
                </c:pt>
                <c:pt idx="916">
                  <c:v>44858</c:v>
                </c:pt>
                <c:pt idx="917">
                  <c:v>44861</c:v>
                </c:pt>
                <c:pt idx="918">
                  <c:v>44855</c:v>
                </c:pt>
                <c:pt idx="919">
                  <c:v>44854</c:v>
                </c:pt>
                <c:pt idx="920">
                  <c:v>44853</c:v>
                </c:pt>
                <c:pt idx="921">
                  <c:v>44853</c:v>
                </c:pt>
                <c:pt idx="922">
                  <c:v>44853</c:v>
                </c:pt>
                <c:pt idx="923">
                  <c:v>44855</c:v>
                </c:pt>
                <c:pt idx="924">
                  <c:v>44853</c:v>
                </c:pt>
                <c:pt idx="925">
                  <c:v>44848</c:v>
                </c:pt>
                <c:pt idx="926">
                  <c:v>44848</c:v>
                </c:pt>
                <c:pt idx="927">
                  <c:v>44855</c:v>
                </c:pt>
                <c:pt idx="928">
                  <c:v>44848</c:v>
                </c:pt>
                <c:pt idx="929">
                  <c:v>44848</c:v>
                </c:pt>
                <c:pt idx="930">
                  <c:v>44847</c:v>
                </c:pt>
                <c:pt idx="931">
                  <c:v>44847</c:v>
                </c:pt>
                <c:pt idx="932">
                  <c:v>44847</c:v>
                </c:pt>
                <c:pt idx="933">
                  <c:v>44845</c:v>
                </c:pt>
                <c:pt idx="934">
                  <c:v>44845</c:v>
                </c:pt>
                <c:pt idx="935">
                  <c:v>44845</c:v>
                </c:pt>
                <c:pt idx="936">
                  <c:v>44848</c:v>
                </c:pt>
                <c:pt idx="937">
                  <c:v>44847</c:v>
                </c:pt>
                <c:pt idx="938">
                  <c:v>44847</c:v>
                </c:pt>
                <c:pt idx="939">
                  <c:v>44847</c:v>
                </c:pt>
                <c:pt idx="940">
                  <c:v>44844</c:v>
                </c:pt>
                <c:pt idx="941">
                  <c:v>44844</c:v>
                </c:pt>
                <c:pt idx="942">
                  <c:v>44847</c:v>
                </c:pt>
                <c:pt idx="943">
                  <c:v>44845</c:v>
                </c:pt>
                <c:pt idx="944">
                  <c:v>44844</c:v>
                </c:pt>
                <c:pt idx="945">
                  <c:v>44845</c:v>
                </c:pt>
                <c:pt idx="946">
                  <c:v>44844</c:v>
                </c:pt>
                <c:pt idx="947">
                  <c:v>44845</c:v>
                </c:pt>
                <c:pt idx="948">
                  <c:v>44840</c:v>
                </c:pt>
                <c:pt idx="949">
                  <c:v>44840</c:v>
                </c:pt>
                <c:pt idx="950">
                  <c:v>44845</c:v>
                </c:pt>
                <c:pt idx="951">
                  <c:v>44840</c:v>
                </c:pt>
                <c:pt idx="952">
                  <c:v>44840</c:v>
                </c:pt>
                <c:pt idx="953">
                  <c:v>44840</c:v>
                </c:pt>
                <c:pt idx="954">
                  <c:v>44839</c:v>
                </c:pt>
                <c:pt idx="955">
                  <c:v>44840</c:v>
                </c:pt>
                <c:pt idx="956">
                  <c:v>44839</c:v>
                </c:pt>
                <c:pt idx="957">
                  <c:v>44839</c:v>
                </c:pt>
                <c:pt idx="958">
                  <c:v>44839</c:v>
                </c:pt>
                <c:pt idx="959">
                  <c:v>44839</c:v>
                </c:pt>
                <c:pt idx="960">
                  <c:v>44840</c:v>
                </c:pt>
                <c:pt idx="961">
                  <c:v>44840</c:v>
                </c:pt>
                <c:pt idx="962">
                  <c:v>44839</c:v>
                </c:pt>
                <c:pt idx="963">
                  <c:v>44840</c:v>
                </c:pt>
                <c:pt idx="964">
                  <c:v>44839</c:v>
                </c:pt>
                <c:pt idx="965">
                  <c:v>44838</c:v>
                </c:pt>
                <c:pt idx="966">
                  <c:v>44838</c:v>
                </c:pt>
                <c:pt idx="967">
                  <c:v>44847</c:v>
                </c:pt>
                <c:pt idx="968">
                  <c:v>44838</c:v>
                </c:pt>
                <c:pt idx="969">
                  <c:v>44839</c:v>
                </c:pt>
                <c:pt idx="970">
                  <c:v>44838</c:v>
                </c:pt>
                <c:pt idx="971">
                  <c:v>44839</c:v>
                </c:pt>
                <c:pt idx="972">
                  <c:v>44837</c:v>
                </c:pt>
                <c:pt idx="973">
                  <c:v>44838</c:v>
                </c:pt>
                <c:pt idx="974">
                  <c:v>44837</c:v>
                </c:pt>
                <c:pt idx="975">
                  <c:v>44838</c:v>
                </c:pt>
                <c:pt idx="976">
                  <c:v>44840</c:v>
                </c:pt>
                <c:pt idx="977">
                  <c:v>44837</c:v>
                </c:pt>
                <c:pt idx="978">
                  <c:v>44838</c:v>
                </c:pt>
                <c:pt idx="979">
                  <c:v>44837</c:v>
                </c:pt>
                <c:pt idx="980">
                  <c:v>44838</c:v>
                </c:pt>
                <c:pt idx="981">
                  <c:v>44838</c:v>
                </c:pt>
                <c:pt idx="982">
                  <c:v>44845</c:v>
                </c:pt>
                <c:pt idx="983">
                  <c:v>44837</c:v>
                </c:pt>
                <c:pt idx="984">
                  <c:v>44840</c:v>
                </c:pt>
                <c:pt idx="985">
                  <c:v>44838</c:v>
                </c:pt>
                <c:pt idx="986">
                  <c:v>44847</c:v>
                </c:pt>
                <c:pt idx="987">
                  <c:v>44838</c:v>
                </c:pt>
                <c:pt idx="988">
                  <c:v>44839</c:v>
                </c:pt>
                <c:pt idx="989">
                  <c:v>44858</c:v>
                </c:pt>
                <c:pt idx="990">
                  <c:v>44838</c:v>
                </c:pt>
                <c:pt idx="991">
                  <c:v>44854</c:v>
                </c:pt>
                <c:pt idx="992">
                  <c:v>44862</c:v>
                </c:pt>
                <c:pt idx="993">
                  <c:v>44834</c:v>
                </c:pt>
                <c:pt idx="994">
                  <c:v>44834</c:v>
                </c:pt>
                <c:pt idx="995">
                  <c:v>44833</c:v>
                </c:pt>
                <c:pt idx="996">
                  <c:v>44833</c:v>
                </c:pt>
                <c:pt idx="997">
                  <c:v>44833</c:v>
                </c:pt>
                <c:pt idx="998">
                  <c:v>44832</c:v>
                </c:pt>
                <c:pt idx="999">
                  <c:v>44832</c:v>
                </c:pt>
                <c:pt idx="1000">
                  <c:v>44832</c:v>
                </c:pt>
                <c:pt idx="1001">
                  <c:v>44831</c:v>
                </c:pt>
                <c:pt idx="1002">
                  <c:v>44832</c:v>
                </c:pt>
                <c:pt idx="1003">
                  <c:v>44834</c:v>
                </c:pt>
                <c:pt idx="1004">
                  <c:v>44830</c:v>
                </c:pt>
                <c:pt idx="1005">
                  <c:v>44831</c:v>
                </c:pt>
                <c:pt idx="1006">
                  <c:v>44830</c:v>
                </c:pt>
                <c:pt idx="1007">
                  <c:v>44831</c:v>
                </c:pt>
                <c:pt idx="1008">
                  <c:v>44830</c:v>
                </c:pt>
                <c:pt idx="1009">
                  <c:v>44834</c:v>
                </c:pt>
                <c:pt idx="1010">
                  <c:v>44827</c:v>
                </c:pt>
                <c:pt idx="1011">
                  <c:v>44827</c:v>
                </c:pt>
                <c:pt idx="1012">
                  <c:v>44832</c:v>
                </c:pt>
                <c:pt idx="1013">
                  <c:v>44827</c:v>
                </c:pt>
                <c:pt idx="1014">
                  <c:v>44826</c:v>
                </c:pt>
                <c:pt idx="1015">
                  <c:v>44826</c:v>
                </c:pt>
                <c:pt idx="1016">
                  <c:v>44826</c:v>
                </c:pt>
                <c:pt idx="1017">
                  <c:v>44826</c:v>
                </c:pt>
                <c:pt idx="1018">
                  <c:v>44826</c:v>
                </c:pt>
                <c:pt idx="1019">
                  <c:v>44826</c:v>
                </c:pt>
                <c:pt idx="1020">
                  <c:v>44827</c:v>
                </c:pt>
                <c:pt idx="1021">
                  <c:v>44831</c:v>
                </c:pt>
                <c:pt idx="1022">
                  <c:v>44832</c:v>
                </c:pt>
                <c:pt idx="1023">
                  <c:v>44825</c:v>
                </c:pt>
                <c:pt idx="1024">
                  <c:v>44825</c:v>
                </c:pt>
                <c:pt idx="1025">
                  <c:v>44826</c:v>
                </c:pt>
                <c:pt idx="1026">
                  <c:v>44826</c:v>
                </c:pt>
                <c:pt idx="1027">
                  <c:v>44825</c:v>
                </c:pt>
                <c:pt idx="1028">
                  <c:v>44831</c:v>
                </c:pt>
                <c:pt idx="1029">
                  <c:v>44827</c:v>
                </c:pt>
                <c:pt idx="1030">
                  <c:v>44830</c:v>
                </c:pt>
                <c:pt idx="1031">
                  <c:v>44830</c:v>
                </c:pt>
                <c:pt idx="1032">
                  <c:v>44824</c:v>
                </c:pt>
                <c:pt idx="1033">
                  <c:v>44825</c:v>
                </c:pt>
                <c:pt idx="1034">
                  <c:v>44824</c:v>
                </c:pt>
                <c:pt idx="1035">
                  <c:v>44823</c:v>
                </c:pt>
                <c:pt idx="1036">
                  <c:v>44833</c:v>
                </c:pt>
                <c:pt idx="1037">
                  <c:v>44825</c:v>
                </c:pt>
                <c:pt idx="1038">
                  <c:v>44827</c:v>
                </c:pt>
                <c:pt idx="1039">
                  <c:v>44834</c:v>
                </c:pt>
                <c:pt idx="1040">
                  <c:v>44820</c:v>
                </c:pt>
                <c:pt idx="1041">
                  <c:v>44834</c:v>
                </c:pt>
                <c:pt idx="1042">
                  <c:v>44824</c:v>
                </c:pt>
                <c:pt idx="1043">
                  <c:v>44820</c:v>
                </c:pt>
                <c:pt idx="1044">
                  <c:v>44819</c:v>
                </c:pt>
                <c:pt idx="1045">
                  <c:v>44819</c:v>
                </c:pt>
                <c:pt idx="1046">
                  <c:v>44819</c:v>
                </c:pt>
                <c:pt idx="1047">
                  <c:v>44820</c:v>
                </c:pt>
                <c:pt idx="1048">
                  <c:v>44819</c:v>
                </c:pt>
                <c:pt idx="1049">
                  <c:v>44818</c:v>
                </c:pt>
                <c:pt idx="1050">
                  <c:v>44818</c:v>
                </c:pt>
                <c:pt idx="1051">
                  <c:v>44832</c:v>
                </c:pt>
                <c:pt idx="1052">
                  <c:v>44823</c:v>
                </c:pt>
                <c:pt idx="1053">
                  <c:v>44825</c:v>
                </c:pt>
                <c:pt idx="1054">
                  <c:v>44819</c:v>
                </c:pt>
                <c:pt idx="1055">
                  <c:v>44825</c:v>
                </c:pt>
                <c:pt idx="1056">
                  <c:v>44818</c:v>
                </c:pt>
                <c:pt idx="1057">
                  <c:v>44819</c:v>
                </c:pt>
                <c:pt idx="1058">
                  <c:v>44818</c:v>
                </c:pt>
                <c:pt idx="1059">
                  <c:v>44818</c:v>
                </c:pt>
                <c:pt idx="1060">
                  <c:v>44817</c:v>
                </c:pt>
                <c:pt idx="1061">
                  <c:v>44818</c:v>
                </c:pt>
                <c:pt idx="1062">
                  <c:v>44830</c:v>
                </c:pt>
                <c:pt idx="1063">
                  <c:v>44817</c:v>
                </c:pt>
                <c:pt idx="1064">
                  <c:v>44823</c:v>
                </c:pt>
                <c:pt idx="1065">
                  <c:v>44834</c:v>
                </c:pt>
                <c:pt idx="1066">
                  <c:v>44818</c:v>
                </c:pt>
                <c:pt idx="1067">
                  <c:v>44816</c:v>
                </c:pt>
                <c:pt idx="1068">
                  <c:v>44816</c:v>
                </c:pt>
                <c:pt idx="1069">
                  <c:v>44816</c:v>
                </c:pt>
                <c:pt idx="1070">
                  <c:v>44817</c:v>
                </c:pt>
                <c:pt idx="1071">
                  <c:v>44816</c:v>
                </c:pt>
                <c:pt idx="1072">
                  <c:v>44817</c:v>
                </c:pt>
                <c:pt idx="1073">
                  <c:v>44817</c:v>
                </c:pt>
                <c:pt idx="1074">
                  <c:v>44817</c:v>
                </c:pt>
                <c:pt idx="1075">
                  <c:v>44813</c:v>
                </c:pt>
                <c:pt idx="1076">
                  <c:v>44812</c:v>
                </c:pt>
                <c:pt idx="1077">
                  <c:v>44813</c:v>
                </c:pt>
                <c:pt idx="1078">
                  <c:v>44813</c:v>
                </c:pt>
                <c:pt idx="1079">
                  <c:v>44813</c:v>
                </c:pt>
                <c:pt idx="1080">
                  <c:v>44813</c:v>
                </c:pt>
                <c:pt idx="1081">
                  <c:v>44813</c:v>
                </c:pt>
                <c:pt idx="1082">
                  <c:v>44812</c:v>
                </c:pt>
                <c:pt idx="1083">
                  <c:v>44812</c:v>
                </c:pt>
                <c:pt idx="1084">
                  <c:v>44812</c:v>
                </c:pt>
                <c:pt idx="1085">
                  <c:v>44812</c:v>
                </c:pt>
                <c:pt idx="1086">
                  <c:v>44812</c:v>
                </c:pt>
                <c:pt idx="1087">
                  <c:v>44816</c:v>
                </c:pt>
                <c:pt idx="1088">
                  <c:v>44813</c:v>
                </c:pt>
                <c:pt idx="1089">
                  <c:v>44818</c:v>
                </c:pt>
                <c:pt idx="1090">
                  <c:v>44811</c:v>
                </c:pt>
                <c:pt idx="1091">
                  <c:v>44812</c:v>
                </c:pt>
                <c:pt idx="1092">
                  <c:v>44811</c:v>
                </c:pt>
                <c:pt idx="1093">
                  <c:v>44818</c:v>
                </c:pt>
                <c:pt idx="1094">
                  <c:v>44834</c:v>
                </c:pt>
                <c:pt idx="1095">
                  <c:v>44818</c:v>
                </c:pt>
                <c:pt idx="1096">
                  <c:v>44820</c:v>
                </c:pt>
                <c:pt idx="1097">
                  <c:v>44811</c:v>
                </c:pt>
                <c:pt idx="1098">
                  <c:v>44810</c:v>
                </c:pt>
                <c:pt idx="1099">
                  <c:v>44810</c:v>
                </c:pt>
                <c:pt idx="1100">
                  <c:v>44811</c:v>
                </c:pt>
                <c:pt idx="1101">
                  <c:v>44811</c:v>
                </c:pt>
                <c:pt idx="1102">
                  <c:v>44810</c:v>
                </c:pt>
                <c:pt idx="1103">
                  <c:v>44809</c:v>
                </c:pt>
                <c:pt idx="1104">
                  <c:v>44811</c:v>
                </c:pt>
                <c:pt idx="1105">
                  <c:v>44834</c:v>
                </c:pt>
                <c:pt idx="1106">
                  <c:v>44830</c:v>
                </c:pt>
                <c:pt idx="1107">
                  <c:v>44823</c:v>
                </c:pt>
                <c:pt idx="1108">
                  <c:v>44820</c:v>
                </c:pt>
                <c:pt idx="1109">
                  <c:v>44811</c:v>
                </c:pt>
                <c:pt idx="1110">
                  <c:v>44806</c:v>
                </c:pt>
                <c:pt idx="1111">
                  <c:v>44811</c:v>
                </c:pt>
                <c:pt idx="1112">
                  <c:v>44811</c:v>
                </c:pt>
                <c:pt idx="1113">
                  <c:v>44834</c:v>
                </c:pt>
                <c:pt idx="1114">
                  <c:v>44811</c:v>
                </c:pt>
                <c:pt idx="1115">
                  <c:v>44811</c:v>
                </c:pt>
                <c:pt idx="1116">
                  <c:v>44806</c:v>
                </c:pt>
                <c:pt idx="1117">
                  <c:v>44805</c:v>
                </c:pt>
                <c:pt idx="1118">
                  <c:v>44811</c:v>
                </c:pt>
                <c:pt idx="1119">
                  <c:v>44805</c:v>
                </c:pt>
                <c:pt idx="1120">
                  <c:v>44811</c:v>
                </c:pt>
                <c:pt idx="1121">
                  <c:v>44805</c:v>
                </c:pt>
                <c:pt idx="1122">
                  <c:v>44811</c:v>
                </c:pt>
                <c:pt idx="1123">
                  <c:v>44811</c:v>
                </c:pt>
                <c:pt idx="1124">
                  <c:v>44806</c:v>
                </c:pt>
                <c:pt idx="1125">
                  <c:v>44805</c:v>
                </c:pt>
                <c:pt idx="1126">
                  <c:v>44833</c:v>
                </c:pt>
                <c:pt idx="1127">
                  <c:v>44811</c:v>
                </c:pt>
                <c:pt idx="1128">
                  <c:v>44806</c:v>
                </c:pt>
                <c:pt idx="1129">
                  <c:v>44806</c:v>
                </c:pt>
                <c:pt idx="1130">
                  <c:v>44806</c:v>
                </c:pt>
                <c:pt idx="1131">
                  <c:v>44806</c:v>
                </c:pt>
                <c:pt idx="1132">
                  <c:v>44806</c:v>
                </c:pt>
                <c:pt idx="1133">
                  <c:v>44806</c:v>
                </c:pt>
                <c:pt idx="1134">
                  <c:v>44811</c:v>
                </c:pt>
                <c:pt idx="1135">
                  <c:v>44806</c:v>
                </c:pt>
                <c:pt idx="1136">
                  <c:v>44811</c:v>
                </c:pt>
                <c:pt idx="1137">
                  <c:v>44811</c:v>
                </c:pt>
                <c:pt idx="1138">
                  <c:v>44806</c:v>
                </c:pt>
                <c:pt idx="1139">
                  <c:v>44824</c:v>
                </c:pt>
                <c:pt idx="1140">
                  <c:v>44811</c:v>
                </c:pt>
                <c:pt idx="1141">
                  <c:v>44805</c:v>
                </c:pt>
                <c:pt idx="1142">
                  <c:v>44806</c:v>
                </c:pt>
                <c:pt idx="1143">
                  <c:v>44805</c:v>
                </c:pt>
                <c:pt idx="1144">
                  <c:v>44806</c:v>
                </c:pt>
                <c:pt idx="1145">
                  <c:v>44811</c:v>
                </c:pt>
                <c:pt idx="1146">
                  <c:v>44811</c:v>
                </c:pt>
                <c:pt idx="1147">
                  <c:v>44834</c:v>
                </c:pt>
                <c:pt idx="1148">
                  <c:v>44834</c:v>
                </c:pt>
                <c:pt idx="1149">
                  <c:v>44811</c:v>
                </c:pt>
                <c:pt idx="1150">
                  <c:v>44806</c:v>
                </c:pt>
                <c:pt idx="1151">
                  <c:v>44811</c:v>
                </c:pt>
                <c:pt idx="1152">
                  <c:v>44811</c:v>
                </c:pt>
                <c:pt idx="1153">
                  <c:v>44823</c:v>
                </c:pt>
                <c:pt idx="1154">
                  <c:v>44820</c:v>
                </c:pt>
                <c:pt idx="1155">
                  <c:v>44811</c:v>
                </c:pt>
                <c:pt idx="1156">
                  <c:v>44806</c:v>
                </c:pt>
                <c:pt idx="1157">
                  <c:v>44811</c:v>
                </c:pt>
                <c:pt idx="1158">
                  <c:v>44824</c:v>
                </c:pt>
                <c:pt idx="1159">
                  <c:v>44825</c:v>
                </c:pt>
                <c:pt idx="1160">
                  <c:v>44834</c:v>
                </c:pt>
                <c:pt idx="1161">
                  <c:v>44811</c:v>
                </c:pt>
                <c:pt idx="1162">
                  <c:v>44811</c:v>
                </c:pt>
                <c:pt idx="1163">
                  <c:v>44811</c:v>
                </c:pt>
                <c:pt idx="1164">
                  <c:v>44834</c:v>
                </c:pt>
                <c:pt idx="1165">
                  <c:v>44818</c:v>
                </c:pt>
                <c:pt idx="1166">
                  <c:v>44811</c:v>
                </c:pt>
                <c:pt idx="1167">
                  <c:v>44811</c:v>
                </c:pt>
                <c:pt idx="1168">
                  <c:v>44811</c:v>
                </c:pt>
                <c:pt idx="1169">
                  <c:v>44811</c:v>
                </c:pt>
                <c:pt idx="1170">
                  <c:v>44834</c:v>
                </c:pt>
                <c:pt idx="1171">
                  <c:v>44804</c:v>
                </c:pt>
                <c:pt idx="1172">
                  <c:v>44804</c:v>
                </c:pt>
                <c:pt idx="1173">
                  <c:v>44804</c:v>
                </c:pt>
                <c:pt idx="1174">
                  <c:v>44804</c:v>
                </c:pt>
                <c:pt idx="1175">
                  <c:v>44803</c:v>
                </c:pt>
                <c:pt idx="1176">
                  <c:v>44804</c:v>
                </c:pt>
                <c:pt idx="1177">
                  <c:v>44803</c:v>
                </c:pt>
                <c:pt idx="1178">
                  <c:v>44803</c:v>
                </c:pt>
                <c:pt idx="1179">
                  <c:v>44802</c:v>
                </c:pt>
                <c:pt idx="1180">
                  <c:v>44802</c:v>
                </c:pt>
                <c:pt idx="1181">
                  <c:v>44802</c:v>
                </c:pt>
                <c:pt idx="1182">
                  <c:v>44803</c:v>
                </c:pt>
                <c:pt idx="1183">
                  <c:v>44802</c:v>
                </c:pt>
                <c:pt idx="1184">
                  <c:v>44802</c:v>
                </c:pt>
                <c:pt idx="1185">
                  <c:v>44803</c:v>
                </c:pt>
                <c:pt idx="1186">
                  <c:v>44802</c:v>
                </c:pt>
                <c:pt idx="1187">
                  <c:v>44799</c:v>
                </c:pt>
                <c:pt idx="1188">
                  <c:v>44798</c:v>
                </c:pt>
                <c:pt idx="1189">
                  <c:v>44799</c:v>
                </c:pt>
                <c:pt idx="1190">
                  <c:v>44797</c:v>
                </c:pt>
                <c:pt idx="1191">
                  <c:v>44797</c:v>
                </c:pt>
                <c:pt idx="1192">
                  <c:v>44798</c:v>
                </c:pt>
                <c:pt idx="1193">
                  <c:v>44798</c:v>
                </c:pt>
                <c:pt idx="1194">
                  <c:v>44796</c:v>
                </c:pt>
                <c:pt idx="1195">
                  <c:v>44797</c:v>
                </c:pt>
                <c:pt idx="1196">
                  <c:v>44796</c:v>
                </c:pt>
                <c:pt idx="1197">
                  <c:v>44797</c:v>
                </c:pt>
                <c:pt idx="1198">
                  <c:v>44798</c:v>
                </c:pt>
                <c:pt idx="1199">
                  <c:v>44798</c:v>
                </c:pt>
                <c:pt idx="1200">
                  <c:v>44795</c:v>
                </c:pt>
                <c:pt idx="1201">
                  <c:v>44796</c:v>
                </c:pt>
                <c:pt idx="1202">
                  <c:v>44804</c:v>
                </c:pt>
                <c:pt idx="1203">
                  <c:v>44792</c:v>
                </c:pt>
                <c:pt idx="1204">
                  <c:v>44792</c:v>
                </c:pt>
                <c:pt idx="1205">
                  <c:v>44799</c:v>
                </c:pt>
                <c:pt idx="1206">
                  <c:v>44792</c:v>
                </c:pt>
                <c:pt idx="1207">
                  <c:v>44795</c:v>
                </c:pt>
                <c:pt idx="1208">
                  <c:v>44796</c:v>
                </c:pt>
                <c:pt idx="1209">
                  <c:v>44798</c:v>
                </c:pt>
                <c:pt idx="1210">
                  <c:v>44791</c:v>
                </c:pt>
                <c:pt idx="1211">
                  <c:v>44790</c:v>
                </c:pt>
                <c:pt idx="1212">
                  <c:v>44791</c:v>
                </c:pt>
                <c:pt idx="1213">
                  <c:v>44790</c:v>
                </c:pt>
                <c:pt idx="1214">
                  <c:v>44790</c:v>
                </c:pt>
                <c:pt idx="1215">
                  <c:v>44790</c:v>
                </c:pt>
                <c:pt idx="1216">
                  <c:v>44790</c:v>
                </c:pt>
                <c:pt idx="1217">
                  <c:v>44790</c:v>
                </c:pt>
                <c:pt idx="1218">
                  <c:v>44790</c:v>
                </c:pt>
                <c:pt idx="1219">
                  <c:v>44791</c:v>
                </c:pt>
                <c:pt idx="1220">
                  <c:v>44790</c:v>
                </c:pt>
                <c:pt idx="1221">
                  <c:v>44789</c:v>
                </c:pt>
                <c:pt idx="1222">
                  <c:v>44789</c:v>
                </c:pt>
                <c:pt idx="1223">
                  <c:v>44796</c:v>
                </c:pt>
                <c:pt idx="1224">
                  <c:v>44785</c:v>
                </c:pt>
                <c:pt idx="1225">
                  <c:v>44785</c:v>
                </c:pt>
                <c:pt idx="1226">
                  <c:v>44797</c:v>
                </c:pt>
                <c:pt idx="1227">
                  <c:v>44785</c:v>
                </c:pt>
                <c:pt idx="1228">
                  <c:v>44784</c:v>
                </c:pt>
                <c:pt idx="1229">
                  <c:v>44785</c:v>
                </c:pt>
                <c:pt idx="1230">
                  <c:v>44785</c:v>
                </c:pt>
                <c:pt idx="1231">
                  <c:v>44784</c:v>
                </c:pt>
                <c:pt idx="1232">
                  <c:v>44783</c:v>
                </c:pt>
                <c:pt idx="1233">
                  <c:v>44783</c:v>
                </c:pt>
                <c:pt idx="1234">
                  <c:v>44783</c:v>
                </c:pt>
                <c:pt idx="1235">
                  <c:v>44795</c:v>
                </c:pt>
                <c:pt idx="1236">
                  <c:v>44782</c:v>
                </c:pt>
                <c:pt idx="1237">
                  <c:v>44784</c:v>
                </c:pt>
                <c:pt idx="1238">
                  <c:v>44782</c:v>
                </c:pt>
                <c:pt idx="1239">
                  <c:v>44781</c:v>
                </c:pt>
                <c:pt idx="1240">
                  <c:v>44798</c:v>
                </c:pt>
                <c:pt idx="1241">
                  <c:v>44781</c:v>
                </c:pt>
                <c:pt idx="1242">
                  <c:v>44785</c:v>
                </c:pt>
                <c:pt idx="1243">
                  <c:v>44784</c:v>
                </c:pt>
                <c:pt idx="1244">
                  <c:v>44784</c:v>
                </c:pt>
                <c:pt idx="1245">
                  <c:v>44784</c:v>
                </c:pt>
                <c:pt idx="1246">
                  <c:v>44781</c:v>
                </c:pt>
                <c:pt idx="1247">
                  <c:v>44781</c:v>
                </c:pt>
                <c:pt idx="1248">
                  <c:v>44784</c:v>
                </c:pt>
                <c:pt idx="1249">
                  <c:v>44778</c:v>
                </c:pt>
                <c:pt idx="1250">
                  <c:v>44785</c:v>
                </c:pt>
                <c:pt idx="1251">
                  <c:v>44782</c:v>
                </c:pt>
                <c:pt idx="1252">
                  <c:v>44784</c:v>
                </c:pt>
                <c:pt idx="1253">
                  <c:v>44782</c:v>
                </c:pt>
                <c:pt idx="1254">
                  <c:v>44798</c:v>
                </c:pt>
                <c:pt idx="1255">
                  <c:v>44785</c:v>
                </c:pt>
                <c:pt idx="1256">
                  <c:v>44784</c:v>
                </c:pt>
                <c:pt idx="1257">
                  <c:v>44777</c:v>
                </c:pt>
                <c:pt idx="1258">
                  <c:v>44777</c:v>
                </c:pt>
                <c:pt idx="1259">
                  <c:v>44777</c:v>
                </c:pt>
                <c:pt idx="1260">
                  <c:v>44783</c:v>
                </c:pt>
                <c:pt idx="1261">
                  <c:v>44777</c:v>
                </c:pt>
                <c:pt idx="1262">
                  <c:v>44781</c:v>
                </c:pt>
                <c:pt idx="1263">
                  <c:v>44784</c:v>
                </c:pt>
                <c:pt idx="1264">
                  <c:v>44776</c:v>
                </c:pt>
                <c:pt idx="1265">
                  <c:v>44777</c:v>
                </c:pt>
                <c:pt idx="1266">
                  <c:v>44781</c:v>
                </c:pt>
                <c:pt idx="1267">
                  <c:v>44776</c:v>
                </c:pt>
                <c:pt idx="1268">
                  <c:v>44777</c:v>
                </c:pt>
                <c:pt idx="1269">
                  <c:v>44785</c:v>
                </c:pt>
                <c:pt idx="1270">
                  <c:v>44784</c:v>
                </c:pt>
                <c:pt idx="1271">
                  <c:v>44775</c:v>
                </c:pt>
                <c:pt idx="1272">
                  <c:v>44781</c:v>
                </c:pt>
                <c:pt idx="1273">
                  <c:v>44775</c:v>
                </c:pt>
                <c:pt idx="1274">
                  <c:v>44784</c:v>
                </c:pt>
                <c:pt idx="1275">
                  <c:v>44784</c:v>
                </c:pt>
                <c:pt idx="1276">
                  <c:v>44795</c:v>
                </c:pt>
                <c:pt idx="1277">
                  <c:v>44802</c:v>
                </c:pt>
                <c:pt idx="1278">
                  <c:v>44775</c:v>
                </c:pt>
                <c:pt idx="1279">
                  <c:v>44797</c:v>
                </c:pt>
                <c:pt idx="1280">
                  <c:v>44776</c:v>
                </c:pt>
                <c:pt idx="1281">
                  <c:v>44775</c:v>
                </c:pt>
                <c:pt idx="1282">
                  <c:v>44774</c:v>
                </c:pt>
                <c:pt idx="1283">
                  <c:v>44775</c:v>
                </c:pt>
                <c:pt idx="1284">
                  <c:v>44779</c:v>
                </c:pt>
                <c:pt idx="1285">
                  <c:v>44774</c:v>
                </c:pt>
                <c:pt idx="1286">
                  <c:v>44781</c:v>
                </c:pt>
                <c:pt idx="1287">
                  <c:v>44784</c:v>
                </c:pt>
                <c:pt idx="1288">
                  <c:v>44776</c:v>
                </c:pt>
                <c:pt idx="1289">
                  <c:v>44784</c:v>
                </c:pt>
                <c:pt idx="1290">
                  <c:v>44776</c:v>
                </c:pt>
                <c:pt idx="1291">
                  <c:v>44784</c:v>
                </c:pt>
                <c:pt idx="1292">
                  <c:v>44792</c:v>
                </c:pt>
                <c:pt idx="1293">
                  <c:v>44774</c:v>
                </c:pt>
                <c:pt idx="1294">
                  <c:v>44784</c:v>
                </c:pt>
                <c:pt idx="1295">
                  <c:v>44784</c:v>
                </c:pt>
                <c:pt idx="1296">
                  <c:v>44784</c:v>
                </c:pt>
                <c:pt idx="1297">
                  <c:v>44792</c:v>
                </c:pt>
                <c:pt idx="1298">
                  <c:v>44784</c:v>
                </c:pt>
                <c:pt idx="1299">
                  <c:v>44782</c:v>
                </c:pt>
                <c:pt idx="1300">
                  <c:v>44797</c:v>
                </c:pt>
                <c:pt idx="1301">
                  <c:v>44784</c:v>
                </c:pt>
                <c:pt idx="1302">
                  <c:v>44782</c:v>
                </c:pt>
                <c:pt idx="1303">
                  <c:v>44778</c:v>
                </c:pt>
                <c:pt idx="1304">
                  <c:v>44784</c:v>
                </c:pt>
                <c:pt idx="1305">
                  <c:v>44784</c:v>
                </c:pt>
                <c:pt idx="1306">
                  <c:v>44784</c:v>
                </c:pt>
                <c:pt idx="1307">
                  <c:v>44784</c:v>
                </c:pt>
                <c:pt idx="1308">
                  <c:v>44784</c:v>
                </c:pt>
                <c:pt idx="1309">
                  <c:v>44784</c:v>
                </c:pt>
                <c:pt idx="1310">
                  <c:v>44784</c:v>
                </c:pt>
                <c:pt idx="1311">
                  <c:v>44784</c:v>
                </c:pt>
                <c:pt idx="1312">
                  <c:v>44784</c:v>
                </c:pt>
                <c:pt idx="1313">
                  <c:v>44795</c:v>
                </c:pt>
                <c:pt idx="1314">
                  <c:v>44784</c:v>
                </c:pt>
                <c:pt idx="1315">
                  <c:v>44781</c:v>
                </c:pt>
                <c:pt idx="1316">
                  <c:v>44781</c:v>
                </c:pt>
                <c:pt idx="1317">
                  <c:v>44785</c:v>
                </c:pt>
                <c:pt idx="1318">
                  <c:v>44784</c:v>
                </c:pt>
                <c:pt idx="1319">
                  <c:v>44785</c:v>
                </c:pt>
                <c:pt idx="1320">
                  <c:v>44784</c:v>
                </c:pt>
                <c:pt idx="1321">
                  <c:v>44784</c:v>
                </c:pt>
                <c:pt idx="1322">
                  <c:v>44784</c:v>
                </c:pt>
                <c:pt idx="1323">
                  <c:v>44798</c:v>
                </c:pt>
                <c:pt idx="1324">
                  <c:v>44782</c:v>
                </c:pt>
                <c:pt idx="1325">
                  <c:v>44784</c:v>
                </c:pt>
                <c:pt idx="1326">
                  <c:v>44781</c:v>
                </c:pt>
                <c:pt idx="1327">
                  <c:v>44784</c:v>
                </c:pt>
                <c:pt idx="1328">
                  <c:v>44784</c:v>
                </c:pt>
                <c:pt idx="1329">
                  <c:v>44784</c:v>
                </c:pt>
                <c:pt idx="1330">
                  <c:v>44784</c:v>
                </c:pt>
                <c:pt idx="1331">
                  <c:v>44784</c:v>
                </c:pt>
                <c:pt idx="1332">
                  <c:v>44784</c:v>
                </c:pt>
                <c:pt idx="1333">
                  <c:v>44784</c:v>
                </c:pt>
                <c:pt idx="1334">
                  <c:v>44784</c:v>
                </c:pt>
                <c:pt idx="1335">
                  <c:v>44784</c:v>
                </c:pt>
                <c:pt idx="1336">
                  <c:v>44784</c:v>
                </c:pt>
                <c:pt idx="1337">
                  <c:v>44785</c:v>
                </c:pt>
                <c:pt idx="1338">
                  <c:v>44784</c:v>
                </c:pt>
                <c:pt idx="1339">
                  <c:v>44784</c:v>
                </c:pt>
                <c:pt idx="1340">
                  <c:v>44784</c:v>
                </c:pt>
                <c:pt idx="1341">
                  <c:v>44784</c:v>
                </c:pt>
                <c:pt idx="1342">
                  <c:v>44784</c:v>
                </c:pt>
                <c:pt idx="1343">
                  <c:v>44784</c:v>
                </c:pt>
                <c:pt idx="1344">
                  <c:v>44784</c:v>
                </c:pt>
                <c:pt idx="1345">
                  <c:v>44784</c:v>
                </c:pt>
                <c:pt idx="1346">
                  <c:v>44785</c:v>
                </c:pt>
                <c:pt idx="1347">
                  <c:v>44784</c:v>
                </c:pt>
                <c:pt idx="1348">
                  <c:v>44784</c:v>
                </c:pt>
                <c:pt idx="1349">
                  <c:v>44784</c:v>
                </c:pt>
                <c:pt idx="1350">
                  <c:v>44784</c:v>
                </c:pt>
                <c:pt idx="1351">
                  <c:v>44784</c:v>
                </c:pt>
                <c:pt idx="1352">
                  <c:v>44784</c:v>
                </c:pt>
                <c:pt idx="1353">
                  <c:v>44784</c:v>
                </c:pt>
                <c:pt idx="1354">
                  <c:v>44784</c:v>
                </c:pt>
                <c:pt idx="1355">
                  <c:v>44782</c:v>
                </c:pt>
                <c:pt idx="1356">
                  <c:v>44785</c:v>
                </c:pt>
                <c:pt idx="1357">
                  <c:v>44784</c:v>
                </c:pt>
                <c:pt idx="1358">
                  <c:v>44784</c:v>
                </c:pt>
                <c:pt idx="1359">
                  <c:v>44784</c:v>
                </c:pt>
                <c:pt idx="1360">
                  <c:v>44784</c:v>
                </c:pt>
                <c:pt idx="1361">
                  <c:v>44784</c:v>
                </c:pt>
                <c:pt idx="1362">
                  <c:v>44784</c:v>
                </c:pt>
                <c:pt idx="1363">
                  <c:v>44784</c:v>
                </c:pt>
                <c:pt idx="1364">
                  <c:v>44784</c:v>
                </c:pt>
                <c:pt idx="1365">
                  <c:v>44783</c:v>
                </c:pt>
                <c:pt idx="1366">
                  <c:v>44784</c:v>
                </c:pt>
                <c:pt idx="1367">
                  <c:v>44784</c:v>
                </c:pt>
                <c:pt idx="1368">
                  <c:v>44784</c:v>
                </c:pt>
                <c:pt idx="1369">
                  <c:v>44784</c:v>
                </c:pt>
                <c:pt idx="1370">
                  <c:v>44784</c:v>
                </c:pt>
                <c:pt idx="1371">
                  <c:v>44784</c:v>
                </c:pt>
                <c:pt idx="1372">
                  <c:v>44784</c:v>
                </c:pt>
                <c:pt idx="1373">
                  <c:v>44784</c:v>
                </c:pt>
                <c:pt idx="1374">
                  <c:v>44784</c:v>
                </c:pt>
                <c:pt idx="1375">
                  <c:v>44784</c:v>
                </c:pt>
                <c:pt idx="1376">
                  <c:v>44771</c:v>
                </c:pt>
                <c:pt idx="1377">
                  <c:v>44771</c:v>
                </c:pt>
                <c:pt idx="1378">
                  <c:v>44770</c:v>
                </c:pt>
                <c:pt idx="1379">
                  <c:v>44771</c:v>
                </c:pt>
                <c:pt idx="1380">
                  <c:v>44769</c:v>
                </c:pt>
                <c:pt idx="1381">
                  <c:v>44768</c:v>
                </c:pt>
                <c:pt idx="1382">
                  <c:v>44770</c:v>
                </c:pt>
                <c:pt idx="1383">
                  <c:v>44770</c:v>
                </c:pt>
                <c:pt idx="1384">
                  <c:v>44768</c:v>
                </c:pt>
                <c:pt idx="1385">
                  <c:v>44768</c:v>
                </c:pt>
                <c:pt idx="1386">
                  <c:v>44768</c:v>
                </c:pt>
                <c:pt idx="1387">
                  <c:v>44769</c:v>
                </c:pt>
                <c:pt idx="1388">
                  <c:v>44769</c:v>
                </c:pt>
                <c:pt idx="1389">
                  <c:v>44770</c:v>
                </c:pt>
                <c:pt idx="1390">
                  <c:v>44768</c:v>
                </c:pt>
                <c:pt idx="1391">
                  <c:v>44768</c:v>
                </c:pt>
                <c:pt idx="1392">
                  <c:v>44768</c:v>
                </c:pt>
                <c:pt idx="1393">
                  <c:v>44768</c:v>
                </c:pt>
                <c:pt idx="1394">
                  <c:v>44764</c:v>
                </c:pt>
                <c:pt idx="1395">
                  <c:v>44763</c:v>
                </c:pt>
                <c:pt idx="1396">
                  <c:v>44768</c:v>
                </c:pt>
                <c:pt idx="1397">
                  <c:v>44763</c:v>
                </c:pt>
                <c:pt idx="1398">
                  <c:v>44763</c:v>
                </c:pt>
                <c:pt idx="1399">
                  <c:v>44768</c:v>
                </c:pt>
                <c:pt idx="1400">
                  <c:v>44770</c:v>
                </c:pt>
                <c:pt idx="1401">
                  <c:v>44763</c:v>
                </c:pt>
                <c:pt idx="1402">
                  <c:v>44762</c:v>
                </c:pt>
                <c:pt idx="1403">
                  <c:v>44762</c:v>
                </c:pt>
                <c:pt idx="1404">
                  <c:v>44770</c:v>
                </c:pt>
                <c:pt idx="1405">
                  <c:v>44761</c:v>
                </c:pt>
                <c:pt idx="1406">
                  <c:v>44761</c:v>
                </c:pt>
                <c:pt idx="1407">
                  <c:v>44761</c:v>
                </c:pt>
                <c:pt idx="1408">
                  <c:v>44763</c:v>
                </c:pt>
                <c:pt idx="1409">
                  <c:v>44761</c:v>
                </c:pt>
                <c:pt idx="1410">
                  <c:v>44761</c:v>
                </c:pt>
                <c:pt idx="1411">
                  <c:v>44761</c:v>
                </c:pt>
                <c:pt idx="1412">
                  <c:v>44760</c:v>
                </c:pt>
                <c:pt idx="1413">
                  <c:v>44760</c:v>
                </c:pt>
                <c:pt idx="1414">
                  <c:v>44760</c:v>
                </c:pt>
                <c:pt idx="1415">
                  <c:v>44760</c:v>
                </c:pt>
                <c:pt idx="1416">
                  <c:v>44760</c:v>
                </c:pt>
                <c:pt idx="1417">
                  <c:v>44768</c:v>
                </c:pt>
                <c:pt idx="1418">
                  <c:v>44760</c:v>
                </c:pt>
                <c:pt idx="1419">
                  <c:v>44771</c:v>
                </c:pt>
                <c:pt idx="1420">
                  <c:v>44760</c:v>
                </c:pt>
                <c:pt idx="1421">
                  <c:v>44760</c:v>
                </c:pt>
                <c:pt idx="1422">
                  <c:v>44760</c:v>
                </c:pt>
                <c:pt idx="1423">
                  <c:v>44760</c:v>
                </c:pt>
                <c:pt idx="1424">
                  <c:v>44760</c:v>
                </c:pt>
                <c:pt idx="1425">
                  <c:v>44760</c:v>
                </c:pt>
                <c:pt idx="1426">
                  <c:v>44757</c:v>
                </c:pt>
                <c:pt idx="1427">
                  <c:v>44768</c:v>
                </c:pt>
                <c:pt idx="1428">
                  <c:v>44760</c:v>
                </c:pt>
                <c:pt idx="1429">
                  <c:v>44770</c:v>
                </c:pt>
                <c:pt idx="1430">
                  <c:v>44756</c:v>
                </c:pt>
                <c:pt idx="1431">
                  <c:v>44756</c:v>
                </c:pt>
                <c:pt idx="1432">
                  <c:v>44764</c:v>
                </c:pt>
                <c:pt idx="1433">
                  <c:v>44756</c:v>
                </c:pt>
                <c:pt idx="1434">
                  <c:v>44770</c:v>
                </c:pt>
                <c:pt idx="1435">
                  <c:v>44757</c:v>
                </c:pt>
                <c:pt idx="1436">
                  <c:v>44764</c:v>
                </c:pt>
                <c:pt idx="1437">
                  <c:v>44756</c:v>
                </c:pt>
                <c:pt idx="1438">
                  <c:v>44768</c:v>
                </c:pt>
                <c:pt idx="1439">
                  <c:v>44755</c:v>
                </c:pt>
                <c:pt idx="1440">
                  <c:v>44755</c:v>
                </c:pt>
                <c:pt idx="1441">
                  <c:v>44755</c:v>
                </c:pt>
                <c:pt idx="1442">
                  <c:v>44754</c:v>
                </c:pt>
                <c:pt idx="1443">
                  <c:v>44754</c:v>
                </c:pt>
                <c:pt idx="1444">
                  <c:v>44763</c:v>
                </c:pt>
                <c:pt idx="1445">
                  <c:v>44764</c:v>
                </c:pt>
                <c:pt idx="1446">
                  <c:v>44754</c:v>
                </c:pt>
                <c:pt idx="1447">
                  <c:v>44754</c:v>
                </c:pt>
                <c:pt idx="1448">
                  <c:v>44754</c:v>
                </c:pt>
                <c:pt idx="1449">
                  <c:v>44768</c:v>
                </c:pt>
                <c:pt idx="1450">
                  <c:v>44756</c:v>
                </c:pt>
                <c:pt idx="1451">
                  <c:v>44769</c:v>
                </c:pt>
                <c:pt idx="1452">
                  <c:v>44753</c:v>
                </c:pt>
                <c:pt idx="1453">
                  <c:v>44755</c:v>
                </c:pt>
                <c:pt idx="1454">
                  <c:v>44755</c:v>
                </c:pt>
                <c:pt idx="1455">
                  <c:v>44754</c:v>
                </c:pt>
                <c:pt idx="1456">
                  <c:v>44755</c:v>
                </c:pt>
                <c:pt idx="1457">
                  <c:v>44753</c:v>
                </c:pt>
                <c:pt idx="1458">
                  <c:v>44754</c:v>
                </c:pt>
                <c:pt idx="1459">
                  <c:v>44756</c:v>
                </c:pt>
                <c:pt idx="1460">
                  <c:v>44753</c:v>
                </c:pt>
                <c:pt idx="1461">
                  <c:v>44770</c:v>
                </c:pt>
                <c:pt idx="1462">
                  <c:v>44770</c:v>
                </c:pt>
                <c:pt idx="1463">
                  <c:v>44750</c:v>
                </c:pt>
                <c:pt idx="1464">
                  <c:v>44749</c:v>
                </c:pt>
                <c:pt idx="1465">
                  <c:v>44770</c:v>
                </c:pt>
                <c:pt idx="1466">
                  <c:v>44749</c:v>
                </c:pt>
                <c:pt idx="1467">
                  <c:v>44755</c:v>
                </c:pt>
                <c:pt idx="1468">
                  <c:v>44748</c:v>
                </c:pt>
                <c:pt idx="1469">
                  <c:v>44754</c:v>
                </c:pt>
                <c:pt idx="1470">
                  <c:v>44749</c:v>
                </c:pt>
                <c:pt idx="1471">
                  <c:v>44748</c:v>
                </c:pt>
                <c:pt idx="1472">
                  <c:v>44747</c:v>
                </c:pt>
                <c:pt idx="1473">
                  <c:v>44749</c:v>
                </c:pt>
                <c:pt idx="1474">
                  <c:v>44749</c:v>
                </c:pt>
                <c:pt idx="1475">
                  <c:v>44748</c:v>
                </c:pt>
                <c:pt idx="1476">
                  <c:v>44748</c:v>
                </c:pt>
                <c:pt idx="1477">
                  <c:v>44770</c:v>
                </c:pt>
                <c:pt idx="1478">
                  <c:v>44770</c:v>
                </c:pt>
                <c:pt idx="1479">
                  <c:v>44764</c:v>
                </c:pt>
                <c:pt idx="1480">
                  <c:v>44763</c:v>
                </c:pt>
                <c:pt idx="1481">
                  <c:v>44749</c:v>
                </c:pt>
                <c:pt idx="1482">
                  <c:v>44746</c:v>
                </c:pt>
                <c:pt idx="1483">
                  <c:v>44747</c:v>
                </c:pt>
                <c:pt idx="1484">
                  <c:v>44746</c:v>
                </c:pt>
                <c:pt idx="1485">
                  <c:v>44748</c:v>
                </c:pt>
                <c:pt idx="1486">
                  <c:v>44748</c:v>
                </c:pt>
                <c:pt idx="1487">
                  <c:v>44746</c:v>
                </c:pt>
                <c:pt idx="1488">
                  <c:v>44749</c:v>
                </c:pt>
                <c:pt idx="1489">
                  <c:v>44747</c:v>
                </c:pt>
                <c:pt idx="1490">
                  <c:v>44746</c:v>
                </c:pt>
                <c:pt idx="1491">
                  <c:v>44746</c:v>
                </c:pt>
                <c:pt idx="1492">
                  <c:v>44748</c:v>
                </c:pt>
                <c:pt idx="1493">
                  <c:v>44746</c:v>
                </c:pt>
                <c:pt idx="1494">
                  <c:v>44746</c:v>
                </c:pt>
                <c:pt idx="1495">
                  <c:v>44746</c:v>
                </c:pt>
                <c:pt idx="1496">
                  <c:v>44746</c:v>
                </c:pt>
                <c:pt idx="1497">
                  <c:v>44748</c:v>
                </c:pt>
                <c:pt idx="1498">
                  <c:v>44748</c:v>
                </c:pt>
                <c:pt idx="1499">
                  <c:v>44748</c:v>
                </c:pt>
                <c:pt idx="1500">
                  <c:v>44746</c:v>
                </c:pt>
                <c:pt idx="1501">
                  <c:v>44749</c:v>
                </c:pt>
                <c:pt idx="1502">
                  <c:v>44746</c:v>
                </c:pt>
                <c:pt idx="1503">
                  <c:v>44746</c:v>
                </c:pt>
                <c:pt idx="1504">
                  <c:v>44749</c:v>
                </c:pt>
                <c:pt idx="1505">
                  <c:v>44749</c:v>
                </c:pt>
                <c:pt idx="1506">
                  <c:v>44746</c:v>
                </c:pt>
                <c:pt idx="1507">
                  <c:v>44749</c:v>
                </c:pt>
                <c:pt idx="1508">
                  <c:v>44749</c:v>
                </c:pt>
                <c:pt idx="1509">
                  <c:v>44746</c:v>
                </c:pt>
                <c:pt idx="1510">
                  <c:v>44746</c:v>
                </c:pt>
                <c:pt idx="1511">
                  <c:v>44746</c:v>
                </c:pt>
                <c:pt idx="1512">
                  <c:v>44746</c:v>
                </c:pt>
                <c:pt idx="1513">
                  <c:v>44749</c:v>
                </c:pt>
                <c:pt idx="1514">
                  <c:v>44747</c:v>
                </c:pt>
                <c:pt idx="1515">
                  <c:v>44746</c:v>
                </c:pt>
                <c:pt idx="1516">
                  <c:v>44742</c:v>
                </c:pt>
                <c:pt idx="1517">
                  <c:v>44742</c:v>
                </c:pt>
                <c:pt idx="1518">
                  <c:v>44742</c:v>
                </c:pt>
                <c:pt idx="1519">
                  <c:v>44742</c:v>
                </c:pt>
                <c:pt idx="1520">
                  <c:v>44741</c:v>
                </c:pt>
                <c:pt idx="1521">
                  <c:v>44742</c:v>
                </c:pt>
                <c:pt idx="1522">
                  <c:v>44741</c:v>
                </c:pt>
                <c:pt idx="1523">
                  <c:v>44740</c:v>
                </c:pt>
                <c:pt idx="1524">
                  <c:v>44740</c:v>
                </c:pt>
                <c:pt idx="1525">
                  <c:v>44741</c:v>
                </c:pt>
                <c:pt idx="1526">
                  <c:v>44741</c:v>
                </c:pt>
                <c:pt idx="1527">
                  <c:v>44741</c:v>
                </c:pt>
                <c:pt idx="1528">
                  <c:v>44742</c:v>
                </c:pt>
                <c:pt idx="1529">
                  <c:v>44740</c:v>
                </c:pt>
                <c:pt idx="1530">
                  <c:v>44739</c:v>
                </c:pt>
                <c:pt idx="1531">
                  <c:v>44739</c:v>
                </c:pt>
                <c:pt idx="1532">
                  <c:v>44740</c:v>
                </c:pt>
                <c:pt idx="1533">
                  <c:v>44740</c:v>
                </c:pt>
                <c:pt idx="1534">
                  <c:v>44741</c:v>
                </c:pt>
                <c:pt idx="1535">
                  <c:v>44739</c:v>
                </c:pt>
                <c:pt idx="1536">
                  <c:v>44739</c:v>
                </c:pt>
                <c:pt idx="1537">
                  <c:v>44739</c:v>
                </c:pt>
                <c:pt idx="1538">
                  <c:v>44741</c:v>
                </c:pt>
                <c:pt idx="1539">
                  <c:v>44740</c:v>
                </c:pt>
                <c:pt idx="1540">
                  <c:v>44739</c:v>
                </c:pt>
                <c:pt idx="1541">
                  <c:v>44739</c:v>
                </c:pt>
                <c:pt idx="1542">
                  <c:v>44735</c:v>
                </c:pt>
                <c:pt idx="1543">
                  <c:v>44735</c:v>
                </c:pt>
                <c:pt idx="1544">
                  <c:v>44739</c:v>
                </c:pt>
                <c:pt idx="1545">
                  <c:v>44740</c:v>
                </c:pt>
                <c:pt idx="1546">
                  <c:v>44735</c:v>
                </c:pt>
                <c:pt idx="1547">
                  <c:v>44739</c:v>
                </c:pt>
                <c:pt idx="1548">
                  <c:v>44734</c:v>
                </c:pt>
                <c:pt idx="1549">
                  <c:v>44735</c:v>
                </c:pt>
                <c:pt idx="1550">
                  <c:v>44735</c:v>
                </c:pt>
                <c:pt idx="1551">
                  <c:v>44735</c:v>
                </c:pt>
                <c:pt idx="1552">
                  <c:v>44734</c:v>
                </c:pt>
                <c:pt idx="1553">
                  <c:v>44733</c:v>
                </c:pt>
                <c:pt idx="1554">
                  <c:v>44733</c:v>
                </c:pt>
                <c:pt idx="1555">
                  <c:v>44734</c:v>
                </c:pt>
                <c:pt idx="1556">
                  <c:v>44733</c:v>
                </c:pt>
                <c:pt idx="1557">
                  <c:v>44732</c:v>
                </c:pt>
                <c:pt idx="1558">
                  <c:v>44733</c:v>
                </c:pt>
                <c:pt idx="1559">
                  <c:v>44733</c:v>
                </c:pt>
                <c:pt idx="1560">
                  <c:v>44732</c:v>
                </c:pt>
                <c:pt idx="1561">
                  <c:v>44732</c:v>
                </c:pt>
                <c:pt idx="1562">
                  <c:v>44732</c:v>
                </c:pt>
                <c:pt idx="1563">
                  <c:v>44729</c:v>
                </c:pt>
                <c:pt idx="1564">
                  <c:v>44729</c:v>
                </c:pt>
                <c:pt idx="1565">
                  <c:v>44729</c:v>
                </c:pt>
                <c:pt idx="1566">
                  <c:v>44740</c:v>
                </c:pt>
                <c:pt idx="1567">
                  <c:v>44728</c:v>
                </c:pt>
                <c:pt idx="1568">
                  <c:v>44728</c:v>
                </c:pt>
                <c:pt idx="1569">
                  <c:v>44728</c:v>
                </c:pt>
                <c:pt idx="1570">
                  <c:v>44727</c:v>
                </c:pt>
                <c:pt idx="1571">
                  <c:v>44727</c:v>
                </c:pt>
                <c:pt idx="1572">
                  <c:v>44727</c:v>
                </c:pt>
                <c:pt idx="1573">
                  <c:v>44727</c:v>
                </c:pt>
                <c:pt idx="1574">
                  <c:v>44727</c:v>
                </c:pt>
                <c:pt idx="1575">
                  <c:v>44732</c:v>
                </c:pt>
                <c:pt idx="1576">
                  <c:v>44727</c:v>
                </c:pt>
                <c:pt idx="1577">
                  <c:v>44728</c:v>
                </c:pt>
                <c:pt idx="1578">
                  <c:v>44726</c:v>
                </c:pt>
                <c:pt idx="1579">
                  <c:v>44726</c:v>
                </c:pt>
                <c:pt idx="1580">
                  <c:v>44726</c:v>
                </c:pt>
                <c:pt idx="1581">
                  <c:v>44733</c:v>
                </c:pt>
                <c:pt idx="1582">
                  <c:v>44726</c:v>
                </c:pt>
                <c:pt idx="1583">
                  <c:v>44734</c:v>
                </c:pt>
                <c:pt idx="1584">
                  <c:v>44725</c:v>
                </c:pt>
                <c:pt idx="1585">
                  <c:v>44726</c:v>
                </c:pt>
                <c:pt idx="1586">
                  <c:v>44726</c:v>
                </c:pt>
                <c:pt idx="1587">
                  <c:v>44725</c:v>
                </c:pt>
                <c:pt idx="1588">
                  <c:v>44733</c:v>
                </c:pt>
                <c:pt idx="1589">
                  <c:v>44735</c:v>
                </c:pt>
                <c:pt idx="1590">
                  <c:v>44726</c:v>
                </c:pt>
                <c:pt idx="1591">
                  <c:v>44722</c:v>
                </c:pt>
                <c:pt idx="1592">
                  <c:v>44740</c:v>
                </c:pt>
                <c:pt idx="1593">
                  <c:v>44712</c:v>
                </c:pt>
                <c:pt idx="1594">
                  <c:v>44712</c:v>
                </c:pt>
                <c:pt idx="1595">
                  <c:v>44712</c:v>
                </c:pt>
                <c:pt idx="1596">
                  <c:v>44712</c:v>
                </c:pt>
                <c:pt idx="1597">
                  <c:v>44712</c:v>
                </c:pt>
                <c:pt idx="1598">
                  <c:v>44712</c:v>
                </c:pt>
                <c:pt idx="1599">
                  <c:v>44711</c:v>
                </c:pt>
                <c:pt idx="1600">
                  <c:v>44711</c:v>
                </c:pt>
                <c:pt idx="1601">
                  <c:v>44711</c:v>
                </c:pt>
                <c:pt idx="1602">
                  <c:v>44712</c:v>
                </c:pt>
                <c:pt idx="1603">
                  <c:v>44711</c:v>
                </c:pt>
                <c:pt idx="1604">
                  <c:v>44711</c:v>
                </c:pt>
                <c:pt idx="1605">
                  <c:v>44712</c:v>
                </c:pt>
                <c:pt idx="1606">
                  <c:v>44708</c:v>
                </c:pt>
                <c:pt idx="1607">
                  <c:v>44708</c:v>
                </c:pt>
                <c:pt idx="1608">
                  <c:v>44711</c:v>
                </c:pt>
                <c:pt idx="1609">
                  <c:v>44711</c:v>
                </c:pt>
                <c:pt idx="1610">
                  <c:v>44711</c:v>
                </c:pt>
                <c:pt idx="1611">
                  <c:v>44711</c:v>
                </c:pt>
                <c:pt idx="1612">
                  <c:v>44711</c:v>
                </c:pt>
                <c:pt idx="1613">
                  <c:v>44707</c:v>
                </c:pt>
                <c:pt idx="1614">
                  <c:v>44707</c:v>
                </c:pt>
                <c:pt idx="1615">
                  <c:v>44708</c:v>
                </c:pt>
                <c:pt idx="1616">
                  <c:v>44706</c:v>
                </c:pt>
                <c:pt idx="1617">
                  <c:v>44706</c:v>
                </c:pt>
                <c:pt idx="1618">
                  <c:v>44708</c:v>
                </c:pt>
                <c:pt idx="1619">
                  <c:v>44707</c:v>
                </c:pt>
                <c:pt idx="1620">
                  <c:v>44706</c:v>
                </c:pt>
                <c:pt idx="1621">
                  <c:v>44705</c:v>
                </c:pt>
                <c:pt idx="1622">
                  <c:v>44707</c:v>
                </c:pt>
                <c:pt idx="1623">
                  <c:v>44707</c:v>
                </c:pt>
                <c:pt idx="1624">
                  <c:v>44706</c:v>
                </c:pt>
                <c:pt idx="1625">
                  <c:v>44704</c:v>
                </c:pt>
                <c:pt idx="1626">
                  <c:v>44705</c:v>
                </c:pt>
                <c:pt idx="1627">
                  <c:v>44701</c:v>
                </c:pt>
                <c:pt idx="1628">
                  <c:v>44707</c:v>
                </c:pt>
                <c:pt idx="1629">
                  <c:v>44705</c:v>
                </c:pt>
                <c:pt idx="1630">
                  <c:v>44701</c:v>
                </c:pt>
                <c:pt idx="1631">
                  <c:v>44701</c:v>
                </c:pt>
                <c:pt idx="1632">
                  <c:v>44700</c:v>
                </c:pt>
                <c:pt idx="1633">
                  <c:v>44701</c:v>
                </c:pt>
                <c:pt idx="1634">
                  <c:v>44711</c:v>
                </c:pt>
                <c:pt idx="1635">
                  <c:v>44705</c:v>
                </c:pt>
                <c:pt idx="1636">
                  <c:v>44699</c:v>
                </c:pt>
                <c:pt idx="1637">
                  <c:v>44697</c:v>
                </c:pt>
                <c:pt idx="1638">
                  <c:v>44697</c:v>
                </c:pt>
                <c:pt idx="1639">
                  <c:v>44697</c:v>
                </c:pt>
                <c:pt idx="1640">
                  <c:v>44701</c:v>
                </c:pt>
                <c:pt idx="1641">
                  <c:v>44694</c:v>
                </c:pt>
                <c:pt idx="1642">
                  <c:v>44697</c:v>
                </c:pt>
                <c:pt idx="1643">
                  <c:v>44697</c:v>
                </c:pt>
                <c:pt idx="1644">
                  <c:v>44694</c:v>
                </c:pt>
                <c:pt idx="1645">
                  <c:v>44711</c:v>
                </c:pt>
                <c:pt idx="1646">
                  <c:v>44693</c:v>
                </c:pt>
                <c:pt idx="1647">
                  <c:v>44692</c:v>
                </c:pt>
                <c:pt idx="1648">
                  <c:v>44700</c:v>
                </c:pt>
                <c:pt idx="1649">
                  <c:v>44708</c:v>
                </c:pt>
                <c:pt idx="1650">
                  <c:v>44708</c:v>
                </c:pt>
                <c:pt idx="1651">
                  <c:v>44680</c:v>
                </c:pt>
                <c:pt idx="1652">
                  <c:v>44679</c:v>
                </c:pt>
                <c:pt idx="1653">
                  <c:v>44679</c:v>
                </c:pt>
                <c:pt idx="1654">
                  <c:v>44679</c:v>
                </c:pt>
                <c:pt idx="1655">
                  <c:v>44680</c:v>
                </c:pt>
                <c:pt idx="1656">
                  <c:v>44678</c:v>
                </c:pt>
                <c:pt idx="1657">
                  <c:v>44679</c:v>
                </c:pt>
                <c:pt idx="1658">
                  <c:v>44678</c:v>
                </c:pt>
                <c:pt idx="1659">
                  <c:v>44678</c:v>
                </c:pt>
                <c:pt idx="1660">
                  <c:v>44679</c:v>
                </c:pt>
                <c:pt idx="1661">
                  <c:v>44679</c:v>
                </c:pt>
                <c:pt idx="1662">
                  <c:v>44677</c:v>
                </c:pt>
                <c:pt idx="1663">
                  <c:v>44679</c:v>
                </c:pt>
                <c:pt idx="1664">
                  <c:v>44677</c:v>
                </c:pt>
                <c:pt idx="1665">
                  <c:v>44677</c:v>
                </c:pt>
                <c:pt idx="1666">
                  <c:v>44679</c:v>
                </c:pt>
                <c:pt idx="1667">
                  <c:v>44676</c:v>
                </c:pt>
                <c:pt idx="1668">
                  <c:v>44673</c:v>
                </c:pt>
                <c:pt idx="1669">
                  <c:v>44673</c:v>
                </c:pt>
                <c:pt idx="1670">
                  <c:v>44673</c:v>
                </c:pt>
              </c:numCache>
            </c:numRef>
          </c:cat>
          <c:val>
            <c:numRef>
              <c:f>Resueltas!$S$2:$S$1672</c:f>
              <c:numCache>
                <c:formatCode>0</c:formatCode>
                <c:ptCount val="167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3</c:v>
                </c:pt>
                <c:pt idx="842">
                  <c:v>3</c:v>
                </c:pt>
                <c:pt idx="843">
                  <c:v>3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3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3</c:v>
                </c:pt>
                <c:pt idx="887">
                  <c:v>3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3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3</c:v>
                </c:pt>
                <c:pt idx="911">
                  <c:v>3</c:v>
                </c:pt>
                <c:pt idx="912">
                  <c:v>3</c:v>
                </c:pt>
                <c:pt idx="913">
                  <c:v>3</c:v>
                </c:pt>
                <c:pt idx="914">
                  <c:v>3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3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3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3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3</c:v>
                </c:pt>
                <c:pt idx="1032">
                  <c:v>3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3</c:v>
                </c:pt>
                <c:pt idx="1054">
                  <c:v>3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3</c:v>
                </c:pt>
                <c:pt idx="1059">
                  <c:v>3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3</c:v>
                </c:pt>
                <c:pt idx="1064">
                  <c:v>3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3</c:v>
                </c:pt>
                <c:pt idx="1072">
                  <c:v>3</c:v>
                </c:pt>
                <c:pt idx="1073">
                  <c:v>3</c:v>
                </c:pt>
                <c:pt idx="1074">
                  <c:v>3</c:v>
                </c:pt>
                <c:pt idx="1075">
                  <c:v>3</c:v>
                </c:pt>
                <c:pt idx="1076">
                  <c:v>3</c:v>
                </c:pt>
                <c:pt idx="1077">
                  <c:v>3</c:v>
                </c:pt>
                <c:pt idx="1078">
                  <c:v>3</c:v>
                </c:pt>
                <c:pt idx="1079">
                  <c:v>3</c:v>
                </c:pt>
                <c:pt idx="1080">
                  <c:v>3</c:v>
                </c:pt>
                <c:pt idx="1081">
                  <c:v>3</c:v>
                </c:pt>
                <c:pt idx="1082">
                  <c:v>3</c:v>
                </c:pt>
                <c:pt idx="1083">
                  <c:v>3</c:v>
                </c:pt>
                <c:pt idx="1084">
                  <c:v>3</c:v>
                </c:pt>
                <c:pt idx="1085">
                  <c:v>3</c:v>
                </c:pt>
                <c:pt idx="1086">
                  <c:v>3</c:v>
                </c:pt>
                <c:pt idx="1087">
                  <c:v>3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3</c:v>
                </c:pt>
                <c:pt idx="1093">
                  <c:v>3</c:v>
                </c:pt>
                <c:pt idx="1094">
                  <c:v>3</c:v>
                </c:pt>
                <c:pt idx="1095">
                  <c:v>3</c:v>
                </c:pt>
                <c:pt idx="1096">
                  <c:v>3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3</c:v>
                </c:pt>
                <c:pt idx="1101">
                  <c:v>3</c:v>
                </c:pt>
                <c:pt idx="1102">
                  <c:v>3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3</c:v>
                </c:pt>
                <c:pt idx="1114">
                  <c:v>3</c:v>
                </c:pt>
                <c:pt idx="1115">
                  <c:v>3</c:v>
                </c:pt>
                <c:pt idx="1116">
                  <c:v>3</c:v>
                </c:pt>
                <c:pt idx="1117">
                  <c:v>3</c:v>
                </c:pt>
                <c:pt idx="1118">
                  <c:v>3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3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3</c:v>
                </c:pt>
                <c:pt idx="1138">
                  <c:v>3</c:v>
                </c:pt>
                <c:pt idx="1139">
                  <c:v>3</c:v>
                </c:pt>
                <c:pt idx="1140">
                  <c:v>3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3</c:v>
                </c:pt>
                <c:pt idx="1151">
                  <c:v>3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3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3</c:v>
                </c:pt>
                <c:pt idx="1184">
                  <c:v>3</c:v>
                </c:pt>
                <c:pt idx="1185">
                  <c:v>3</c:v>
                </c:pt>
                <c:pt idx="1186">
                  <c:v>3</c:v>
                </c:pt>
                <c:pt idx="1187">
                  <c:v>3</c:v>
                </c:pt>
                <c:pt idx="1188">
                  <c:v>3</c:v>
                </c:pt>
                <c:pt idx="1189">
                  <c:v>3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3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3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3</c:v>
                </c:pt>
                <c:pt idx="1207">
                  <c:v>3</c:v>
                </c:pt>
                <c:pt idx="1208">
                  <c:v>3</c:v>
                </c:pt>
                <c:pt idx="1209">
                  <c:v>3</c:v>
                </c:pt>
                <c:pt idx="1210">
                  <c:v>3</c:v>
                </c:pt>
                <c:pt idx="1211">
                  <c:v>3</c:v>
                </c:pt>
                <c:pt idx="1212">
                  <c:v>3</c:v>
                </c:pt>
                <c:pt idx="1213">
                  <c:v>3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3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3</c:v>
                </c:pt>
                <c:pt idx="1239">
                  <c:v>3</c:v>
                </c:pt>
                <c:pt idx="1240">
                  <c:v>3</c:v>
                </c:pt>
                <c:pt idx="1241">
                  <c:v>3</c:v>
                </c:pt>
                <c:pt idx="1242">
                  <c:v>3</c:v>
                </c:pt>
                <c:pt idx="1243">
                  <c:v>3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3</c:v>
                </c:pt>
                <c:pt idx="1255">
                  <c:v>3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3</c:v>
                </c:pt>
                <c:pt idx="1264">
                  <c:v>3</c:v>
                </c:pt>
                <c:pt idx="1265">
                  <c:v>3</c:v>
                </c:pt>
                <c:pt idx="1266">
                  <c:v>3</c:v>
                </c:pt>
                <c:pt idx="1267">
                  <c:v>3</c:v>
                </c:pt>
                <c:pt idx="1268">
                  <c:v>3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3</c:v>
                </c:pt>
                <c:pt idx="1284">
                  <c:v>3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3</c:v>
                </c:pt>
                <c:pt idx="1294">
                  <c:v>3</c:v>
                </c:pt>
                <c:pt idx="1295">
                  <c:v>3</c:v>
                </c:pt>
                <c:pt idx="1296">
                  <c:v>3</c:v>
                </c:pt>
                <c:pt idx="1297">
                  <c:v>3</c:v>
                </c:pt>
                <c:pt idx="1298">
                  <c:v>3</c:v>
                </c:pt>
                <c:pt idx="1299">
                  <c:v>3</c:v>
                </c:pt>
                <c:pt idx="1300">
                  <c:v>3</c:v>
                </c:pt>
                <c:pt idx="1301">
                  <c:v>3</c:v>
                </c:pt>
                <c:pt idx="1302">
                  <c:v>3</c:v>
                </c:pt>
                <c:pt idx="1303">
                  <c:v>3</c:v>
                </c:pt>
                <c:pt idx="1304">
                  <c:v>3</c:v>
                </c:pt>
                <c:pt idx="1305">
                  <c:v>3</c:v>
                </c:pt>
                <c:pt idx="1306">
                  <c:v>3</c:v>
                </c:pt>
                <c:pt idx="1307">
                  <c:v>3</c:v>
                </c:pt>
                <c:pt idx="1308">
                  <c:v>3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3</c:v>
                </c:pt>
                <c:pt idx="1315">
                  <c:v>3</c:v>
                </c:pt>
                <c:pt idx="1316">
                  <c:v>3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3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3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3</c:v>
                </c:pt>
                <c:pt idx="1333">
                  <c:v>3</c:v>
                </c:pt>
                <c:pt idx="1334">
                  <c:v>3</c:v>
                </c:pt>
                <c:pt idx="1335">
                  <c:v>3</c:v>
                </c:pt>
                <c:pt idx="1336">
                  <c:v>3</c:v>
                </c:pt>
                <c:pt idx="1337">
                  <c:v>3</c:v>
                </c:pt>
                <c:pt idx="1338">
                  <c:v>3</c:v>
                </c:pt>
                <c:pt idx="1339">
                  <c:v>3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3</c:v>
                </c:pt>
                <c:pt idx="1344">
                  <c:v>3</c:v>
                </c:pt>
                <c:pt idx="1345">
                  <c:v>3</c:v>
                </c:pt>
                <c:pt idx="1346">
                  <c:v>3</c:v>
                </c:pt>
                <c:pt idx="1347">
                  <c:v>3</c:v>
                </c:pt>
                <c:pt idx="1348">
                  <c:v>3</c:v>
                </c:pt>
                <c:pt idx="1349">
                  <c:v>3</c:v>
                </c:pt>
                <c:pt idx="1350">
                  <c:v>3</c:v>
                </c:pt>
                <c:pt idx="1351">
                  <c:v>3</c:v>
                </c:pt>
                <c:pt idx="1352">
                  <c:v>3</c:v>
                </c:pt>
                <c:pt idx="1353">
                  <c:v>3</c:v>
                </c:pt>
                <c:pt idx="1354">
                  <c:v>3</c:v>
                </c:pt>
                <c:pt idx="1355">
                  <c:v>3</c:v>
                </c:pt>
                <c:pt idx="1356">
                  <c:v>3</c:v>
                </c:pt>
                <c:pt idx="1357">
                  <c:v>3</c:v>
                </c:pt>
                <c:pt idx="1358">
                  <c:v>3</c:v>
                </c:pt>
                <c:pt idx="1359">
                  <c:v>3</c:v>
                </c:pt>
                <c:pt idx="1360">
                  <c:v>3</c:v>
                </c:pt>
                <c:pt idx="1361">
                  <c:v>3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3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3</c:v>
                </c:pt>
                <c:pt idx="1372">
                  <c:v>3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3</c:v>
                </c:pt>
                <c:pt idx="1384">
                  <c:v>3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3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3</c:v>
                </c:pt>
                <c:pt idx="1396">
                  <c:v>3</c:v>
                </c:pt>
                <c:pt idx="1397">
                  <c:v>3</c:v>
                </c:pt>
                <c:pt idx="1398">
                  <c:v>3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3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3</c:v>
                </c:pt>
                <c:pt idx="1410">
                  <c:v>3</c:v>
                </c:pt>
                <c:pt idx="1411">
                  <c:v>3</c:v>
                </c:pt>
                <c:pt idx="1412">
                  <c:v>3</c:v>
                </c:pt>
                <c:pt idx="1413">
                  <c:v>3</c:v>
                </c:pt>
                <c:pt idx="1414">
                  <c:v>3</c:v>
                </c:pt>
                <c:pt idx="1415">
                  <c:v>3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3</c:v>
                </c:pt>
                <c:pt idx="1420">
                  <c:v>3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3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3</c:v>
                </c:pt>
                <c:pt idx="1438">
                  <c:v>3</c:v>
                </c:pt>
                <c:pt idx="1439">
                  <c:v>3</c:v>
                </c:pt>
                <c:pt idx="1440">
                  <c:v>3</c:v>
                </c:pt>
                <c:pt idx="1441">
                  <c:v>3</c:v>
                </c:pt>
                <c:pt idx="1442">
                  <c:v>3</c:v>
                </c:pt>
                <c:pt idx="1443">
                  <c:v>3</c:v>
                </c:pt>
                <c:pt idx="1444">
                  <c:v>3</c:v>
                </c:pt>
                <c:pt idx="1445">
                  <c:v>3</c:v>
                </c:pt>
                <c:pt idx="1446">
                  <c:v>3</c:v>
                </c:pt>
                <c:pt idx="1447">
                  <c:v>3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3</c:v>
                </c:pt>
                <c:pt idx="1462">
                  <c:v>3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3</c:v>
                </c:pt>
                <c:pt idx="1467">
                  <c:v>3</c:v>
                </c:pt>
                <c:pt idx="1468">
                  <c:v>3</c:v>
                </c:pt>
                <c:pt idx="1469">
                  <c:v>3</c:v>
                </c:pt>
                <c:pt idx="1470">
                  <c:v>3</c:v>
                </c:pt>
                <c:pt idx="1471">
                  <c:v>3</c:v>
                </c:pt>
                <c:pt idx="1472">
                  <c:v>3</c:v>
                </c:pt>
                <c:pt idx="1473">
                  <c:v>3</c:v>
                </c:pt>
                <c:pt idx="1474">
                  <c:v>3</c:v>
                </c:pt>
                <c:pt idx="1475">
                  <c:v>3</c:v>
                </c:pt>
                <c:pt idx="1476">
                  <c:v>3</c:v>
                </c:pt>
                <c:pt idx="1477">
                  <c:v>3</c:v>
                </c:pt>
                <c:pt idx="1478">
                  <c:v>3</c:v>
                </c:pt>
                <c:pt idx="1479">
                  <c:v>3</c:v>
                </c:pt>
                <c:pt idx="1480">
                  <c:v>3</c:v>
                </c:pt>
                <c:pt idx="1481">
                  <c:v>3</c:v>
                </c:pt>
                <c:pt idx="1482">
                  <c:v>3</c:v>
                </c:pt>
                <c:pt idx="1483">
                  <c:v>3</c:v>
                </c:pt>
                <c:pt idx="1484">
                  <c:v>3</c:v>
                </c:pt>
                <c:pt idx="1485">
                  <c:v>3</c:v>
                </c:pt>
                <c:pt idx="1486">
                  <c:v>3</c:v>
                </c:pt>
                <c:pt idx="1487">
                  <c:v>3</c:v>
                </c:pt>
                <c:pt idx="1488">
                  <c:v>3</c:v>
                </c:pt>
                <c:pt idx="1489">
                  <c:v>3</c:v>
                </c:pt>
                <c:pt idx="1490">
                  <c:v>3</c:v>
                </c:pt>
                <c:pt idx="1491">
                  <c:v>3</c:v>
                </c:pt>
                <c:pt idx="1492">
                  <c:v>3</c:v>
                </c:pt>
                <c:pt idx="1493">
                  <c:v>3</c:v>
                </c:pt>
                <c:pt idx="1494">
                  <c:v>3</c:v>
                </c:pt>
                <c:pt idx="1495">
                  <c:v>3</c:v>
                </c:pt>
                <c:pt idx="1496">
                  <c:v>3</c:v>
                </c:pt>
                <c:pt idx="1497">
                  <c:v>3</c:v>
                </c:pt>
                <c:pt idx="1498">
                  <c:v>3</c:v>
                </c:pt>
                <c:pt idx="1499">
                  <c:v>3</c:v>
                </c:pt>
                <c:pt idx="1500">
                  <c:v>3</c:v>
                </c:pt>
                <c:pt idx="1501">
                  <c:v>3</c:v>
                </c:pt>
                <c:pt idx="1502">
                  <c:v>3</c:v>
                </c:pt>
                <c:pt idx="1503">
                  <c:v>3</c:v>
                </c:pt>
                <c:pt idx="1504">
                  <c:v>3</c:v>
                </c:pt>
                <c:pt idx="1505">
                  <c:v>3</c:v>
                </c:pt>
                <c:pt idx="1506">
                  <c:v>3</c:v>
                </c:pt>
                <c:pt idx="1507">
                  <c:v>3</c:v>
                </c:pt>
                <c:pt idx="1508">
                  <c:v>3</c:v>
                </c:pt>
                <c:pt idx="1509">
                  <c:v>3</c:v>
                </c:pt>
                <c:pt idx="1510">
                  <c:v>3</c:v>
                </c:pt>
                <c:pt idx="1511">
                  <c:v>3</c:v>
                </c:pt>
                <c:pt idx="1512">
                  <c:v>3</c:v>
                </c:pt>
                <c:pt idx="1513">
                  <c:v>3</c:v>
                </c:pt>
                <c:pt idx="1514">
                  <c:v>3</c:v>
                </c:pt>
                <c:pt idx="1515">
                  <c:v>3</c:v>
                </c:pt>
                <c:pt idx="1516">
                  <c:v>3</c:v>
                </c:pt>
                <c:pt idx="1517">
                  <c:v>3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3</c:v>
                </c:pt>
                <c:pt idx="1522">
                  <c:v>3</c:v>
                </c:pt>
                <c:pt idx="1523">
                  <c:v>3</c:v>
                </c:pt>
                <c:pt idx="1524">
                  <c:v>3</c:v>
                </c:pt>
                <c:pt idx="1525">
                  <c:v>3</c:v>
                </c:pt>
                <c:pt idx="1526">
                  <c:v>3</c:v>
                </c:pt>
                <c:pt idx="1527">
                  <c:v>3</c:v>
                </c:pt>
                <c:pt idx="1528">
                  <c:v>3</c:v>
                </c:pt>
                <c:pt idx="1529">
                  <c:v>3</c:v>
                </c:pt>
                <c:pt idx="1530">
                  <c:v>3</c:v>
                </c:pt>
                <c:pt idx="1531">
                  <c:v>3</c:v>
                </c:pt>
                <c:pt idx="1532">
                  <c:v>3</c:v>
                </c:pt>
                <c:pt idx="1533">
                  <c:v>3</c:v>
                </c:pt>
                <c:pt idx="1534">
                  <c:v>3</c:v>
                </c:pt>
                <c:pt idx="1535">
                  <c:v>3</c:v>
                </c:pt>
                <c:pt idx="1536">
                  <c:v>3</c:v>
                </c:pt>
                <c:pt idx="1537">
                  <c:v>3</c:v>
                </c:pt>
                <c:pt idx="1538">
                  <c:v>3</c:v>
                </c:pt>
                <c:pt idx="1539">
                  <c:v>3</c:v>
                </c:pt>
                <c:pt idx="1540">
                  <c:v>3</c:v>
                </c:pt>
                <c:pt idx="1541">
                  <c:v>3</c:v>
                </c:pt>
                <c:pt idx="1542">
                  <c:v>3</c:v>
                </c:pt>
                <c:pt idx="1543">
                  <c:v>3</c:v>
                </c:pt>
                <c:pt idx="1544">
                  <c:v>3</c:v>
                </c:pt>
                <c:pt idx="1545">
                  <c:v>3</c:v>
                </c:pt>
                <c:pt idx="1546">
                  <c:v>3</c:v>
                </c:pt>
                <c:pt idx="1547">
                  <c:v>3</c:v>
                </c:pt>
                <c:pt idx="1548">
                  <c:v>3</c:v>
                </c:pt>
                <c:pt idx="1549">
                  <c:v>3</c:v>
                </c:pt>
                <c:pt idx="1550">
                  <c:v>3</c:v>
                </c:pt>
                <c:pt idx="1551">
                  <c:v>3</c:v>
                </c:pt>
                <c:pt idx="1552">
                  <c:v>3</c:v>
                </c:pt>
                <c:pt idx="1553">
                  <c:v>3</c:v>
                </c:pt>
                <c:pt idx="1554">
                  <c:v>3</c:v>
                </c:pt>
                <c:pt idx="1555">
                  <c:v>3</c:v>
                </c:pt>
                <c:pt idx="1556">
                  <c:v>3</c:v>
                </c:pt>
                <c:pt idx="1557">
                  <c:v>3</c:v>
                </c:pt>
                <c:pt idx="1558">
                  <c:v>3</c:v>
                </c:pt>
                <c:pt idx="1559">
                  <c:v>3</c:v>
                </c:pt>
                <c:pt idx="1560">
                  <c:v>3</c:v>
                </c:pt>
                <c:pt idx="1561">
                  <c:v>3</c:v>
                </c:pt>
                <c:pt idx="1562">
                  <c:v>3</c:v>
                </c:pt>
                <c:pt idx="1563">
                  <c:v>3</c:v>
                </c:pt>
                <c:pt idx="1564">
                  <c:v>3</c:v>
                </c:pt>
                <c:pt idx="1565">
                  <c:v>3</c:v>
                </c:pt>
                <c:pt idx="1566">
                  <c:v>3</c:v>
                </c:pt>
                <c:pt idx="1567">
                  <c:v>3</c:v>
                </c:pt>
                <c:pt idx="1568">
                  <c:v>3</c:v>
                </c:pt>
                <c:pt idx="1569">
                  <c:v>3</c:v>
                </c:pt>
                <c:pt idx="1570">
                  <c:v>3</c:v>
                </c:pt>
                <c:pt idx="1571">
                  <c:v>3</c:v>
                </c:pt>
                <c:pt idx="1572">
                  <c:v>3</c:v>
                </c:pt>
                <c:pt idx="1573">
                  <c:v>3</c:v>
                </c:pt>
                <c:pt idx="1574">
                  <c:v>3</c:v>
                </c:pt>
                <c:pt idx="1575">
                  <c:v>3</c:v>
                </c:pt>
                <c:pt idx="1576">
                  <c:v>3</c:v>
                </c:pt>
                <c:pt idx="1577">
                  <c:v>3</c:v>
                </c:pt>
                <c:pt idx="1578">
                  <c:v>3</c:v>
                </c:pt>
                <c:pt idx="1579">
                  <c:v>3</c:v>
                </c:pt>
                <c:pt idx="1580">
                  <c:v>3</c:v>
                </c:pt>
                <c:pt idx="1581">
                  <c:v>3</c:v>
                </c:pt>
                <c:pt idx="1582">
                  <c:v>3</c:v>
                </c:pt>
                <c:pt idx="1583">
                  <c:v>3</c:v>
                </c:pt>
                <c:pt idx="1584">
                  <c:v>3</c:v>
                </c:pt>
                <c:pt idx="1585">
                  <c:v>3</c:v>
                </c:pt>
                <c:pt idx="1586">
                  <c:v>3</c:v>
                </c:pt>
                <c:pt idx="1587">
                  <c:v>3</c:v>
                </c:pt>
                <c:pt idx="1588">
                  <c:v>3</c:v>
                </c:pt>
                <c:pt idx="1589">
                  <c:v>3</c:v>
                </c:pt>
                <c:pt idx="1590">
                  <c:v>3</c:v>
                </c:pt>
                <c:pt idx="1591">
                  <c:v>3</c:v>
                </c:pt>
                <c:pt idx="1592">
                  <c:v>3</c:v>
                </c:pt>
                <c:pt idx="1593">
                  <c:v>3</c:v>
                </c:pt>
                <c:pt idx="1594">
                  <c:v>3</c:v>
                </c:pt>
                <c:pt idx="1595">
                  <c:v>3</c:v>
                </c:pt>
                <c:pt idx="1596">
                  <c:v>3</c:v>
                </c:pt>
                <c:pt idx="1597">
                  <c:v>3</c:v>
                </c:pt>
                <c:pt idx="1598">
                  <c:v>3</c:v>
                </c:pt>
                <c:pt idx="1599">
                  <c:v>3</c:v>
                </c:pt>
                <c:pt idx="1600">
                  <c:v>3</c:v>
                </c:pt>
                <c:pt idx="1601">
                  <c:v>3</c:v>
                </c:pt>
                <c:pt idx="1602">
                  <c:v>3</c:v>
                </c:pt>
                <c:pt idx="1603">
                  <c:v>3</c:v>
                </c:pt>
                <c:pt idx="1604">
                  <c:v>3</c:v>
                </c:pt>
                <c:pt idx="1605">
                  <c:v>3</c:v>
                </c:pt>
                <c:pt idx="1606">
                  <c:v>3</c:v>
                </c:pt>
                <c:pt idx="1607">
                  <c:v>3</c:v>
                </c:pt>
                <c:pt idx="1608">
                  <c:v>3</c:v>
                </c:pt>
                <c:pt idx="1609">
                  <c:v>3</c:v>
                </c:pt>
                <c:pt idx="1610">
                  <c:v>3</c:v>
                </c:pt>
                <c:pt idx="1611">
                  <c:v>3</c:v>
                </c:pt>
                <c:pt idx="1612">
                  <c:v>3</c:v>
                </c:pt>
                <c:pt idx="1613">
                  <c:v>3</c:v>
                </c:pt>
                <c:pt idx="1614">
                  <c:v>3</c:v>
                </c:pt>
                <c:pt idx="1615">
                  <c:v>3</c:v>
                </c:pt>
                <c:pt idx="1616">
                  <c:v>3</c:v>
                </c:pt>
                <c:pt idx="1617">
                  <c:v>3</c:v>
                </c:pt>
                <c:pt idx="1618">
                  <c:v>3</c:v>
                </c:pt>
                <c:pt idx="1619">
                  <c:v>3</c:v>
                </c:pt>
                <c:pt idx="1620">
                  <c:v>3</c:v>
                </c:pt>
                <c:pt idx="1621">
                  <c:v>3</c:v>
                </c:pt>
                <c:pt idx="1622">
                  <c:v>3</c:v>
                </c:pt>
                <c:pt idx="1623">
                  <c:v>3</c:v>
                </c:pt>
                <c:pt idx="1624">
                  <c:v>3</c:v>
                </c:pt>
                <c:pt idx="1625">
                  <c:v>3</c:v>
                </c:pt>
                <c:pt idx="1626">
                  <c:v>3</c:v>
                </c:pt>
                <c:pt idx="1627">
                  <c:v>3</c:v>
                </c:pt>
                <c:pt idx="1628">
                  <c:v>3</c:v>
                </c:pt>
                <c:pt idx="1629">
                  <c:v>3</c:v>
                </c:pt>
                <c:pt idx="1630">
                  <c:v>3</c:v>
                </c:pt>
                <c:pt idx="1631">
                  <c:v>3</c:v>
                </c:pt>
                <c:pt idx="1632">
                  <c:v>3</c:v>
                </c:pt>
                <c:pt idx="1633">
                  <c:v>3</c:v>
                </c:pt>
                <c:pt idx="1634">
                  <c:v>3</c:v>
                </c:pt>
                <c:pt idx="1635">
                  <c:v>3</c:v>
                </c:pt>
                <c:pt idx="1636">
                  <c:v>3</c:v>
                </c:pt>
                <c:pt idx="1637">
                  <c:v>3</c:v>
                </c:pt>
                <c:pt idx="1638">
                  <c:v>3</c:v>
                </c:pt>
                <c:pt idx="1639">
                  <c:v>3</c:v>
                </c:pt>
                <c:pt idx="1640">
                  <c:v>3</c:v>
                </c:pt>
                <c:pt idx="1641">
                  <c:v>3</c:v>
                </c:pt>
                <c:pt idx="1642">
                  <c:v>3</c:v>
                </c:pt>
                <c:pt idx="1643">
                  <c:v>3</c:v>
                </c:pt>
                <c:pt idx="1644">
                  <c:v>3</c:v>
                </c:pt>
                <c:pt idx="1645">
                  <c:v>3</c:v>
                </c:pt>
                <c:pt idx="1646">
                  <c:v>3</c:v>
                </c:pt>
                <c:pt idx="1647">
                  <c:v>3</c:v>
                </c:pt>
                <c:pt idx="1648">
                  <c:v>3</c:v>
                </c:pt>
                <c:pt idx="1649">
                  <c:v>3</c:v>
                </c:pt>
                <c:pt idx="1650">
                  <c:v>3</c:v>
                </c:pt>
                <c:pt idx="1651">
                  <c:v>3</c:v>
                </c:pt>
                <c:pt idx="1652">
                  <c:v>3</c:v>
                </c:pt>
                <c:pt idx="1653">
                  <c:v>3</c:v>
                </c:pt>
                <c:pt idx="1654">
                  <c:v>3</c:v>
                </c:pt>
                <c:pt idx="1655">
                  <c:v>3</c:v>
                </c:pt>
                <c:pt idx="1656">
                  <c:v>3</c:v>
                </c:pt>
                <c:pt idx="1657">
                  <c:v>3</c:v>
                </c:pt>
                <c:pt idx="1658">
                  <c:v>3</c:v>
                </c:pt>
                <c:pt idx="1659">
                  <c:v>3</c:v>
                </c:pt>
                <c:pt idx="1660">
                  <c:v>3</c:v>
                </c:pt>
                <c:pt idx="1661">
                  <c:v>3</c:v>
                </c:pt>
                <c:pt idx="1662">
                  <c:v>3</c:v>
                </c:pt>
                <c:pt idx="1663">
                  <c:v>3</c:v>
                </c:pt>
                <c:pt idx="1664">
                  <c:v>3</c:v>
                </c:pt>
                <c:pt idx="1665">
                  <c:v>3</c:v>
                </c:pt>
                <c:pt idx="1666">
                  <c:v>3</c:v>
                </c:pt>
                <c:pt idx="1667">
                  <c:v>3</c:v>
                </c:pt>
                <c:pt idx="1668">
                  <c:v>3</c:v>
                </c:pt>
                <c:pt idx="1669">
                  <c:v>3</c:v>
                </c:pt>
                <c:pt idx="167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C-4D0B-A5CA-3B57553C7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5516335"/>
        <c:axId val="2055526319"/>
      </c:lineChart>
      <c:scatterChart>
        <c:scatterStyle val="lineMarker"/>
        <c:varyColors val="0"/>
        <c:ser>
          <c:idx val="0"/>
          <c:order val="0"/>
          <c:tx>
            <c:strRef>
              <c:f>Resueltas!$M$1</c:f>
              <c:strCache>
                <c:ptCount val="1"/>
                <c:pt idx="0">
                  <c:v>CicleTime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Resueltas!$L$2:$L$1672</c:f>
              <c:numCache>
                <c:formatCode>m/d/yyyy</c:formatCode>
                <c:ptCount val="1671"/>
                <c:pt idx="0">
                  <c:v>44985</c:v>
                </c:pt>
                <c:pt idx="1">
                  <c:v>44985</c:v>
                </c:pt>
                <c:pt idx="2">
                  <c:v>44985</c:v>
                </c:pt>
                <c:pt idx="3">
                  <c:v>44985</c:v>
                </c:pt>
                <c:pt idx="4">
                  <c:v>44984</c:v>
                </c:pt>
                <c:pt idx="5">
                  <c:v>44984</c:v>
                </c:pt>
                <c:pt idx="6">
                  <c:v>44985</c:v>
                </c:pt>
                <c:pt idx="7">
                  <c:v>44985</c:v>
                </c:pt>
                <c:pt idx="8">
                  <c:v>44985</c:v>
                </c:pt>
                <c:pt idx="9">
                  <c:v>44984</c:v>
                </c:pt>
                <c:pt idx="10">
                  <c:v>44985</c:v>
                </c:pt>
                <c:pt idx="11">
                  <c:v>44981</c:v>
                </c:pt>
                <c:pt idx="12">
                  <c:v>44985</c:v>
                </c:pt>
                <c:pt idx="13">
                  <c:v>44984</c:v>
                </c:pt>
                <c:pt idx="14">
                  <c:v>44985</c:v>
                </c:pt>
                <c:pt idx="15">
                  <c:v>44981</c:v>
                </c:pt>
                <c:pt idx="16">
                  <c:v>44981</c:v>
                </c:pt>
                <c:pt idx="17">
                  <c:v>44985</c:v>
                </c:pt>
                <c:pt idx="18">
                  <c:v>44985</c:v>
                </c:pt>
                <c:pt idx="19">
                  <c:v>44980</c:v>
                </c:pt>
                <c:pt idx="20">
                  <c:v>44980</c:v>
                </c:pt>
                <c:pt idx="21">
                  <c:v>44984</c:v>
                </c:pt>
                <c:pt idx="22">
                  <c:v>44984</c:v>
                </c:pt>
                <c:pt idx="23">
                  <c:v>44981</c:v>
                </c:pt>
                <c:pt idx="24">
                  <c:v>44981</c:v>
                </c:pt>
                <c:pt idx="25">
                  <c:v>44984</c:v>
                </c:pt>
                <c:pt idx="26">
                  <c:v>44984</c:v>
                </c:pt>
                <c:pt idx="27">
                  <c:v>44980</c:v>
                </c:pt>
                <c:pt idx="28">
                  <c:v>44979</c:v>
                </c:pt>
                <c:pt idx="29">
                  <c:v>44979</c:v>
                </c:pt>
                <c:pt idx="30">
                  <c:v>44984</c:v>
                </c:pt>
                <c:pt idx="31">
                  <c:v>44979</c:v>
                </c:pt>
                <c:pt idx="32">
                  <c:v>44979</c:v>
                </c:pt>
                <c:pt idx="33">
                  <c:v>44979</c:v>
                </c:pt>
                <c:pt idx="34">
                  <c:v>44979</c:v>
                </c:pt>
                <c:pt idx="35">
                  <c:v>44979</c:v>
                </c:pt>
                <c:pt idx="36">
                  <c:v>44979</c:v>
                </c:pt>
                <c:pt idx="37">
                  <c:v>44977</c:v>
                </c:pt>
                <c:pt idx="38">
                  <c:v>44978</c:v>
                </c:pt>
                <c:pt idx="39">
                  <c:v>44985</c:v>
                </c:pt>
                <c:pt idx="40">
                  <c:v>44977</c:v>
                </c:pt>
                <c:pt idx="41">
                  <c:v>44981</c:v>
                </c:pt>
                <c:pt idx="42">
                  <c:v>44978</c:v>
                </c:pt>
                <c:pt idx="43">
                  <c:v>44977</c:v>
                </c:pt>
                <c:pt idx="44">
                  <c:v>44977</c:v>
                </c:pt>
                <c:pt idx="45">
                  <c:v>44977</c:v>
                </c:pt>
                <c:pt idx="46">
                  <c:v>44984</c:v>
                </c:pt>
                <c:pt idx="47">
                  <c:v>44977</c:v>
                </c:pt>
                <c:pt idx="48">
                  <c:v>44977</c:v>
                </c:pt>
                <c:pt idx="49">
                  <c:v>44977</c:v>
                </c:pt>
                <c:pt idx="50">
                  <c:v>44979</c:v>
                </c:pt>
                <c:pt idx="51">
                  <c:v>44977</c:v>
                </c:pt>
                <c:pt idx="52">
                  <c:v>44977</c:v>
                </c:pt>
                <c:pt idx="53">
                  <c:v>44978</c:v>
                </c:pt>
                <c:pt idx="54">
                  <c:v>44974</c:v>
                </c:pt>
                <c:pt idx="55">
                  <c:v>44974</c:v>
                </c:pt>
                <c:pt idx="56">
                  <c:v>44985</c:v>
                </c:pt>
                <c:pt idx="57">
                  <c:v>44984</c:v>
                </c:pt>
                <c:pt idx="58">
                  <c:v>44974</c:v>
                </c:pt>
                <c:pt idx="59">
                  <c:v>44977</c:v>
                </c:pt>
                <c:pt idx="60">
                  <c:v>44980</c:v>
                </c:pt>
                <c:pt idx="61">
                  <c:v>44973</c:v>
                </c:pt>
                <c:pt idx="62">
                  <c:v>44973</c:v>
                </c:pt>
                <c:pt idx="63">
                  <c:v>44973</c:v>
                </c:pt>
                <c:pt idx="64">
                  <c:v>44973</c:v>
                </c:pt>
                <c:pt idx="65">
                  <c:v>44973</c:v>
                </c:pt>
                <c:pt idx="66">
                  <c:v>44974</c:v>
                </c:pt>
                <c:pt idx="67">
                  <c:v>44978</c:v>
                </c:pt>
                <c:pt idx="68">
                  <c:v>44973</c:v>
                </c:pt>
                <c:pt idx="69">
                  <c:v>44973</c:v>
                </c:pt>
                <c:pt idx="70">
                  <c:v>44974</c:v>
                </c:pt>
                <c:pt idx="71">
                  <c:v>44978</c:v>
                </c:pt>
                <c:pt idx="72">
                  <c:v>44973</c:v>
                </c:pt>
                <c:pt idx="73">
                  <c:v>44977</c:v>
                </c:pt>
                <c:pt idx="74">
                  <c:v>44973</c:v>
                </c:pt>
                <c:pt idx="75">
                  <c:v>44973</c:v>
                </c:pt>
                <c:pt idx="76">
                  <c:v>44972</c:v>
                </c:pt>
                <c:pt idx="77">
                  <c:v>44972</c:v>
                </c:pt>
                <c:pt idx="78">
                  <c:v>44972</c:v>
                </c:pt>
                <c:pt idx="79">
                  <c:v>44974</c:v>
                </c:pt>
                <c:pt idx="80">
                  <c:v>44984</c:v>
                </c:pt>
                <c:pt idx="81">
                  <c:v>44972</c:v>
                </c:pt>
                <c:pt idx="82">
                  <c:v>44972</c:v>
                </c:pt>
                <c:pt idx="83">
                  <c:v>44980</c:v>
                </c:pt>
                <c:pt idx="84">
                  <c:v>44973</c:v>
                </c:pt>
                <c:pt idx="85">
                  <c:v>44972</c:v>
                </c:pt>
                <c:pt idx="86">
                  <c:v>44972</c:v>
                </c:pt>
                <c:pt idx="87">
                  <c:v>44973</c:v>
                </c:pt>
                <c:pt idx="88">
                  <c:v>44973</c:v>
                </c:pt>
                <c:pt idx="89">
                  <c:v>44971</c:v>
                </c:pt>
                <c:pt idx="90">
                  <c:v>44970</c:v>
                </c:pt>
                <c:pt idx="91">
                  <c:v>44970</c:v>
                </c:pt>
                <c:pt idx="92">
                  <c:v>44972</c:v>
                </c:pt>
                <c:pt idx="93">
                  <c:v>44974</c:v>
                </c:pt>
                <c:pt idx="94">
                  <c:v>44974</c:v>
                </c:pt>
                <c:pt idx="95">
                  <c:v>44972</c:v>
                </c:pt>
                <c:pt idx="96">
                  <c:v>44971</c:v>
                </c:pt>
                <c:pt idx="97">
                  <c:v>44970</c:v>
                </c:pt>
                <c:pt idx="98">
                  <c:v>44985</c:v>
                </c:pt>
                <c:pt idx="99">
                  <c:v>44970</c:v>
                </c:pt>
                <c:pt idx="100">
                  <c:v>44967</c:v>
                </c:pt>
                <c:pt idx="101">
                  <c:v>44967</c:v>
                </c:pt>
                <c:pt idx="102">
                  <c:v>44971</c:v>
                </c:pt>
                <c:pt idx="103">
                  <c:v>44967</c:v>
                </c:pt>
                <c:pt idx="104">
                  <c:v>44972</c:v>
                </c:pt>
                <c:pt idx="105">
                  <c:v>44970</c:v>
                </c:pt>
                <c:pt idx="106">
                  <c:v>44971</c:v>
                </c:pt>
                <c:pt idx="107">
                  <c:v>44970</c:v>
                </c:pt>
                <c:pt idx="108">
                  <c:v>44972</c:v>
                </c:pt>
                <c:pt idx="109">
                  <c:v>44970</c:v>
                </c:pt>
                <c:pt idx="110">
                  <c:v>44984</c:v>
                </c:pt>
                <c:pt idx="111">
                  <c:v>44972</c:v>
                </c:pt>
                <c:pt idx="112">
                  <c:v>44967</c:v>
                </c:pt>
                <c:pt idx="113">
                  <c:v>44965</c:v>
                </c:pt>
                <c:pt idx="114">
                  <c:v>44974</c:v>
                </c:pt>
                <c:pt idx="115">
                  <c:v>44965</c:v>
                </c:pt>
                <c:pt idx="116">
                  <c:v>44981</c:v>
                </c:pt>
                <c:pt idx="117">
                  <c:v>44965</c:v>
                </c:pt>
                <c:pt idx="118">
                  <c:v>44964</c:v>
                </c:pt>
                <c:pt idx="119">
                  <c:v>44965</c:v>
                </c:pt>
                <c:pt idx="120">
                  <c:v>44964</c:v>
                </c:pt>
                <c:pt idx="121">
                  <c:v>44974</c:v>
                </c:pt>
                <c:pt idx="122">
                  <c:v>44970</c:v>
                </c:pt>
                <c:pt idx="123">
                  <c:v>44970</c:v>
                </c:pt>
                <c:pt idx="124">
                  <c:v>44963</c:v>
                </c:pt>
                <c:pt idx="125">
                  <c:v>44977</c:v>
                </c:pt>
                <c:pt idx="126">
                  <c:v>44977</c:v>
                </c:pt>
                <c:pt idx="127">
                  <c:v>44963</c:v>
                </c:pt>
                <c:pt idx="128">
                  <c:v>44963</c:v>
                </c:pt>
                <c:pt idx="129">
                  <c:v>44963</c:v>
                </c:pt>
                <c:pt idx="130">
                  <c:v>44979</c:v>
                </c:pt>
                <c:pt idx="131">
                  <c:v>44965</c:v>
                </c:pt>
                <c:pt idx="132">
                  <c:v>44977</c:v>
                </c:pt>
                <c:pt idx="133">
                  <c:v>44977</c:v>
                </c:pt>
                <c:pt idx="134">
                  <c:v>44977</c:v>
                </c:pt>
                <c:pt idx="135">
                  <c:v>44966</c:v>
                </c:pt>
                <c:pt idx="136">
                  <c:v>44960</c:v>
                </c:pt>
                <c:pt idx="137">
                  <c:v>44964</c:v>
                </c:pt>
                <c:pt idx="138">
                  <c:v>44976</c:v>
                </c:pt>
                <c:pt idx="139">
                  <c:v>44960</c:v>
                </c:pt>
                <c:pt idx="140">
                  <c:v>44978</c:v>
                </c:pt>
                <c:pt idx="141">
                  <c:v>44958</c:v>
                </c:pt>
                <c:pt idx="142">
                  <c:v>44958</c:v>
                </c:pt>
                <c:pt idx="143">
                  <c:v>44958</c:v>
                </c:pt>
                <c:pt idx="144">
                  <c:v>44958</c:v>
                </c:pt>
                <c:pt idx="145">
                  <c:v>44958</c:v>
                </c:pt>
                <c:pt idx="146">
                  <c:v>44966</c:v>
                </c:pt>
                <c:pt idx="147">
                  <c:v>44958</c:v>
                </c:pt>
                <c:pt idx="148">
                  <c:v>44965</c:v>
                </c:pt>
                <c:pt idx="149">
                  <c:v>44959</c:v>
                </c:pt>
                <c:pt idx="150">
                  <c:v>44967</c:v>
                </c:pt>
                <c:pt idx="151">
                  <c:v>44978</c:v>
                </c:pt>
                <c:pt idx="152">
                  <c:v>44965</c:v>
                </c:pt>
                <c:pt idx="153">
                  <c:v>44965</c:v>
                </c:pt>
                <c:pt idx="154">
                  <c:v>44966</c:v>
                </c:pt>
                <c:pt idx="155">
                  <c:v>44964</c:v>
                </c:pt>
                <c:pt idx="156">
                  <c:v>44960</c:v>
                </c:pt>
                <c:pt idx="157">
                  <c:v>44958</c:v>
                </c:pt>
                <c:pt idx="158">
                  <c:v>44977</c:v>
                </c:pt>
                <c:pt idx="159">
                  <c:v>44958</c:v>
                </c:pt>
                <c:pt idx="160">
                  <c:v>44981</c:v>
                </c:pt>
                <c:pt idx="161">
                  <c:v>44964</c:v>
                </c:pt>
                <c:pt idx="162">
                  <c:v>44980</c:v>
                </c:pt>
                <c:pt idx="163">
                  <c:v>44978</c:v>
                </c:pt>
                <c:pt idx="164">
                  <c:v>44958</c:v>
                </c:pt>
                <c:pt idx="165">
                  <c:v>44958</c:v>
                </c:pt>
                <c:pt idx="166">
                  <c:v>44971</c:v>
                </c:pt>
                <c:pt idx="167">
                  <c:v>44959</c:v>
                </c:pt>
                <c:pt idx="168">
                  <c:v>44959</c:v>
                </c:pt>
                <c:pt idx="169">
                  <c:v>44965</c:v>
                </c:pt>
                <c:pt idx="170">
                  <c:v>44972</c:v>
                </c:pt>
                <c:pt idx="171">
                  <c:v>44960</c:v>
                </c:pt>
                <c:pt idx="172">
                  <c:v>44972</c:v>
                </c:pt>
                <c:pt idx="173">
                  <c:v>44978</c:v>
                </c:pt>
                <c:pt idx="174">
                  <c:v>44964</c:v>
                </c:pt>
                <c:pt idx="175">
                  <c:v>44975</c:v>
                </c:pt>
                <c:pt idx="176">
                  <c:v>44979</c:v>
                </c:pt>
                <c:pt idx="177">
                  <c:v>44972</c:v>
                </c:pt>
                <c:pt idx="178">
                  <c:v>44975</c:v>
                </c:pt>
                <c:pt idx="179">
                  <c:v>44958</c:v>
                </c:pt>
                <c:pt idx="180">
                  <c:v>44970</c:v>
                </c:pt>
                <c:pt idx="181">
                  <c:v>44958</c:v>
                </c:pt>
                <c:pt idx="182">
                  <c:v>44966</c:v>
                </c:pt>
                <c:pt idx="183">
                  <c:v>44967</c:v>
                </c:pt>
                <c:pt idx="184">
                  <c:v>44974</c:v>
                </c:pt>
                <c:pt idx="185">
                  <c:v>44959</c:v>
                </c:pt>
                <c:pt idx="186">
                  <c:v>44972</c:v>
                </c:pt>
                <c:pt idx="187">
                  <c:v>44978</c:v>
                </c:pt>
                <c:pt idx="188">
                  <c:v>44980</c:v>
                </c:pt>
                <c:pt idx="189">
                  <c:v>44963</c:v>
                </c:pt>
                <c:pt idx="190">
                  <c:v>44980</c:v>
                </c:pt>
                <c:pt idx="191">
                  <c:v>44965</c:v>
                </c:pt>
                <c:pt idx="192">
                  <c:v>44958</c:v>
                </c:pt>
                <c:pt idx="193">
                  <c:v>44974</c:v>
                </c:pt>
                <c:pt idx="194">
                  <c:v>44978</c:v>
                </c:pt>
                <c:pt idx="195">
                  <c:v>44979</c:v>
                </c:pt>
                <c:pt idx="196">
                  <c:v>44971</c:v>
                </c:pt>
                <c:pt idx="197">
                  <c:v>44966</c:v>
                </c:pt>
                <c:pt idx="198">
                  <c:v>44984</c:v>
                </c:pt>
                <c:pt idx="199">
                  <c:v>44981</c:v>
                </c:pt>
                <c:pt idx="200">
                  <c:v>44984</c:v>
                </c:pt>
                <c:pt idx="201">
                  <c:v>44963</c:v>
                </c:pt>
                <c:pt idx="202">
                  <c:v>44966</c:v>
                </c:pt>
                <c:pt idx="203">
                  <c:v>44960</c:v>
                </c:pt>
                <c:pt idx="204">
                  <c:v>44966</c:v>
                </c:pt>
                <c:pt idx="205">
                  <c:v>44974</c:v>
                </c:pt>
                <c:pt idx="206">
                  <c:v>44970</c:v>
                </c:pt>
                <c:pt idx="207">
                  <c:v>44966</c:v>
                </c:pt>
                <c:pt idx="208">
                  <c:v>44985</c:v>
                </c:pt>
                <c:pt idx="209">
                  <c:v>44981</c:v>
                </c:pt>
                <c:pt idx="210">
                  <c:v>44981</c:v>
                </c:pt>
                <c:pt idx="211">
                  <c:v>44958</c:v>
                </c:pt>
                <c:pt idx="212">
                  <c:v>44981</c:v>
                </c:pt>
                <c:pt idx="213">
                  <c:v>44966</c:v>
                </c:pt>
                <c:pt idx="214">
                  <c:v>44965</c:v>
                </c:pt>
                <c:pt idx="215">
                  <c:v>44974</c:v>
                </c:pt>
                <c:pt idx="216">
                  <c:v>44965</c:v>
                </c:pt>
                <c:pt idx="217">
                  <c:v>44981</c:v>
                </c:pt>
                <c:pt idx="218">
                  <c:v>44974</c:v>
                </c:pt>
                <c:pt idx="219">
                  <c:v>44974</c:v>
                </c:pt>
                <c:pt idx="220">
                  <c:v>44966</c:v>
                </c:pt>
                <c:pt idx="221">
                  <c:v>44958</c:v>
                </c:pt>
                <c:pt idx="222">
                  <c:v>44984</c:v>
                </c:pt>
                <c:pt idx="223">
                  <c:v>44974</c:v>
                </c:pt>
                <c:pt idx="224">
                  <c:v>44957</c:v>
                </c:pt>
                <c:pt idx="225">
                  <c:v>44957</c:v>
                </c:pt>
                <c:pt idx="226">
                  <c:v>44957</c:v>
                </c:pt>
                <c:pt idx="227">
                  <c:v>44957</c:v>
                </c:pt>
                <c:pt idx="228">
                  <c:v>44957</c:v>
                </c:pt>
                <c:pt idx="229">
                  <c:v>44957</c:v>
                </c:pt>
                <c:pt idx="230">
                  <c:v>44956</c:v>
                </c:pt>
                <c:pt idx="231">
                  <c:v>44956</c:v>
                </c:pt>
                <c:pt idx="232">
                  <c:v>44956</c:v>
                </c:pt>
                <c:pt idx="233">
                  <c:v>44956</c:v>
                </c:pt>
                <c:pt idx="234">
                  <c:v>44956</c:v>
                </c:pt>
                <c:pt idx="235">
                  <c:v>44957</c:v>
                </c:pt>
                <c:pt idx="236">
                  <c:v>44957</c:v>
                </c:pt>
                <c:pt idx="237">
                  <c:v>44956</c:v>
                </c:pt>
                <c:pt idx="238">
                  <c:v>44956</c:v>
                </c:pt>
                <c:pt idx="239">
                  <c:v>44953</c:v>
                </c:pt>
                <c:pt idx="240">
                  <c:v>44957</c:v>
                </c:pt>
                <c:pt idx="241">
                  <c:v>44956</c:v>
                </c:pt>
                <c:pt idx="242">
                  <c:v>44956</c:v>
                </c:pt>
                <c:pt idx="243">
                  <c:v>44952</c:v>
                </c:pt>
                <c:pt idx="244">
                  <c:v>44956</c:v>
                </c:pt>
                <c:pt idx="245">
                  <c:v>44953</c:v>
                </c:pt>
                <c:pt idx="246">
                  <c:v>44956</c:v>
                </c:pt>
                <c:pt idx="247">
                  <c:v>44952</c:v>
                </c:pt>
                <c:pt idx="248">
                  <c:v>44952</c:v>
                </c:pt>
                <c:pt idx="249">
                  <c:v>44953</c:v>
                </c:pt>
                <c:pt idx="250">
                  <c:v>44951</c:v>
                </c:pt>
                <c:pt idx="251">
                  <c:v>44957</c:v>
                </c:pt>
                <c:pt idx="252">
                  <c:v>44957</c:v>
                </c:pt>
                <c:pt idx="253">
                  <c:v>44952</c:v>
                </c:pt>
                <c:pt idx="254">
                  <c:v>44956</c:v>
                </c:pt>
                <c:pt idx="255">
                  <c:v>44951</c:v>
                </c:pt>
                <c:pt idx="256">
                  <c:v>44956</c:v>
                </c:pt>
                <c:pt idx="257">
                  <c:v>44951</c:v>
                </c:pt>
                <c:pt idx="258">
                  <c:v>44951</c:v>
                </c:pt>
                <c:pt idx="259">
                  <c:v>44951</c:v>
                </c:pt>
                <c:pt idx="260">
                  <c:v>44950</c:v>
                </c:pt>
                <c:pt idx="261">
                  <c:v>44950</c:v>
                </c:pt>
                <c:pt idx="262">
                  <c:v>44951</c:v>
                </c:pt>
                <c:pt idx="263">
                  <c:v>44951</c:v>
                </c:pt>
                <c:pt idx="264">
                  <c:v>44951</c:v>
                </c:pt>
                <c:pt idx="265">
                  <c:v>44951</c:v>
                </c:pt>
                <c:pt idx="266">
                  <c:v>44950</c:v>
                </c:pt>
                <c:pt idx="267">
                  <c:v>44951</c:v>
                </c:pt>
                <c:pt idx="268">
                  <c:v>44951</c:v>
                </c:pt>
                <c:pt idx="269">
                  <c:v>44952</c:v>
                </c:pt>
                <c:pt idx="270">
                  <c:v>44956</c:v>
                </c:pt>
                <c:pt idx="271">
                  <c:v>44949</c:v>
                </c:pt>
                <c:pt idx="272">
                  <c:v>44949</c:v>
                </c:pt>
                <c:pt idx="273">
                  <c:v>44956</c:v>
                </c:pt>
                <c:pt idx="274">
                  <c:v>44952</c:v>
                </c:pt>
                <c:pt idx="275">
                  <c:v>44949</c:v>
                </c:pt>
                <c:pt idx="276">
                  <c:v>44951</c:v>
                </c:pt>
                <c:pt idx="277">
                  <c:v>44951</c:v>
                </c:pt>
                <c:pt idx="278">
                  <c:v>44946</c:v>
                </c:pt>
                <c:pt idx="279">
                  <c:v>44950</c:v>
                </c:pt>
                <c:pt idx="280">
                  <c:v>44949</c:v>
                </c:pt>
                <c:pt idx="281">
                  <c:v>44951</c:v>
                </c:pt>
                <c:pt idx="282">
                  <c:v>44945</c:v>
                </c:pt>
                <c:pt idx="283">
                  <c:v>44951</c:v>
                </c:pt>
                <c:pt idx="284">
                  <c:v>44951</c:v>
                </c:pt>
                <c:pt idx="285">
                  <c:v>44951</c:v>
                </c:pt>
                <c:pt idx="286">
                  <c:v>44945</c:v>
                </c:pt>
                <c:pt idx="287">
                  <c:v>44946</c:v>
                </c:pt>
                <c:pt idx="288">
                  <c:v>44944</c:v>
                </c:pt>
                <c:pt idx="289">
                  <c:v>44946</c:v>
                </c:pt>
                <c:pt idx="290">
                  <c:v>44946</c:v>
                </c:pt>
                <c:pt idx="291">
                  <c:v>44952</c:v>
                </c:pt>
                <c:pt idx="292">
                  <c:v>44945</c:v>
                </c:pt>
                <c:pt idx="293">
                  <c:v>44951</c:v>
                </c:pt>
                <c:pt idx="294">
                  <c:v>44956</c:v>
                </c:pt>
                <c:pt idx="295">
                  <c:v>44946</c:v>
                </c:pt>
                <c:pt idx="296">
                  <c:v>44945</c:v>
                </c:pt>
                <c:pt idx="297">
                  <c:v>44943</c:v>
                </c:pt>
                <c:pt idx="298">
                  <c:v>44944</c:v>
                </c:pt>
                <c:pt idx="299">
                  <c:v>44944</c:v>
                </c:pt>
                <c:pt idx="300">
                  <c:v>44943</c:v>
                </c:pt>
                <c:pt idx="301">
                  <c:v>44950</c:v>
                </c:pt>
                <c:pt idx="302">
                  <c:v>44943</c:v>
                </c:pt>
                <c:pt idx="303">
                  <c:v>44945</c:v>
                </c:pt>
                <c:pt idx="304">
                  <c:v>44949</c:v>
                </c:pt>
                <c:pt idx="305">
                  <c:v>44943</c:v>
                </c:pt>
                <c:pt idx="306">
                  <c:v>44944</c:v>
                </c:pt>
                <c:pt idx="307">
                  <c:v>44949</c:v>
                </c:pt>
                <c:pt idx="308">
                  <c:v>44942</c:v>
                </c:pt>
                <c:pt idx="309">
                  <c:v>44944</c:v>
                </c:pt>
                <c:pt idx="310">
                  <c:v>44942</c:v>
                </c:pt>
                <c:pt idx="311">
                  <c:v>44943</c:v>
                </c:pt>
                <c:pt idx="312">
                  <c:v>44939</c:v>
                </c:pt>
                <c:pt idx="313">
                  <c:v>44942</c:v>
                </c:pt>
                <c:pt idx="314">
                  <c:v>44942</c:v>
                </c:pt>
                <c:pt idx="315">
                  <c:v>44942</c:v>
                </c:pt>
                <c:pt idx="316">
                  <c:v>44942</c:v>
                </c:pt>
                <c:pt idx="317">
                  <c:v>44942</c:v>
                </c:pt>
                <c:pt idx="318">
                  <c:v>44943</c:v>
                </c:pt>
                <c:pt idx="319">
                  <c:v>44952</c:v>
                </c:pt>
                <c:pt idx="320">
                  <c:v>44938</c:v>
                </c:pt>
                <c:pt idx="321">
                  <c:v>44938</c:v>
                </c:pt>
                <c:pt idx="322">
                  <c:v>44938</c:v>
                </c:pt>
                <c:pt idx="323">
                  <c:v>44938</c:v>
                </c:pt>
                <c:pt idx="324">
                  <c:v>44939</c:v>
                </c:pt>
                <c:pt idx="325">
                  <c:v>44942</c:v>
                </c:pt>
                <c:pt idx="326">
                  <c:v>44938</c:v>
                </c:pt>
                <c:pt idx="327">
                  <c:v>44946</c:v>
                </c:pt>
                <c:pt idx="328">
                  <c:v>44938</c:v>
                </c:pt>
                <c:pt idx="329">
                  <c:v>44939</c:v>
                </c:pt>
                <c:pt idx="330">
                  <c:v>44942</c:v>
                </c:pt>
                <c:pt idx="331">
                  <c:v>44937</c:v>
                </c:pt>
                <c:pt idx="332">
                  <c:v>44938</c:v>
                </c:pt>
                <c:pt idx="333">
                  <c:v>44939</c:v>
                </c:pt>
                <c:pt idx="334">
                  <c:v>44950</c:v>
                </c:pt>
                <c:pt idx="335">
                  <c:v>44938</c:v>
                </c:pt>
                <c:pt idx="336">
                  <c:v>44938</c:v>
                </c:pt>
                <c:pt idx="337">
                  <c:v>44951</c:v>
                </c:pt>
                <c:pt idx="338">
                  <c:v>44951</c:v>
                </c:pt>
                <c:pt idx="339">
                  <c:v>44936</c:v>
                </c:pt>
                <c:pt idx="340">
                  <c:v>44943</c:v>
                </c:pt>
                <c:pt idx="341">
                  <c:v>44937</c:v>
                </c:pt>
                <c:pt idx="342">
                  <c:v>44937</c:v>
                </c:pt>
                <c:pt idx="343">
                  <c:v>44937</c:v>
                </c:pt>
                <c:pt idx="344">
                  <c:v>44940</c:v>
                </c:pt>
                <c:pt idx="345">
                  <c:v>44937</c:v>
                </c:pt>
                <c:pt idx="346">
                  <c:v>44936</c:v>
                </c:pt>
                <c:pt idx="347">
                  <c:v>44935</c:v>
                </c:pt>
                <c:pt idx="348">
                  <c:v>44935</c:v>
                </c:pt>
                <c:pt idx="349">
                  <c:v>44936</c:v>
                </c:pt>
                <c:pt idx="350">
                  <c:v>44936</c:v>
                </c:pt>
                <c:pt idx="351">
                  <c:v>44935</c:v>
                </c:pt>
                <c:pt idx="352">
                  <c:v>44951</c:v>
                </c:pt>
                <c:pt idx="353">
                  <c:v>44951</c:v>
                </c:pt>
                <c:pt idx="354">
                  <c:v>44936</c:v>
                </c:pt>
                <c:pt idx="355">
                  <c:v>44936</c:v>
                </c:pt>
                <c:pt idx="356">
                  <c:v>44936</c:v>
                </c:pt>
                <c:pt idx="357">
                  <c:v>44943</c:v>
                </c:pt>
                <c:pt idx="358">
                  <c:v>44936</c:v>
                </c:pt>
                <c:pt idx="359">
                  <c:v>44931</c:v>
                </c:pt>
                <c:pt idx="360">
                  <c:v>44936</c:v>
                </c:pt>
                <c:pt idx="361">
                  <c:v>44931</c:v>
                </c:pt>
                <c:pt idx="362">
                  <c:v>44943</c:v>
                </c:pt>
                <c:pt idx="363">
                  <c:v>44937</c:v>
                </c:pt>
                <c:pt idx="364">
                  <c:v>44931</c:v>
                </c:pt>
                <c:pt idx="365">
                  <c:v>44935</c:v>
                </c:pt>
                <c:pt idx="366">
                  <c:v>44930</c:v>
                </c:pt>
                <c:pt idx="367">
                  <c:v>44939</c:v>
                </c:pt>
                <c:pt idx="368">
                  <c:v>44936</c:v>
                </c:pt>
                <c:pt idx="369">
                  <c:v>44935</c:v>
                </c:pt>
                <c:pt idx="370">
                  <c:v>44930</c:v>
                </c:pt>
                <c:pt idx="371">
                  <c:v>44943</c:v>
                </c:pt>
                <c:pt idx="372">
                  <c:v>44929</c:v>
                </c:pt>
                <c:pt idx="373">
                  <c:v>44935</c:v>
                </c:pt>
                <c:pt idx="374">
                  <c:v>44943</c:v>
                </c:pt>
                <c:pt idx="375">
                  <c:v>44930</c:v>
                </c:pt>
                <c:pt idx="376">
                  <c:v>44930</c:v>
                </c:pt>
                <c:pt idx="377">
                  <c:v>44930</c:v>
                </c:pt>
                <c:pt idx="378">
                  <c:v>44951</c:v>
                </c:pt>
                <c:pt idx="379">
                  <c:v>44931</c:v>
                </c:pt>
                <c:pt idx="380">
                  <c:v>44931</c:v>
                </c:pt>
                <c:pt idx="381">
                  <c:v>44929</c:v>
                </c:pt>
                <c:pt idx="382">
                  <c:v>44930</c:v>
                </c:pt>
                <c:pt idx="383">
                  <c:v>44938</c:v>
                </c:pt>
                <c:pt idx="384">
                  <c:v>44939</c:v>
                </c:pt>
                <c:pt idx="385">
                  <c:v>44929</c:v>
                </c:pt>
                <c:pt idx="386">
                  <c:v>44929</c:v>
                </c:pt>
                <c:pt idx="387">
                  <c:v>44929</c:v>
                </c:pt>
                <c:pt idx="388">
                  <c:v>44929</c:v>
                </c:pt>
                <c:pt idx="389">
                  <c:v>44931</c:v>
                </c:pt>
                <c:pt idx="390">
                  <c:v>44929</c:v>
                </c:pt>
                <c:pt idx="391">
                  <c:v>44928</c:v>
                </c:pt>
                <c:pt idx="392">
                  <c:v>44929</c:v>
                </c:pt>
                <c:pt idx="393">
                  <c:v>44951</c:v>
                </c:pt>
                <c:pt idx="394">
                  <c:v>44951</c:v>
                </c:pt>
                <c:pt idx="395">
                  <c:v>44928</c:v>
                </c:pt>
                <c:pt idx="396">
                  <c:v>44930</c:v>
                </c:pt>
                <c:pt idx="397">
                  <c:v>44951</c:v>
                </c:pt>
                <c:pt idx="398">
                  <c:v>44929</c:v>
                </c:pt>
                <c:pt idx="399">
                  <c:v>44943</c:v>
                </c:pt>
                <c:pt idx="400">
                  <c:v>44928</c:v>
                </c:pt>
                <c:pt idx="401">
                  <c:v>44928</c:v>
                </c:pt>
                <c:pt idx="402">
                  <c:v>44945</c:v>
                </c:pt>
                <c:pt idx="403">
                  <c:v>44928</c:v>
                </c:pt>
                <c:pt idx="404">
                  <c:v>44951</c:v>
                </c:pt>
                <c:pt idx="405">
                  <c:v>44930</c:v>
                </c:pt>
                <c:pt idx="406">
                  <c:v>44929</c:v>
                </c:pt>
                <c:pt idx="407">
                  <c:v>44928</c:v>
                </c:pt>
                <c:pt idx="408">
                  <c:v>44935</c:v>
                </c:pt>
                <c:pt idx="409">
                  <c:v>44951</c:v>
                </c:pt>
                <c:pt idx="410">
                  <c:v>44928</c:v>
                </c:pt>
                <c:pt idx="411">
                  <c:v>44951</c:v>
                </c:pt>
                <c:pt idx="412">
                  <c:v>44943</c:v>
                </c:pt>
                <c:pt idx="413">
                  <c:v>44951</c:v>
                </c:pt>
                <c:pt idx="414">
                  <c:v>44943</c:v>
                </c:pt>
                <c:pt idx="415">
                  <c:v>44936</c:v>
                </c:pt>
                <c:pt idx="416">
                  <c:v>44937</c:v>
                </c:pt>
                <c:pt idx="417">
                  <c:v>44936</c:v>
                </c:pt>
                <c:pt idx="418">
                  <c:v>44931</c:v>
                </c:pt>
                <c:pt idx="419">
                  <c:v>44928</c:v>
                </c:pt>
                <c:pt idx="420">
                  <c:v>44928</c:v>
                </c:pt>
                <c:pt idx="421">
                  <c:v>44928</c:v>
                </c:pt>
                <c:pt idx="422">
                  <c:v>44928</c:v>
                </c:pt>
                <c:pt idx="423">
                  <c:v>44928</c:v>
                </c:pt>
                <c:pt idx="424">
                  <c:v>44935</c:v>
                </c:pt>
                <c:pt idx="425">
                  <c:v>44929</c:v>
                </c:pt>
                <c:pt idx="426">
                  <c:v>44951</c:v>
                </c:pt>
                <c:pt idx="427">
                  <c:v>44943</c:v>
                </c:pt>
                <c:pt idx="428">
                  <c:v>44943</c:v>
                </c:pt>
                <c:pt idx="429">
                  <c:v>44930</c:v>
                </c:pt>
                <c:pt idx="430">
                  <c:v>44928</c:v>
                </c:pt>
                <c:pt idx="431">
                  <c:v>44943</c:v>
                </c:pt>
                <c:pt idx="432">
                  <c:v>44928</c:v>
                </c:pt>
                <c:pt idx="433">
                  <c:v>44943</c:v>
                </c:pt>
                <c:pt idx="434">
                  <c:v>44956</c:v>
                </c:pt>
                <c:pt idx="435">
                  <c:v>44929</c:v>
                </c:pt>
                <c:pt idx="436">
                  <c:v>44930</c:v>
                </c:pt>
                <c:pt idx="437">
                  <c:v>44943</c:v>
                </c:pt>
                <c:pt idx="438">
                  <c:v>44936</c:v>
                </c:pt>
                <c:pt idx="439">
                  <c:v>44929</c:v>
                </c:pt>
                <c:pt idx="440">
                  <c:v>44951</c:v>
                </c:pt>
                <c:pt idx="441">
                  <c:v>44951</c:v>
                </c:pt>
                <c:pt idx="442">
                  <c:v>44930</c:v>
                </c:pt>
                <c:pt idx="443">
                  <c:v>44946</c:v>
                </c:pt>
                <c:pt idx="444">
                  <c:v>44943</c:v>
                </c:pt>
                <c:pt idx="445">
                  <c:v>44929</c:v>
                </c:pt>
                <c:pt idx="446">
                  <c:v>44936</c:v>
                </c:pt>
                <c:pt idx="447">
                  <c:v>44930</c:v>
                </c:pt>
                <c:pt idx="448">
                  <c:v>44930</c:v>
                </c:pt>
                <c:pt idx="449">
                  <c:v>44930</c:v>
                </c:pt>
                <c:pt idx="450">
                  <c:v>44942</c:v>
                </c:pt>
                <c:pt idx="451">
                  <c:v>44936</c:v>
                </c:pt>
                <c:pt idx="452">
                  <c:v>44930</c:v>
                </c:pt>
                <c:pt idx="453">
                  <c:v>44936</c:v>
                </c:pt>
                <c:pt idx="454">
                  <c:v>44930</c:v>
                </c:pt>
                <c:pt idx="455">
                  <c:v>44930</c:v>
                </c:pt>
                <c:pt idx="456">
                  <c:v>44936</c:v>
                </c:pt>
                <c:pt idx="457">
                  <c:v>44945</c:v>
                </c:pt>
                <c:pt idx="458">
                  <c:v>44943</c:v>
                </c:pt>
                <c:pt idx="459">
                  <c:v>44945</c:v>
                </c:pt>
                <c:pt idx="460">
                  <c:v>44942</c:v>
                </c:pt>
                <c:pt idx="461">
                  <c:v>44929</c:v>
                </c:pt>
                <c:pt idx="462">
                  <c:v>44956</c:v>
                </c:pt>
                <c:pt idx="463">
                  <c:v>44931</c:v>
                </c:pt>
                <c:pt idx="464">
                  <c:v>44951</c:v>
                </c:pt>
                <c:pt idx="465">
                  <c:v>44956</c:v>
                </c:pt>
                <c:pt idx="466">
                  <c:v>44943</c:v>
                </c:pt>
                <c:pt idx="467">
                  <c:v>44943</c:v>
                </c:pt>
                <c:pt idx="468">
                  <c:v>44937</c:v>
                </c:pt>
                <c:pt idx="469">
                  <c:v>44952</c:v>
                </c:pt>
                <c:pt idx="470">
                  <c:v>44949</c:v>
                </c:pt>
                <c:pt idx="471">
                  <c:v>44937</c:v>
                </c:pt>
                <c:pt idx="472">
                  <c:v>44943</c:v>
                </c:pt>
                <c:pt idx="473">
                  <c:v>44936</c:v>
                </c:pt>
                <c:pt idx="474">
                  <c:v>44943</c:v>
                </c:pt>
                <c:pt idx="475">
                  <c:v>44929</c:v>
                </c:pt>
                <c:pt idx="476">
                  <c:v>44943</c:v>
                </c:pt>
                <c:pt idx="477">
                  <c:v>44925</c:v>
                </c:pt>
                <c:pt idx="478">
                  <c:v>44925</c:v>
                </c:pt>
                <c:pt idx="479">
                  <c:v>44925</c:v>
                </c:pt>
                <c:pt idx="480">
                  <c:v>44925</c:v>
                </c:pt>
                <c:pt idx="481">
                  <c:v>44924</c:v>
                </c:pt>
                <c:pt idx="482">
                  <c:v>44924</c:v>
                </c:pt>
                <c:pt idx="483">
                  <c:v>44924</c:v>
                </c:pt>
                <c:pt idx="484">
                  <c:v>44925</c:v>
                </c:pt>
                <c:pt idx="485">
                  <c:v>44925</c:v>
                </c:pt>
                <c:pt idx="486">
                  <c:v>44924</c:v>
                </c:pt>
                <c:pt idx="487">
                  <c:v>44924</c:v>
                </c:pt>
                <c:pt idx="488">
                  <c:v>44925</c:v>
                </c:pt>
                <c:pt idx="489">
                  <c:v>44923</c:v>
                </c:pt>
                <c:pt idx="490">
                  <c:v>44923</c:v>
                </c:pt>
                <c:pt idx="491">
                  <c:v>44923</c:v>
                </c:pt>
                <c:pt idx="492">
                  <c:v>44924</c:v>
                </c:pt>
                <c:pt idx="493">
                  <c:v>44924</c:v>
                </c:pt>
                <c:pt idx="494">
                  <c:v>44925</c:v>
                </c:pt>
                <c:pt idx="495">
                  <c:v>44923</c:v>
                </c:pt>
                <c:pt idx="496">
                  <c:v>44924</c:v>
                </c:pt>
                <c:pt idx="497">
                  <c:v>44922</c:v>
                </c:pt>
                <c:pt idx="498">
                  <c:v>44923</c:v>
                </c:pt>
                <c:pt idx="499">
                  <c:v>44922</c:v>
                </c:pt>
                <c:pt idx="500">
                  <c:v>44922</c:v>
                </c:pt>
                <c:pt idx="501">
                  <c:v>44923</c:v>
                </c:pt>
                <c:pt idx="502">
                  <c:v>44922</c:v>
                </c:pt>
                <c:pt idx="503">
                  <c:v>44921</c:v>
                </c:pt>
                <c:pt idx="504">
                  <c:v>44924</c:v>
                </c:pt>
                <c:pt idx="505">
                  <c:v>44923</c:v>
                </c:pt>
                <c:pt idx="506">
                  <c:v>44921</c:v>
                </c:pt>
                <c:pt idx="507">
                  <c:v>44922</c:v>
                </c:pt>
                <c:pt idx="508">
                  <c:v>44917</c:v>
                </c:pt>
                <c:pt idx="509">
                  <c:v>44917</c:v>
                </c:pt>
                <c:pt idx="510">
                  <c:v>44917</c:v>
                </c:pt>
                <c:pt idx="511">
                  <c:v>44925</c:v>
                </c:pt>
                <c:pt idx="512">
                  <c:v>44916</c:v>
                </c:pt>
                <c:pt idx="513">
                  <c:v>44916</c:v>
                </c:pt>
                <c:pt idx="514">
                  <c:v>44922</c:v>
                </c:pt>
                <c:pt idx="515">
                  <c:v>44915</c:v>
                </c:pt>
                <c:pt idx="516">
                  <c:v>44915</c:v>
                </c:pt>
                <c:pt idx="517">
                  <c:v>44916</c:v>
                </c:pt>
                <c:pt idx="518">
                  <c:v>44916</c:v>
                </c:pt>
                <c:pt idx="519">
                  <c:v>44916</c:v>
                </c:pt>
                <c:pt idx="520">
                  <c:v>44916</c:v>
                </c:pt>
                <c:pt idx="521">
                  <c:v>44916</c:v>
                </c:pt>
                <c:pt idx="522">
                  <c:v>44915</c:v>
                </c:pt>
                <c:pt idx="523">
                  <c:v>44915</c:v>
                </c:pt>
                <c:pt idx="524">
                  <c:v>44916</c:v>
                </c:pt>
                <c:pt idx="525">
                  <c:v>44914</c:v>
                </c:pt>
                <c:pt idx="526">
                  <c:v>44914</c:v>
                </c:pt>
                <c:pt idx="527">
                  <c:v>44917</c:v>
                </c:pt>
                <c:pt idx="528">
                  <c:v>44916</c:v>
                </c:pt>
                <c:pt idx="529">
                  <c:v>44917</c:v>
                </c:pt>
                <c:pt idx="530">
                  <c:v>44914</c:v>
                </c:pt>
                <c:pt idx="531">
                  <c:v>44915</c:v>
                </c:pt>
                <c:pt idx="532">
                  <c:v>44915</c:v>
                </c:pt>
                <c:pt idx="533">
                  <c:v>44921</c:v>
                </c:pt>
                <c:pt idx="534">
                  <c:v>44915</c:v>
                </c:pt>
                <c:pt idx="535">
                  <c:v>44915</c:v>
                </c:pt>
                <c:pt idx="536">
                  <c:v>44915</c:v>
                </c:pt>
                <c:pt idx="537">
                  <c:v>44915</c:v>
                </c:pt>
                <c:pt idx="538">
                  <c:v>44916</c:v>
                </c:pt>
                <c:pt idx="539">
                  <c:v>44914</c:v>
                </c:pt>
                <c:pt idx="540">
                  <c:v>44925</c:v>
                </c:pt>
                <c:pt idx="541">
                  <c:v>44914</c:v>
                </c:pt>
                <c:pt idx="542">
                  <c:v>44917</c:v>
                </c:pt>
                <c:pt idx="543">
                  <c:v>44911</c:v>
                </c:pt>
                <c:pt idx="544">
                  <c:v>44915</c:v>
                </c:pt>
                <c:pt idx="545">
                  <c:v>44925</c:v>
                </c:pt>
                <c:pt idx="546">
                  <c:v>44911</c:v>
                </c:pt>
                <c:pt idx="547">
                  <c:v>44910</c:v>
                </c:pt>
                <c:pt idx="548">
                  <c:v>44911</c:v>
                </c:pt>
                <c:pt idx="549">
                  <c:v>44914</c:v>
                </c:pt>
                <c:pt idx="550">
                  <c:v>44910</c:v>
                </c:pt>
                <c:pt idx="551">
                  <c:v>44910</c:v>
                </c:pt>
                <c:pt idx="552">
                  <c:v>44910</c:v>
                </c:pt>
                <c:pt idx="553">
                  <c:v>44911</c:v>
                </c:pt>
                <c:pt idx="554">
                  <c:v>44910</c:v>
                </c:pt>
                <c:pt idx="555">
                  <c:v>44911</c:v>
                </c:pt>
                <c:pt idx="556">
                  <c:v>44914</c:v>
                </c:pt>
                <c:pt idx="557">
                  <c:v>44910</c:v>
                </c:pt>
                <c:pt idx="558">
                  <c:v>44911</c:v>
                </c:pt>
                <c:pt idx="559">
                  <c:v>44922</c:v>
                </c:pt>
                <c:pt idx="560">
                  <c:v>44910</c:v>
                </c:pt>
                <c:pt idx="561">
                  <c:v>44922</c:v>
                </c:pt>
                <c:pt idx="562">
                  <c:v>44909</c:v>
                </c:pt>
                <c:pt idx="563">
                  <c:v>44909</c:v>
                </c:pt>
                <c:pt idx="564">
                  <c:v>44908</c:v>
                </c:pt>
                <c:pt idx="565">
                  <c:v>44908</c:v>
                </c:pt>
                <c:pt idx="566">
                  <c:v>44909</c:v>
                </c:pt>
                <c:pt idx="567">
                  <c:v>44914</c:v>
                </c:pt>
                <c:pt idx="568">
                  <c:v>44909</c:v>
                </c:pt>
                <c:pt idx="569">
                  <c:v>44907</c:v>
                </c:pt>
                <c:pt idx="570">
                  <c:v>44907</c:v>
                </c:pt>
                <c:pt idx="571">
                  <c:v>44907</c:v>
                </c:pt>
                <c:pt idx="572">
                  <c:v>44911</c:v>
                </c:pt>
                <c:pt idx="573">
                  <c:v>44910</c:v>
                </c:pt>
                <c:pt idx="574">
                  <c:v>44908</c:v>
                </c:pt>
                <c:pt idx="575">
                  <c:v>44907</c:v>
                </c:pt>
                <c:pt idx="576">
                  <c:v>44907</c:v>
                </c:pt>
                <c:pt idx="577">
                  <c:v>44907</c:v>
                </c:pt>
                <c:pt idx="578">
                  <c:v>44907</c:v>
                </c:pt>
                <c:pt idx="579">
                  <c:v>44909</c:v>
                </c:pt>
                <c:pt idx="580">
                  <c:v>44910</c:v>
                </c:pt>
                <c:pt idx="581">
                  <c:v>44907</c:v>
                </c:pt>
                <c:pt idx="582">
                  <c:v>44916</c:v>
                </c:pt>
                <c:pt idx="583">
                  <c:v>44917</c:v>
                </c:pt>
                <c:pt idx="584">
                  <c:v>44914</c:v>
                </c:pt>
                <c:pt idx="585">
                  <c:v>44910</c:v>
                </c:pt>
                <c:pt idx="586">
                  <c:v>44910</c:v>
                </c:pt>
                <c:pt idx="587">
                  <c:v>44907</c:v>
                </c:pt>
                <c:pt idx="588">
                  <c:v>44910</c:v>
                </c:pt>
                <c:pt idx="589">
                  <c:v>44910</c:v>
                </c:pt>
                <c:pt idx="590">
                  <c:v>44904</c:v>
                </c:pt>
                <c:pt idx="591">
                  <c:v>44904</c:v>
                </c:pt>
                <c:pt idx="592">
                  <c:v>44904</c:v>
                </c:pt>
                <c:pt idx="593">
                  <c:v>44907</c:v>
                </c:pt>
                <c:pt idx="594">
                  <c:v>44915</c:v>
                </c:pt>
                <c:pt idx="595">
                  <c:v>44910</c:v>
                </c:pt>
                <c:pt idx="596">
                  <c:v>44902</c:v>
                </c:pt>
                <c:pt idx="597">
                  <c:v>44908</c:v>
                </c:pt>
                <c:pt idx="598">
                  <c:v>44902</c:v>
                </c:pt>
                <c:pt idx="599">
                  <c:v>44911</c:v>
                </c:pt>
                <c:pt idx="600">
                  <c:v>44902</c:v>
                </c:pt>
                <c:pt idx="601">
                  <c:v>44911</c:v>
                </c:pt>
                <c:pt idx="602">
                  <c:v>44918</c:v>
                </c:pt>
                <c:pt idx="603">
                  <c:v>44900</c:v>
                </c:pt>
                <c:pt idx="604">
                  <c:v>44902</c:v>
                </c:pt>
                <c:pt idx="605">
                  <c:v>44902</c:v>
                </c:pt>
                <c:pt idx="606">
                  <c:v>44922</c:v>
                </c:pt>
                <c:pt idx="607">
                  <c:v>44902</c:v>
                </c:pt>
                <c:pt idx="608">
                  <c:v>44907</c:v>
                </c:pt>
                <c:pt idx="609">
                  <c:v>44911</c:v>
                </c:pt>
                <c:pt idx="610">
                  <c:v>44918</c:v>
                </c:pt>
                <c:pt idx="611">
                  <c:v>44924</c:v>
                </c:pt>
                <c:pt idx="612">
                  <c:v>44900</c:v>
                </c:pt>
                <c:pt idx="613">
                  <c:v>44902</c:v>
                </c:pt>
                <c:pt idx="614">
                  <c:v>44924</c:v>
                </c:pt>
                <c:pt idx="615">
                  <c:v>44900</c:v>
                </c:pt>
                <c:pt idx="616">
                  <c:v>44900</c:v>
                </c:pt>
                <c:pt idx="617">
                  <c:v>44902</c:v>
                </c:pt>
                <c:pt idx="618">
                  <c:v>44900</c:v>
                </c:pt>
                <c:pt idx="619">
                  <c:v>44897</c:v>
                </c:pt>
                <c:pt idx="620">
                  <c:v>44896</c:v>
                </c:pt>
                <c:pt idx="621">
                  <c:v>44897</c:v>
                </c:pt>
                <c:pt idx="622">
                  <c:v>44924</c:v>
                </c:pt>
                <c:pt idx="623">
                  <c:v>44924</c:v>
                </c:pt>
                <c:pt idx="624">
                  <c:v>44900</c:v>
                </c:pt>
                <c:pt idx="625">
                  <c:v>44902</c:v>
                </c:pt>
                <c:pt idx="626">
                  <c:v>44902</c:v>
                </c:pt>
                <c:pt idx="627">
                  <c:v>44902</c:v>
                </c:pt>
                <c:pt idx="628">
                  <c:v>44897</c:v>
                </c:pt>
                <c:pt idx="629">
                  <c:v>44897</c:v>
                </c:pt>
                <c:pt idx="630">
                  <c:v>44914</c:v>
                </c:pt>
                <c:pt idx="631">
                  <c:v>44924</c:v>
                </c:pt>
                <c:pt idx="632">
                  <c:v>44924</c:v>
                </c:pt>
                <c:pt idx="633">
                  <c:v>44924</c:v>
                </c:pt>
                <c:pt idx="634">
                  <c:v>44924</c:v>
                </c:pt>
                <c:pt idx="635">
                  <c:v>44904</c:v>
                </c:pt>
                <c:pt idx="636">
                  <c:v>44914</c:v>
                </c:pt>
                <c:pt idx="637">
                  <c:v>44900</c:v>
                </c:pt>
                <c:pt idx="638">
                  <c:v>44924</c:v>
                </c:pt>
                <c:pt idx="639">
                  <c:v>44924</c:v>
                </c:pt>
                <c:pt idx="640">
                  <c:v>44900</c:v>
                </c:pt>
                <c:pt idx="641">
                  <c:v>44924</c:v>
                </c:pt>
                <c:pt idx="642">
                  <c:v>44911</c:v>
                </c:pt>
                <c:pt idx="643">
                  <c:v>44924</c:v>
                </c:pt>
                <c:pt idx="644">
                  <c:v>44897</c:v>
                </c:pt>
                <c:pt idx="645">
                  <c:v>44907</c:v>
                </c:pt>
                <c:pt idx="646">
                  <c:v>44897</c:v>
                </c:pt>
                <c:pt idx="647">
                  <c:v>44914</c:v>
                </c:pt>
                <c:pt idx="648">
                  <c:v>44908</c:v>
                </c:pt>
                <c:pt idx="649">
                  <c:v>44908</c:v>
                </c:pt>
                <c:pt idx="650">
                  <c:v>44902</c:v>
                </c:pt>
                <c:pt idx="651">
                  <c:v>44902</c:v>
                </c:pt>
                <c:pt idx="652">
                  <c:v>44908</c:v>
                </c:pt>
                <c:pt idx="653">
                  <c:v>44902</c:v>
                </c:pt>
                <c:pt idx="654">
                  <c:v>44902</c:v>
                </c:pt>
                <c:pt idx="655">
                  <c:v>44924</c:v>
                </c:pt>
                <c:pt idx="656">
                  <c:v>44918</c:v>
                </c:pt>
                <c:pt idx="657">
                  <c:v>44897</c:v>
                </c:pt>
                <c:pt idx="658">
                  <c:v>44916</c:v>
                </c:pt>
                <c:pt idx="659">
                  <c:v>44902</c:v>
                </c:pt>
                <c:pt idx="660">
                  <c:v>44916</c:v>
                </c:pt>
                <c:pt idx="661">
                  <c:v>44896</c:v>
                </c:pt>
                <c:pt idx="662">
                  <c:v>44907</c:v>
                </c:pt>
                <c:pt idx="663">
                  <c:v>44897</c:v>
                </c:pt>
                <c:pt idx="664">
                  <c:v>44902</c:v>
                </c:pt>
                <c:pt idx="665">
                  <c:v>44900</c:v>
                </c:pt>
                <c:pt idx="666">
                  <c:v>44907</c:v>
                </c:pt>
                <c:pt idx="667">
                  <c:v>44902</c:v>
                </c:pt>
                <c:pt idx="668">
                  <c:v>44902</c:v>
                </c:pt>
                <c:pt idx="669">
                  <c:v>44897</c:v>
                </c:pt>
                <c:pt idx="670">
                  <c:v>44924</c:v>
                </c:pt>
                <c:pt idx="671">
                  <c:v>44924</c:v>
                </c:pt>
                <c:pt idx="672">
                  <c:v>44910</c:v>
                </c:pt>
                <c:pt idx="673">
                  <c:v>44924</c:v>
                </c:pt>
                <c:pt idx="674">
                  <c:v>44922</c:v>
                </c:pt>
                <c:pt idx="675">
                  <c:v>44924</c:v>
                </c:pt>
                <c:pt idx="676">
                  <c:v>44902</c:v>
                </c:pt>
                <c:pt idx="677">
                  <c:v>44925</c:v>
                </c:pt>
                <c:pt idx="678">
                  <c:v>44924</c:v>
                </c:pt>
                <c:pt idx="679">
                  <c:v>44897</c:v>
                </c:pt>
                <c:pt idx="680">
                  <c:v>44897</c:v>
                </c:pt>
                <c:pt idx="681">
                  <c:v>44917</c:v>
                </c:pt>
                <c:pt idx="682">
                  <c:v>44900</c:v>
                </c:pt>
                <c:pt idx="683">
                  <c:v>44896</c:v>
                </c:pt>
                <c:pt idx="684">
                  <c:v>44923</c:v>
                </c:pt>
                <c:pt idx="685">
                  <c:v>44918</c:v>
                </c:pt>
                <c:pt idx="686">
                  <c:v>44918</c:v>
                </c:pt>
                <c:pt idx="687">
                  <c:v>44921</c:v>
                </c:pt>
                <c:pt idx="688">
                  <c:v>44922</c:v>
                </c:pt>
                <c:pt idx="689">
                  <c:v>44921</c:v>
                </c:pt>
                <c:pt idx="690">
                  <c:v>44922</c:v>
                </c:pt>
                <c:pt idx="691">
                  <c:v>44908</c:v>
                </c:pt>
                <c:pt idx="692">
                  <c:v>44915</c:v>
                </c:pt>
                <c:pt idx="693">
                  <c:v>44925</c:v>
                </c:pt>
                <c:pt idx="694">
                  <c:v>44918</c:v>
                </c:pt>
                <c:pt idx="695">
                  <c:v>44918</c:v>
                </c:pt>
                <c:pt idx="696">
                  <c:v>44918</c:v>
                </c:pt>
                <c:pt idx="697">
                  <c:v>44918</c:v>
                </c:pt>
                <c:pt idx="698">
                  <c:v>44902</c:v>
                </c:pt>
                <c:pt idx="699">
                  <c:v>44918</c:v>
                </c:pt>
                <c:pt idx="700">
                  <c:v>44921</c:v>
                </c:pt>
                <c:pt idx="701">
                  <c:v>44918</c:v>
                </c:pt>
                <c:pt idx="702">
                  <c:v>44917</c:v>
                </c:pt>
                <c:pt idx="703">
                  <c:v>44922</c:v>
                </c:pt>
                <c:pt idx="704">
                  <c:v>44895</c:v>
                </c:pt>
                <c:pt idx="705">
                  <c:v>44894</c:v>
                </c:pt>
                <c:pt idx="706">
                  <c:v>44894</c:v>
                </c:pt>
                <c:pt idx="707">
                  <c:v>44893</c:v>
                </c:pt>
                <c:pt idx="708">
                  <c:v>44893</c:v>
                </c:pt>
                <c:pt idx="709">
                  <c:v>44893</c:v>
                </c:pt>
                <c:pt idx="710">
                  <c:v>44894</c:v>
                </c:pt>
                <c:pt idx="711">
                  <c:v>44894</c:v>
                </c:pt>
                <c:pt idx="712">
                  <c:v>44895</c:v>
                </c:pt>
                <c:pt idx="713">
                  <c:v>44894</c:v>
                </c:pt>
                <c:pt idx="714">
                  <c:v>44894</c:v>
                </c:pt>
                <c:pt idx="715">
                  <c:v>44894</c:v>
                </c:pt>
                <c:pt idx="716">
                  <c:v>44893</c:v>
                </c:pt>
                <c:pt idx="717">
                  <c:v>44893</c:v>
                </c:pt>
                <c:pt idx="718">
                  <c:v>44893</c:v>
                </c:pt>
                <c:pt idx="719">
                  <c:v>44893</c:v>
                </c:pt>
                <c:pt idx="720">
                  <c:v>44890</c:v>
                </c:pt>
                <c:pt idx="721">
                  <c:v>44890</c:v>
                </c:pt>
                <c:pt idx="722">
                  <c:v>44890</c:v>
                </c:pt>
                <c:pt idx="723">
                  <c:v>44890</c:v>
                </c:pt>
                <c:pt idx="724">
                  <c:v>44890</c:v>
                </c:pt>
                <c:pt idx="725">
                  <c:v>44894</c:v>
                </c:pt>
                <c:pt idx="726">
                  <c:v>44890</c:v>
                </c:pt>
                <c:pt idx="727">
                  <c:v>44890</c:v>
                </c:pt>
                <c:pt idx="728">
                  <c:v>44889</c:v>
                </c:pt>
                <c:pt idx="729">
                  <c:v>44889</c:v>
                </c:pt>
                <c:pt idx="730">
                  <c:v>44890</c:v>
                </c:pt>
                <c:pt idx="731">
                  <c:v>44889</c:v>
                </c:pt>
                <c:pt idx="732">
                  <c:v>44890</c:v>
                </c:pt>
                <c:pt idx="733">
                  <c:v>44889</c:v>
                </c:pt>
                <c:pt idx="734">
                  <c:v>44889</c:v>
                </c:pt>
                <c:pt idx="735">
                  <c:v>44888</c:v>
                </c:pt>
                <c:pt idx="736">
                  <c:v>44890</c:v>
                </c:pt>
                <c:pt idx="737">
                  <c:v>44888</c:v>
                </c:pt>
                <c:pt idx="738">
                  <c:v>44889</c:v>
                </c:pt>
                <c:pt idx="739">
                  <c:v>44888</c:v>
                </c:pt>
                <c:pt idx="740">
                  <c:v>44889</c:v>
                </c:pt>
                <c:pt idx="741">
                  <c:v>44887</c:v>
                </c:pt>
                <c:pt idx="742">
                  <c:v>44890</c:v>
                </c:pt>
                <c:pt idx="743">
                  <c:v>44887</c:v>
                </c:pt>
                <c:pt idx="744">
                  <c:v>44887</c:v>
                </c:pt>
                <c:pt idx="745">
                  <c:v>44887</c:v>
                </c:pt>
                <c:pt idx="746">
                  <c:v>44887</c:v>
                </c:pt>
                <c:pt idx="747">
                  <c:v>44887</c:v>
                </c:pt>
                <c:pt idx="748">
                  <c:v>44890</c:v>
                </c:pt>
                <c:pt idx="749">
                  <c:v>44889</c:v>
                </c:pt>
                <c:pt idx="750">
                  <c:v>44888</c:v>
                </c:pt>
                <c:pt idx="751">
                  <c:v>44886</c:v>
                </c:pt>
                <c:pt idx="752">
                  <c:v>44887</c:v>
                </c:pt>
                <c:pt idx="753">
                  <c:v>44887</c:v>
                </c:pt>
                <c:pt idx="754">
                  <c:v>44886</c:v>
                </c:pt>
                <c:pt idx="755">
                  <c:v>44883</c:v>
                </c:pt>
                <c:pt idx="756">
                  <c:v>44883</c:v>
                </c:pt>
                <c:pt idx="757">
                  <c:v>44883</c:v>
                </c:pt>
                <c:pt idx="758">
                  <c:v>44886</c:v>
                </c:pt>
                <c:pt idx="759">
                  <c:v>44883</c:v>
                </c:pt>
                <c:pt idx="760">
                  <c:v>44886</c:v>
                </c:pt>
                <c:pt idx="761">
                  <c:v>44883</c:v>
                </c:pt>
                <c:pt idx="762">
                  <c:v>44882</c:v>
                </c:pt>
                <c:pt idx="763">
                  <c:v>44882</c:v>
                </c:pt>
                <c:pt idx="764">
                  <c:v>44883</c:v>
                </c:pt>
                <c:pt idx="765">
                  <c:v>44882</c:v>
                </c:pt>
                <c:pt idx="766">
                  <c:v>44882</c:v>
                </c:pt>
                <c:pt idx="767">
                  <c:v>44881</c:v>
                </c:pt>
                <c:pt idx="768">
                  <c:v>44886</c:v>
                </c:pt>
                <c:pt idx="769">
                  <c:v>44881</c:v>
                </c:pt>
                <c:pt idx="770">
                  <c:v>44882</c:v>
                </c:pt>
                <c:pt idx="771">
                  <c:v>44886</c:v>
                </c:pt>
                <c:pt idx="772">
                  <c:v>44882</c:v>
                </c:pt>
                <c:pt idx="773">
                  <c:v>44880</c:v>
                </c:pt>
                <c:pt idx="774">
                  <c:v>44887</c:v>
                </c:pt>
                <c:pt idx="775">
                  <c:v>44883</c:v>
                </c:pt>
                <c:pt idx="776">
                  <c:v>44882</c:v>
                </c:pt>
                <c:pt idx="777">
                  <c:v>44881</c:v>
                </c:pt>
                <c:pt idx="778">
                  <c:v>44879</c:v>
                </c:pt>
                <c:pt idx="779">
                  <c:v>44879</c:v>
                </c:pt>
                <c:pt idx="780">
                  <c:v>44879</c:v>
                </c:pt>
                <c:pt idx="781">
                  <c:v>44879</c:v>
                </c:pt>
                <c:pt idx="782">
                  <c:v>44882</c:v>
                </c:pt>
                <c:pt idx="783">
                  <c:v>44880</c:v>
                </c:pt>
                <c:pt idx="784">
                  <c:v>44881</c:v>
                </c:pt>
                <c:pt idx="785">
                  <c:v>44881</c:v>
                </c:pt>
                <c:pt idx="786">
                  <c:v>44882</c:v>
                </c:pt>
                <c:pt idx="787">
                  <c:v>44879</c:v>
                </c:pt>
                <c:pt idx="788">
                  <c:v>44880</c:v>
                </c:pt>
                <c:pt idx="789">
                  <c:v>44890</c:v>
                </c:pt>
                <c:pt idx="790">
                  <c:v>44876</c:v>
                </c:pt>
                <c:pt idx="791">
                  <c:v>44876</c:v>
                </c:pt>
                <c:pt idx="792">
                  <c:v>44882</c:v>
                </c:pt>
                <c:pt idx="793">
                  <c:v>44876</c:v>
                </c:pt>
                <c:pt idx="794">
                  <c:v>44876</c:v>
                </c:pt>
                <c:pt idx="795">
                  <c:v>44876</c:v>
                </c:pt>
                <c:pt idx="796">
                  <c:v>44881</c:v>
                </c:pt>
                <c:pt idx="797">
                  <c:v>44875</c:v>
                </c:pt>
                <c:pt idx="798">
                  <c:v>44874</c:v>
                </c:pt>
                <c:pt idx="799">
                  <c:v>44894</c:v>
                </c:pt>
                <c:pt idx="800">
                  <c:v>44875</c:v>
                </c:pt>
                <c:pt idx="801">
                  <c:v>44875</c:v>
                </c:pt>
                <c:pt idx="802">
                  <c:v>44881</c:v>
                </c:pt>
                <c:pt idx="803">
                  <c:v>44873</c:v>
                </c:pt>
                <c:pt idx="804">
                  <c:v>44881</c:v>
                </c:pt>
                <c:pt idx="805">
                  <c:v>44876</c:v>
                </c:pt>
                <c:pt idx="806">
                  <c:v>44876</c:v>
                </c:pt>
                <c:pt idx="807">
                  <c:v>44874</c:v>
                </c:pt>
                <c:pt idx="808">
                  <c:v>44874</c:v>
                </c:pt>
                <c:pt idx="809">
                  <c:v>44890</c:v>
                </c:pt>
                <c:pt idx="810">
                  <c:v>44872</c:v>
                </c:pt>
                <c:pt idx="811">
                  <c:v>44872</c:v>
                </c:pt>
                <c:pt idx="812">
                  <c:v>44890</c:v>
                </c:pt>
                <c:pt idx="813">
                  <c:v>44874</c:v>
                </c:pt>
                <c:pt idx="814">
                  <c:v>44881</c:v>
                </c:pt>
                <c:pt idx="815">
                  <c:v>44873</c:v>
                </c:pt>
                <c:pt idx="816">
                  <c:v>44873</c:v>
                </c:pt>
                <c:pt idx="817">
                  <c:v>44872</c:v>
                </c:pt>
                <c:pt idx="818">
                  <c:v>44874</c:v>
                </c:pt>
                <c:pt idx="819">
                  <c:v>44873</c:v>
                </c:pt>
                <c:pt idx="820">
                  <c:v>44872</c:v>
                </c:pt>
                <c:pt idx="821">
                  <c:v>44872</c:v>
                </c:pt>
                <c:pt idx="822">
                  <c:v>44869</c:v>
                </c:pt>
                <c:pt idx="823">
                  <c:v>44869</c:v>
                </c:pt>
                <c:pt idx="824">
                  <c:v>44869</c:v>
                </c:pt>
                <c:pt idx="825">
                  <c:v>44879</c:v>
                </c:pt>
                <c:pt idx="826">
                  <c:v>44876</c:v>
                </c:pt>
                <c:pt idx="827">
                  <c:v>44872</c:v>
                </c:pt>
                <c:pt idx="828">
                  <c:v>44887</c:v>
                </c:pt>
                <c:pt idx="829">
                  <c:v>44872</c:v>
                </c:pt>
                <c:pt idx="830">
                  <c:v>44868</c:v>
                </c:pt>
                <c:pt idx="831">
                  <c:v>44872</c:v>
                </c:pt>
                <c:pt idx="832">
                  <c:v>44868</c:v>
                </c:pt>
                <c:pt idx="833">
                  <c:v>44868</c:v>
                </c:pt>
                <c:pt idx="834">
                  <c:v>44868</c:v>
                </c:pt>
                <c:pt idx="835">
                  <c:v>44872</c:v>
                </c:pt>
                <c:pt idx="836">
                  <c:v>44869</c:v>
                </c:pt>
                <c:pt idx="837">
                  <c:v>44868</c:v>
                </c:pt>
                <c:pt idx="838">
                  <c:v>44890</c:v>
                </c:pt>
                <c:pt idx="839">
                  <c:v>44868</c:v>
                </c:pt>
                <c:pt idx="840">
                  <c:v>44872</c:v>
                </c:pt>
                <c:pt idx="841">
                  <c:v>44869</c:v>
                </c:pt>
                <c:pt idx="842">
                  <c:v>44867</c:v>
                </c:pt>
                <c:pt idx="843">
                  <c:v>44867</c:v>
                </c:pt>
                <c:pt idx="844">
                  <c:v>44867</c:v>
                </c:pt>
                <c:pt idx="845">
                  <c:v>44873</c:v>
                </c:pt>
                <c:pt idx="846">
                  <c:v>44868</c:v>
                </c:pt>
                <c:pt idx="847">
                  <c:v>44882</c:v>
                </c:pt>
                <c:pt idx="848">
                  <c:v>44867</c:v>
                </c:pt>
                <c:pt idx="849">
                  <c:v>44867</c:v>
                </c:pt>
                <c:pt idx="850">
                  <c:v>44867</c:v>
                </c:pt>
                <c:pt idx="851">
                  <c:v>44879</c:v>
                </c:pt>
                <c:pt idx="852">
                  <c:v>44886</c:v>
                </c:pt>
                <c:pt idx="853">
                  <c:v>44867</c:v>
                </c:pt>
                <c:pt idx="854">
                  <c:v>44868</c:v>
                </c:pt>
                <c:pt idx="855">
                  <c:v>44867</c:v>
                </c:pt>
                <c:pt idx="856">
                  <c:v>44867</c:v>
                </c:pt>
                <c:pt idx="857">
                  <c:v>44872</c:v>
                </c:pt>
                <c:pt idx="858">
                  <c:v>44875</c:v>
                </c:pt>
                <c:pt idx="859">
                  <c:v>44868</c:v>
                </c:pt>
                <c:pt idx="860">
                  <c:v>44869</c:v>
                </c:pt>
                <c:pt idx="861">
                  <c:v>44868</c:v>
                </c:pt>
                <c:pt idx="862">
                  <c:v>44867</c:v>
                </c:pt>
                <c:pt idx="863">
                  <c:v>44880</c:v>
                </c:pt>
                <c:pt idx="864">
                  <c:v>44880</c:v>
                </c:pt>
                <c:pt idx="865">
                  <c:v>44867</c:v>
                </c:pt>
                <c:pt idx="866">
                  <c:v>44868</c:v>
                </c:pt>
                <c:pt idx="867">
                  <c:v>44867</c:v>
                </c:pt>
                <c:pt idx="868">
                  <c:v>44868</c:v>
                </c:pt>
                <c:pt idx="869">
                  <c:v>44867</c:v>
                </c:pt>
                <c:pt idx="870">
                  <c:v>44868</c:v>
                </c:pt>
                <c:pt idx="871">
                  <c:v>44868</c:v>
                </c:pt>
                <c:pt idx="872">
                  <c:v>44867</c:v>
                </c:pt>
                <c:pt idx="873">
                  <c:v>44882</c:v>
                </c:pt>
                <c:pt idx="874">
                  <c:v>44875</c:v>
                </c:pt>
                <c:pt idx="875">
                  <c:v>44894</c:v>
                </c:pt>
                <c:pt idx="876">
                  <c:v>44886</c:v>
                </c:pt>
                <c:pt idx="877">
                  <c:v>44875</c:v>
                </c:pt>
                <c:pt idx="878">
                  <c:v>44881</c:v>
                </c:pt>
                <c:pt idx="879">
                  <c:v>44881</c:v>
                </c:pt>
                <c:pt idx="880">
                  <c:v>44882</c:v>
                </c:pt>
                <c:pt idx="881">
                  <c:v>44886</c:v>
                </c:pt>
                <c:pt idx="882">
                  <c:v>44886</c:v>
                </c:pt>
                <c:pt idx="883">
                  <c:v>44876</c:v>
                </c:pt>
                <c:pt idx="884">
                  <c:v>44886</c:v>
                </c:pt>
                <c:pt idx="885">
                  <c:v>44879</c:v>
                </c:pt>
                <c:pt idx="886">
                  <c:v>44882</c:v>
                </c:pt>
                <c:pt idx="887">
                  <c:v>44876</c:v>
                </c:pt>
                <c:pt idx="888">
                  <c:v>44876</c:v>
                </c:pt>
                <c:pt idx="889">
                  <c:v>44882</c:v>
                </c:pt>
                <c:pt idx="890">
                  <c:v>44886</c:v>
                </c:pt>
                <c:pt idx="891">
                  <c:v>44882</c:v>
                </c:pt>
                <c:pt idx="892">
                  <c:v>44882</c:v>
                </c:pt>
                <c:pt idx="893">
                  <c:v>44865</c:v>
                </c:pt>
                <c:pt idx="894">
                  <c:v>44865</c:v>
                </c:pt>
                <c:pt idx="895">
                  <c:v>44865</c:v>
                </c:pt>
                <c:pt idx="896">
                  <c:v>44865</c:v>
                </c:pt>
                <c:pt idx="897">
                  <c:v>44865</c:v>
                </c:pt>
                <c:pt idx="898">
                  <c:v>44861</c:v>
                </c:pt>
                <c:pt idx="899">
                  <c:v>44862</c:v>
                </c:pt>
                <c:pt idx="900">
                  <c:v>44860</c:v>
                </c:pt>
                <c:pt idx="901">
                  <c:v>44860</c:v>
                </c:pt>
                <c:pt idx="902">
                  <c:v>44859</c:v>
                </c:pt>
                <c:pt idx="903">
                  <c:v>44859</c:v>
                </c:pt>
                <c:pt idx="904">
                  <c:v>44859</c:v>
                </c:pt>
                <c:pt idx="905">
                  <c:v>44860</c:v>
                </c:pt>
                <c:pt idx="906">
                  <c:v>44859</c:v>
                </c:pt>
                <c:pt idx="907">
                  <c:v>44862</c:v>
                </c:pt>
                <c:pt idx="908">
                  <c:v>44859</c:v>
                </c:pt>
                <c:pt idx="909">
                  <c:v>44858</c:v>
                </c:pt>
                <c:pt idx="910">
                  <c:v>44859</c:v>
                </c:pt>
                <c:pt idx="911">
                  <c:v>44859</c:v>
                </c:pt>
                <c:pt idx="912">
                  <c:v>44858</c:v>
                </c:pt>
                <c:pt idx="913">
                  <c:v>44862</c:v>
                </c:pt>
                <c:pt idx="914">
                  <c:v>44858</c:v>
                </c:pt>
                <c:pt idx="915">
                  <c:v>44855</c:v>
                </c:pt>
                <c:pt idx="916">
                  <c:v>44858</c:v>
                </c:pt>
                <c:pt idx="917">
                  <c:v>44861</c:v>
                </c:pt>
                <c:pt idx="918">
                  <c:v>44855</c:v>
                </c:pt>
                <c:pt idx="919">
                  <c:v>44854</c:v>
                </c:pt>
                <c:pt idx="920">
                  <c:v>44853</c:v>
                </c:pt>
                <c:pt idx="921">
                  <c:v>44853</c:v>
                </c:pt>
                <c:pt idx="922">
                  <c:v>44853</c:v>
                </c:pt>
                <c:pt idx="923">
                  <c:v>44855</c:v>
                </c:pt>
                <c:pt idx="924">
                  <c:v>44853</c:v>
                </c:pt>
                <c:pt idx="925">
                  <c:v>44848</c:v>
                </c:pt>
                <c:pt idx="926">
                  <c:v>44848</c:v>
                </c:pt>
                <c:pt idx="927">
                  <c:v>44855</c:v>
                </c:pt>
                <c:pt idx="928">
                  <c:v>44848</c:v>
                </c:pt>
                <c:pt idx="929">
                  <c:v>44848</c:v>
                </c:pt>
                <c:pt idx="930">
                  <c:v>44847</c:v>
                </c:pt>
                <c:pt idx="931">
                  <c:v>44847</c:v>
                </c:pt>
                <c:pt idx="932">
                  <c:v>44847</c:v>
                </c:pt>
                <c:pt idx="933">
                  <c:v>44845</c:v>
                </c:pt>
                <c:pt idx="934">
                  <c:v>44845</c:v>
                </c:pt>
                <c:pt idx="935">
                  <c:v>44845</c:v>
                </c:pt>
                <c:pt idx="936">
                  <c:v>44848</c:v>
                </c:pt>
                <c:pt idx="937">
                  <c:v>44847</c:v>
                </c:pt>
                <c:pt idx="938">
                  <c:v>44847</c:v>
                </c:pt>
                <c:pt idx="939">
                  <c:v>44847</c:v>
                </c:pt>
                <c:pt idx="940">
                  <c:v>44844</c:v>
                </c:pt>
                <c:pt idx="941">
                  <c:v>44844</c:v>
                </c:pt>
                <c:pt idx="942">
                  <c:v>44847</c:v>
                </c:pt>
                <c:pt idx="943">
                  <c:v>44845</c:v>
                </c:pt>
                <c:pt idx="944">
                  <c:v>44844</c:v>
                </c:pt>
                <c:pt idx="945">
                  <c:v>44845</c:v>
                </c:pt>
                <c:pt idx="946">
                  <c:v>44844</c:v>
                </c:pt>
                <c:pt idx="947">
                  <c:v>44845</c:v>
                </c:pt>
                <c:pt idx="948">
                  <c:v>44840</c:v>
                </c:pt>
                <c:pt idx="949">
                  <c:v>44840</c:v>
                </c:pt>
                <c:pt idx="950">
                  <c:v>44845</c:v>
                </c:pt>
                <c:pt idx="951">
                  <c:v>44840</c:v>
                </c:pt>
                <c:pt idx="952">
                  <c:v>44840</c:v>
                </c:pt>
                <c:pt idx="953">
                  <c:v>44840</c:v>
                </c:pt>
                <c:pt idx="954">
                  <c:v>44839</c:v>
                </c:pt>
                <c:pt idx="955">
                  <c:v>44840</c:v>
                </c:pt>
                <c:pt idx="956">
                  <c:v>44839</c:v>
                </c:pt>
                <c:pt idx="957">
                  <c:v>44839</c:v>
                </c:pt>
                <c:pt idx="958">
                  <c:v>44839</c:v>
                </c:pt>
                <c:pt idx="959">
                  <c:v>44839</c:v>
                </c:pt>
                <c:pt idx="960">
                  <c:v>44840</c:v>
                </c:pt>
                <c:pt idx="961">
                  <c:v>44840</c:v>
                </c:pt>
                <c:pt idx="962">
                  <c:v>44839</c:v>
                </c:pt>
                <c:pt idx="963">
                  <c:v>44840</c:v>
                </c:pt>
                <c:pt idx="964">
                  <c:v>44839</c:v>
                </c:pt>
                <c:pt idx="965">
                  <c:v>44838</c:v>
                </c:pt>
                <c:pt idx="966">
                  <c:v>44838</c:v>
                </c:pt>
                <c:pt idx="967">
                  <c:v>44847</c:v>
                </c:pt>
                <c:pt idx="968">
                  <c:v>44838</c:v>
                </c:pt>
                <c:pt idx="969">
                  <c:v>44839</c:v>
                </c:pt>
                <c:pt idx="970">
                  <c:v>44838</c:v>
                </c:pt>
                <c:pt idx="971">
                  <c:v>44839</c:v>
                </c:pt>
                <c:pt idx="972">
                  <c:v>44837</c:v>
                </c:pt>
                <c:pt idx="973">
                  <c:v>44838</c:v>
                </c:pt>
                <c:pt idx="974">
                  <c:v>44837</c:v>
                </c:pt>
                <c:pt idx="975">
                  <c:v>44838</c:v>
                </c:pt>
                <c:pt idx="976">
                  <c:v>44840</c:v>
                </c:pt>
                <c:pt idx="977">
                  <c:v>44837</c:v>
                </c:pt>
                <c:pt idx="978">
                  <c:v>44838</c:v>
                </c:pt>
                <c:pt idx="979">
                  <c:v>44837</c:v>
                </c:pt>
                <c:pt idx="980">
                  <c:v>44838</c:v>
                </c:pt>
                <c:pt idx="981">
                  <c:v>44838</c:v>
                </c:pt>
                <c:pt idx="982">
                  <c:v>44845</c:v>
                </c:pt>
                <c:pt idx="983">
                  <c:v>44837</c:v>
                </c:pt>
                <c:pt idx="984">
                  <c:v>44840</c:v>
                </c:pt>
                <c:pt idx="985">
                  <c:v>44838</c:v>
                </c:pt>
                <c:pt idx="986">
                  <c:v>44847</c:v>
                </c:pt>
                <c:pt idx="987">
                  <c:v>44838</c:v>
                </c:pt>
                <c:pt idx="988">
                  <c:v>44839</c:v>
                </c:pt>
                <c:pt idx="989">
                  <c:v>44858</c:v>
                </c:pt>
                <c:pt idx="990">
                  <c:v>44838</c:v>
                </c:pt>
                <c:pt idx="991">
                  <c:v>44854</c:v>
                </c:pt>
                <c:pt idx="992">
                  <c:v>44862</c:v>
                </c:pt>
                <c:pt idx="993">
                  <c:v>44834</c:v>
                </c:pt>
                <c:pt idx="994">
                  <c:v>44834</c:v>
                </c:pt>
                <c:pt idx="995">
                  <c:v>44833</c:v>
                </c:pt>
                <c:pt idx="996">
                  <c:v>44833</c:v>
                </c:pt>
                <c:pt idx="997">
                  <c:v>44833</c:v>
                </c:pt>
                <c:pt idx="998">
                  <c:v>44832</c:v>
                </c:pt>
                <c:pt idx="999">
                  <c:v>44832</c:v>
                </c:pt>
                <c:pt idx="1000">
                  <c:v>44832</c:v>
                </c:pt>
                <c:pt idx="1001">
                  <c:v>44831</c:v>
                </c:pt>
                <c:pt idx="1002">
                  <c:v>44832</c:v>
                </c:pt>
                <c:pt idx="1003">
                  <c:v>44834</c:v>
                </c:pt>
                <c:pt idx="1004">
                  <c:v>44830</c:v>
                </c:pt>
                <c:pt idx="1005">
                  <c:v>44831</c:v>
                </c:pt>
                <c:pt idx="1006">
                  <c:v>44830</c:v>
                </c:pt>
                <c:pt idx="1007">
                  <c:v>44831</c:v>
                </c:pt>
                <c:pt idx="1008">
                  <c:v>44830</c:v>
                </c:pt>
                <c:pt idx="1009">
                  <c:v>44834</c:v>
                </c:pt>
                <c:pt idx="1010">
                  <c:v>44827</c:v>
                </c:pt>
                <c:pt idx="1011">
                  <c:v>44827</c:v>
                </c:pt>
                <c:pt idx="1012">
                  <c:v>44832</c:v>
                </c:pt>
                <c:pt idx="1013">
                  <c:v>44827</c:v>
                </c:pt>
                <c:pt idx="1014">
                  <c:v>44826</c:v>
                </c:pt>
                <c:pt idx="1015">
                  <c:v>44826</c:v>
                </c:pt>
                <c:pt idx="1016">
                  <c:v>44826</c:v>
                </c:pt>
                <c:pt idx="1017">
                  <c:v>44826</c:v>
                </c:pt>
                <c:pt idx="1018">
                  <c:v>44826</c:v>
                </c:pt>
                <c:pt idx="1019">
                  <c:v>44826</c:v>
                </c:pt>
                <c:pt idx="1020">
                  <c:v>44827</c:v>
                </c:pt>
                <c:pt idx="1021">
                  <c:v>44831</c:v>
                </c:pt>
                <c:pt idx="1022">
                  <c:v>44832</c:v>
                </c:pt>
                <c:pt idx="1023">
                  <c:v>44825</c:v>
                </c:pt>
                <c:pt idx="1024">
                  <c:v>44825</c:v>
                </c:pt>
                <c:pt idx="1025">
                  <c:v>44826</c:v>
                </c:pt>
                <c:pt idx="1026">
                  <c:v>44826</c:v>
                </c:pt>
                <c:pt idx="1027">
                  <c:v>44825</c:v>
                </c:pt>
                <c:pt idx="1028">
                  <c:v>44831</c:v>
                </c:pt>
                <c:pt idx="1029">
                  <c:v>44827</c:v>
                </c:pt>
                <c:pt idx="1030">
                  <c:v>44830</c:v>
                </c:pt>
                <c:pt idx="1031">
                  <c:v>44830</c:v>
                </c:pt>
                <c:pt idx="1032">
                  <c:v>44824</c:v>
                </c:pt>
                <c:pt idx="1033">
                  <c:v>44825</c:v>
                </c:pt>
                <c:pt idx="1034">
                  <c:v>44824</c:v>
                </c:pt>
                <c:pt idx="1035">
                  <c:v>44823</c:v>
                </c:pt>
                <c:pt idx="1036">
                  <c:v>44833</c:v>
                </c:pt>
                <c:pt idx="1037">
                  <c:v>44825</c:v>
                </c:pt>
                <c:pt idx="1038">
                  <c:v>44827</c:v>
                </c:pt>
                <c:pt idx="1039">
                  <c:v>44834</c:v>
                </c:pt>
                <c:pt idx="1040">
                  <c:v>44820</c:v>
                </c:pt>
                <c:pt idx="1041">
                  <c:v>44834</c:v>
                </c:pt>
                <c:pt idx="1042">
                  <c:v>44824</c:v>
                </c:pt>
                <c:pt idx="1043">
                  <c:v>44820</c:v>
                </c:pt>
                <c:pt idx="1044">
                  <c:v>44819</c:v>
                </c:pt>
                <c:pt idx="1045">
                  <c:v>44819</c:v>
                </c:pt>
                <c:pt idx="1046">
                  <c:v>44819</c:v>
                </c:pt>
                <c:pt idx="1047">
                  <c:v>44820</c:v>
                </c:pt>
                <c:pt idx="1048">
                  <c:v>44819</c:v>
                </c:pt>
                <c:pt idx="1049">
                  <c:v>44818</c:v>
                </c:pt>
                <c:pt idx="1050">
                  <c:v>44818</c:v>
                </c:pt>
                <c:pt idx="1051">
                  <c:v>44832</c:v>
                </c:pt>
                <c:pt idx="1052">
                  <c:v>44823</c:v>
                </c:pt>
                <c:pt idx="1053">
                  <c:v>44825</c:v>
                </c:pt>
                <c:pt idx="1054">
                  <c:v>44819</c:v>
                </c:pt>
                <c:pt idx="1055">
                  <c:v>44825</c:v>
                </c:pt>
                <c:pt idx="1056">
                  <c:v>44818</c:v>
                </c:pt>
                <c:pt idx="1057">
                  <c:v>44819</c:v>
                </c:pt>
                <c:pt idx="1058">
                  <c:v>44818</c:v>
                </c:pt>
                <c:pt idx="1059">
                  <c:v>44818</c:v>
                </c:pt>
                <c:pt idx="1060">
                  <c:v>44817</c:v>
                </c:pt>
                <c:pt idx="1061">
                  <c:v>44818</c:v>
                </c:pt>
                <c:pt idx="1062">
                  <c:v>44830</c:v>
                </c:pt>
                <c:pt idx="1063">
                  <c:v>44817</c:v>
                </c:pt>
                <c:pt idx="1064">
                  <c:v>44823</c:v>
                </c:pt>
                <c:pt idx="1065">
                  <c:v>44834</c:v>
                </c:pt>
                <c:pt idx="1066">
                  <c:v>44818</c:v>
                </c:pt>
                <c:pt idx="1067">
                  <c:v>44816</c:v>
                </c:pt>
                <c:pt idx="1068">
                  <c:v>44816</c:v>
                </c:pt>
                <c:pt idx="1069">
                  <c:v>44816</c:v>
                </c:pt>
                <c:pt idx="1070">
                  <c:v>44817</c:v>
                </c:pt>
                <c:pt idx="1071">
                  <c:v>44816</c:v>
                </c:pt>
                <c:pt idx="1072">
                  <c:v>44817</c:v>
                </c:pt>
                <c:pt idx="1073">
                  <c:v>44817</c:v>
                </c:pt>
                <c:pt idx="1074">
                  <c:v>44817</c:v>
                </c:pt>
                <c:pt idx="1075">
                  <c:v>44813</c:v>
                </c:pt>
                <c:pt idx="1076">
                  <c:v>44812</c:v>
                </c:pt>
                <c:pt idx="1077">
                  <c:v>44813</c:v>
                </c:pt>
                <c:pt idx="1078">
                  <c:v>44813</c:v>
                </c:pt>
                <c:pt idx="1079">
                  <c:v>44813</c:v>
                </c:pt>
                <c:pt idx="1080">
                  <c:v>44813</c:v>
                </c:pt>
                <c:pt idx="1081">
                  <c:v>44813</c:v>
                </c:pt>
                <c:pt idx="1082">
                  <c:v>44812</c:v>
                </c:pt>
                <c:pt idx="1083">
                  <c:v>44812</c:v>
                </c:pt>
                <c:pt idx="1084">
                  <c:v>44812</c:v>
                </c:pt>
                <c:pt idx="1085">
                  <c:v>44812</c:v>
                </c:pt>
                <c:pt idx="1086">
                  <c:v>44812</c:v>
                </c:pt>
                <c:pt idx="1087">
                  <c:v>44816</c:v>
                </c:pt>
                <c:pt idx="1088">
                  <c:v>44813</c:v>
                </c:pt>
                <c:pt idx="1089">
                  <c:v>44818</c:v>
                </c:pt>
                <c:pt idx="1090">
                  <c:v>44811</c:v>
                </c:pt>
                <c:pt idx="1091">
                  <c:v>44812</c:v>
                </c:pt>
                <c:pt idx="1092">
                  <c:v>44811</c:v>
                </c:pt>
                <c:pt idx="1093">
                  <c:v>44818</c:v>
                </c:pt>
                <c:pt idx="1094">
                  <c:v>44834</c:v>
                </c:pt>
                <c:pt idx="1095">
                  <c:v>44818</c:v>
                </c:pt>
                <c:pt idx="1096">
                  <c:v>44820</c:v>
                </c:pt>
                <c:pt idx="1097">
                  <c:v>44811</c:v>
                </c:pt>
                <c:pt idx="1098">
                  <c:v>44810</c:v>
                </c:pt>
                <c:pt idx="1099">
                  <c:v>44810</c:v>
                </c:pt>
                <c:pt idx="1100">
                  <c:v>44811</c:v>
                </c:pt>
                <c:pt idx="1101">
                  <c:v>44811</c:v>
                </c:pt>
                <c:pt idx="1102">
                  <c:v>44810</c:v>
                </c:pt>
                <c:pt idx="1103">
                  <c:v>44809</c:v>
                </c:pt>
                <c:pt idx="1104">
                  <c:v>44811</c:v>
                </c:pt>
                <c:pt idx="1105">
                  <c:v>44834</c:v>
                </c:pt>
                <c:pt idx="1106">
                  <c:v>44830</c:v>
                </c:pt>
                <c:pt idx="1107">
                  <c:v>44823</c:v>
                </c:pt>
                <c:pt idx="1108">
                  <c:v>44820</c:v>
                </c:pt>
                <c:pt idx="1109">
                  <c:v>44811</c:v>
                </c:pt>
                <c:pt idx="1110">
                  <c:v>44806</c:v>
                </c:pt>
                <c:pt idx="1111">
                  <c:v>44811</c:v>
                </c:pt>
                <c:pt idx="1112">
                  <c:v>44811</c:v>
                </c:pt>
                <c:pt idx="1113">
                  <c:v>44834</c:v>
                </c:pt>
                <c:pt idx="1114">
                  <c:v>44811</c:v>
                </c:pt>
                <c:pt idx="1115">
                  <c:v>44811</c:v>
                </c:pt>
                <c:pt idx="1116">
                  <c:v>44806</c:v>
                </c:pt>
                <c:pt idx="1117">
                  <c:v>44805</c:v>
                </c:pt>
                <c:pt idx="1118">
                  <c:v>44811</c:v>
                </c:pt>
                <c:pt idx="1119">
                  <c:v>44805</c:v>
                </c:pt>
                <c:pt idx="1120">
                  <c:v>44811</c:v>
                </c:pt>
                <c:pt idx="1121">
                  <c:v>44805</c:v>
                </c:pt>
                <c:pt idx="1122">
                  <c:v>44811</c:v>
                </c:pt>
                <c:pt idx="1123">
                  <c:v>44811</c:v>
                </c:pt>
                <c:pt idx="1124">
                  <c:v>44806</c:v>
                </c:pt>
                <c:pt idx="1125">
                  <c:v>44805</c:v>
                </c:pt>
                <c:pt idx="1126">
                  <c:v>44833</c:v>
                </c:pt>
                <c:pt idx="1127">
                  <c:v>44811</c:v>
                </c:pt>
                <c:pt idx="1128">
                  <c:v>44806</c:v>
                </c:pt>
                <c:pt idx="1129">
                  <c:v>44806</c:v>
                </c:pt>
                <c:pt idx="1130">
                  <c:v>44806</c:v>
                </c:pt>
                <c:pt idx="1131">
                  <c:v>44806</c:v>
                </c:pt>
                <c:pt idx="1132">
                  <c:v>44806</c:v>
                </c:pt>
                <c:pt idx="1133">
                  <c:v>44806</c:v>
                </c:pt>
                <c:pt idx="1134">
                  <c:v>44811</c:v>
                </c:pt>
                <c:pt idx="1135">
                  <c:v>44806</c:v>
                </c:pt>
                <c:pt idx="1136">
                  <c:v>44811</c:v>
                </c:pt>
                <c:pt idx="1137">
                  <c:v>44811</c:v>
                </c:pt>
                <c:pt idx="1138">
                  <c:v>44806</c:v>
                </c:pt>
                <c:pt idx="1139">
                  <c:v>44824</c:v>
                </c:pt>
                <c:pt idx="1140">
                  <c:v>44811</c:v>
                </c:pt>
                <c:pt idx="1141">
                  <c:v>44805</c:v>
                </c:pt>
                <c:pt idx="1142">
                  <c:v>44806</c:v>
                </c:pt>
                <c:pt idx="1143">
                  <c:v>44805</c:v>
                </c:pt>
                <c:pt idx="1144">
                  <c:v>44806</c:v>
                </c:pt>
                <c:pt idx="1145">
                  <c:v>44811</c:v>
                </c:pt>
                <c:pt idx="1146">
                  <c:v>44811</c:v>
                </c:pt>
                <c:pt idx="1147">
                  <c:v>44834</c:v>
                </c:pt>
                <c:pt idx="1148">
                  <c:v>44834</c:v>
                </c:pt>
                <c:pt idx="1149">
                  <c:v>44811</c:v>
                </c:pt>
                <c:pt idx="1150">
                  <c:v>44806</c:v>
                </c:pt>
                <c:pt idx="1151">
                  <c:v>44811</c:v>
                </c:pt>
                <c:pt idx="1152">
                  <c:v>44811</c:v>
                </c:pt>
                <c:pt idx="1153">
                  <c:v>44823</c:v>
                </c:pt>
                <c:pt idx="1154">
                  <c:v>44820</c:v>
                </c:pt>
                <c:pt idx="1155">
                  <c:v>44811</c:v>
                </c:pt>
                <c:pt idx="1156">
                  <c:v>44806</c:v>
                </c:pt>
                <c:pt idx="1157">
                  <c:v>44811</c:v>
                </c:pt>
                <c:pt idx="1158">
                  <c:v>44824</c:v>
                </c:pt>
                <c:pt idx="1159">
                  <c:v>44825</c:v>
                </c:pt>
                <c:pt idx="1160">
                  <c:v>44834</c:v>
                </c:pt>
                <c:pt idx="1161">
                  <c:v>44811</c:v>
                </c:pt>
                <c:pt idx="1162">
                  <c:v>44811</c:v>
                </c:pt>
                <c:pt idx="1163">
                  <c:v>44811</c:v>
                </c:pt>
                <c:pt idx="1164">
                  <c:v>44834</c:v>
                </c:pt>
                <c:pt idx="1165">
                  <c:v>44818</c:v>
                </c:pt>
                <c:pt idx="1166">
                  <c:v>44811</c:v>
                </c:pt>
                <c:pt idx="1167">
                  <c:v>44811</c:v>
                </c:pt>
                <c:pt idx="1168">
                  <c:v>44811</c:v>
                </c:pt>
                <c:pt idx="1169">
                  <c:v>44811</c:v>
                </c:pt>
                <c:pt idx="1170">
                  <c:v>44834</c:v>
                </c:pt>
                <c:pt idx="1171">
                  <c:v>44804</c:v>
                </c:pt>
                <c:pt idx="1172">
                  <c:v>44804</c:v>
                </c:pt>
                <c:pt idx="1173">
                  <c:v>44804</c:v>
                </c:pt>
                <c:pt idx="1174">
                  <c:v>44804</c:v>
                </c:pt>
                <c:pt idx="1175">
                  <c:v>44803</c:v>
                </c:pt>
                <c:pt idx="1176">
                  <c:v>44804</c:v>
                </c:pt>
                <c:pt idx="1177">
                  <c:v>44803</c:v>
                </c:pt>
                <c:pt idx="1178">
                  <c:v>44803</c:v>
                </c:pt>
                <c:pt idx="1179">
                  <c:v>44802</c:v>
                </c:pt>
                <c:pt idx="1180">
                  <c:v>44802</c:v>
                </c:pt>
                <c:pt idx="1181">
                  <c:v>44802</c:v>
                </c:pt>
                <c:pt idx="1182">
                  <c:v>44803</c:v>
                </c:pt>
                <c:pt idx="1183">
                  <c:v>44802</c:v>
                </c:pt>
                <c:pt idx="1184">
                  <c:v>44802</c:v>
                </c:pt>
                <c:pt idx="1185">
                  <c:v>44803</c:v>
                </c:pt>
                <c:pt idx="1186">
                  <c:v>44802</c:v>
                </c:pt>
                <c:pt idx="1187">
                  <c:v>44799</c:v>
                </c:pt>
                <c:pt idx="1188">
                  <c:v>44798</c:v>
                </c:pt>
                <c:pt idx="1189">
                  <c:v>44799</c:v>
                </c:pt>
                <c:pt idx="1190">
                  <c:v>44797</c:v>
                </c:pt>
                <c:pt idx="1191">
                  <c:v>44797</c:v>
                </c:pt>
                <c:pt idx="1192">
                  <c:v>44798</c:v>
                </c:pt>
                <c:pt idx="1193">
                  <c:v>44798</c:v>
                </c:pt>
                <c:pt idx="1194">
                  <c:v>44796</c:v>
                </c:pt>
                <c:pt idx="1195">
                  <c:v>44797</c:v>
                </c:pt>
                <c:pt idx="1196">
                  <c:v>44796</c:v>
                </c:pt>
                <c:pt idx="1197">
                  <c:v>44797</c:v>
                </c:pt>
                <c:pt idx="1198">
                  <c:v>44798</c:v>
                </c:pt>
                <c:pt idx="1199">
                  <c:v>44798</c:v>
                </c:pt>
                <c:pt idx="1200">
                  <c:v>44795</c:v>
                </c:pt>
                <c:pt idx="1201">
                  <c:v>44796</c:v>
                </c:pt>
                <c:pt idx="1202">
                  <c:v>44804</c:v>
                </c:pt>
                <c:pt idx="1203">
                  <c:v>44792</c:v>
                </c:pt>
                <c:pt idx="1204">
                  <c:v>44792</c:v>
                </c:pt>
                <c:pt idx="1205">
                  <c:v>44799</c:v>
                </c:pt>
                <c:pt idx="1206">
                  <c:v>44792</c:v>
                </c:pt>
                <c:pt idx="1207">
                  <c:v>44795</c:v>
                </c:pt>
                <c:pt idx="1208">
                  <c:v>44796</c:v>
                </c:pt>
                <c:pt idx="1209">
                  <c:v>44798</c:v>
                </c:pt>
                <c:pt idx="1210">
                  <c:v>44791</c:v>
                </c:pt>
                <c:pt idx="1211">
                  <c:v>44790</c:v>
                </c:pt>
                <c:pt idx="1212">
                  <c:v>44791</c:v>
                </c:pt>
                <c:pt idx="1213">
                  <c:v>44790</c:v>
                </c:pt>
                <c:pt idx="1214">
                  <c:v>44790</c:v>
                </c:pt>
                <c:pt idx="1215">
                  <c:v>44790</c:v>
                </c:pt>
                <c:pt idx="1216">
                  <c:v>44790</c:v>
                </c:pt>
                <c:pt idx="1217">
                  <c:v>44790</c:v>
                </c:pt>
                <c:pt idx="1218">
                  <c:v>44790</c:v>
                </c:pt>
                <c:pt idx="1219">
                  <c:v>44791</c:v>
                </c:pt>
                <c:pt idx="1220">
                  <c:v>44790</c:v>
                </c:pt>
                <c:pt idx="1221">
                  <c:v>44789</c:v>
                </c:pt>
                <c:pt idx="1222">
                  <c:v>44789</c:v>
                </c:pt>
                <c:pt idx="1223">
                  <c:v>44796</c:v>
                </c:pt>
                <c:pt idx="1224">
                  <c:v>44785</c:v>
                </c:pt>
                <c:pt idx="1225">
                  <c:v>44785</c:v>
                </c:pt>
                <c:pt idx="1226">
                  <c:v>44797</c:v>
                </c:pt>
                <c:pt idx="1227">
                  <c:v>44785</c:v>
                </c:pt>
                <c:pt idx="1228">
                  <c:v>44784</c:v>
                </c:pt>
                <c:pt idx="1229">
                  <c:v>44785</c:v>
                </c:pt>
                <c:pt idx="1230">
                  <c:v>44785</c:v>
                </c:pt>
                <c:pt idx="1231">
                  <c:v>44784</c:v>
                </c:pt>
                <c:pt idx="1232">
                  <c:v>44783</c:v>
                </c:pt>
                <c:pt idx="1233">
                  <c:v>44783</c:v>
                </c:pt>
                <c:pt idx="1234">
                  <c:v>44783</c:v>
                </c:pt>
                <c:pt idx="1235">
                  <c:v>44795</c:v>
                </c:pt>
                <c:pt idx="1236">
                  <c:v>44782</c:v>
                </c:pt>
                <c:pt idx="1237">
                  <c:v>44784</c:v>
                </c:pt>
                <c:pt idx="1238">
                  <c:v>44782</c:v>
                </c:pt>
                <c:pt idx="1239">
                  <c:v>44781</c:v>
                </c:pt>
                <c:pt idx="1240">
                  <c:v>44798</c:v>
                </c:pt>
                <c:pt idx="1241">
                  <c:v>44781</c:v>
                </c:pt>
                <c:pt idx="1242">
                  <c:v>44785</c:v>
                </c:pt>
                <c:pt idx="1243">
                  <c:v>44784</c:v>
                </c:pt>
                <c:pt idx="1244">
                  <c:v>44784</c:v>
                </c:pt>
                <c:pt idx="1245">
                  <c:v>44784</c:v>
                </c:pt>
                <c:pt idx="1246">
                  <c:v>44781</c:v>
                </c:pt>
                <c:pt idx="1247">
                  <c:v>44781</c:v>
                </c:pt>
                <c:pt idx="1248">
                  <c:v>44784</c:v>
                </c:pt>
                <c:pt idx="1249">
                  <c:v>44778</c:v>
                </c:pt>
                <c:pt idx="1250">
                  <c:v>44785</c:v>
                </c:pt>
                <c:pt idx="1251">
                  <c:v>44782</c:v>
                </c:pt>
                <c:pt idx="1252">
                  <c:v>44784</c:v>
                </c:pt>
                <c:pt idx="1253">
                  <c:v>44782</c:v>
                </c:pt>
                <c:pt idx="1254">
                  <c:v>44798</c:v>
                </c:pt>
                <c:pt idx="1255">
                  <c:v>44785</c:v>
                </c:pt>
                <c:pt idx="1256">
                  <c:v>44784</c:v>
                </c:pt>
                <c:pt idx="1257">
                  <c:v>44777</c:v>
                </c:pt>
                <c:pt idx="1258">
                  <c:v>44777</c:v>
                </c:pt>
                <c:pt idx="1259">
                  <c:v>44777</c:v>
                </c:pt>
                <c:pt idx="1260">
                  <c:v>44783</c:v>
                </c:pt>
                <c:pt idx="1261">
                  <c:v>44777</c:v>
                </c:pt>
                <c:pt idx="1262">
                  <c:v>44781</c:v>
                </c:pt>
                <c:pt idx="1263">
                  <c:v>44784</c:v>
                </c:pt>
                <c:pt idx="1264">
                  <c:v>44776</c:v>
                </c:pt>
                <c:pt idx="1265">
                  <c:v>44777</c:v>
                </c:pt>
                <c:pt idx="1266">
                  <c:v>44781</c:v>
                </c:pt>
                <c:pt idx="1267">
                  <c:v>44776</c:v>
                </c:pt>
                <c:pt idx="1268">
                  <c:v>44777</c:v>
                </c:pt>
                <c:pt idx="1269">
                  <c:v>44785</c:v>
                </c:pt>
                <c:pt idx="1270">
                  <c:v>44784</c:v>
                </c:pt>
                <c:pt idx="1271">
                  <c:v>44775</c:v>
                </c:pt>
                <c:pt idx="1272">
                  <c:v>44781</c:v>
                </c:pt>
                <c:pt idx="1273">
                  <c:v>44775</c:v>
                </c:pt>
                <c:pt idx="1274">
                  <c:v>44784</c:v>
                </c:pt>
                <c:pt idx="1275">
                  <c:v>44784</c:v>
                </c:pt>
                <c:pt idx="1276">
                  <c:v>44795</c:v>
                </c:pt>
                <c:pt idx="1277">
                  <c:v>44802</c:v>
                </c:pt>
                <c:pt idx="1278">
                  <c:v>44775</c:v>
                </c:pt>
                <c:pt idx="1279">
                  <c:v>44797</c:v>
                </c:pt>
                <c:pt idx="1280">
                  <c:v>44776</c:v>
                </c:pt>
                <c:pt idx="1281">
                  <c:v>44775</c:v>
                </c:pt>
                <c:pt idx="1282">
                  <c:v>44774</c:v>
                </c:pt>
                <c:pt idx="1283">
                  <c:v>44775</c:v>
                </c:pt>
                <c:pt idx="1284">
                  <c:v>44779</c:v>
                </c:pt>
                <c:pt idx="1285">
                  <c:v>44774</c:v>
                </c:pt>
                <c:pt idx="1286">
                  <c:v>44781</c:v>
                </c:pt>
                <c:pt idx="1287">
                  <c:v>44784</c:v>
                </c:pt>
                <c:pt idx="1288">
                  <c:v>44776</c:v>
                </c:pt>
                <c:pt idx="1289">
                  <c:v>44784</c:v>
                </c:pt>
                <c:pt idx="1290">
                  <c:v>44776</c:v>
                </c:pt>
                <c:pt idx="1291">
                  <c:v>44784</c:v>
                </c:pt>
                <c:pt idx="1292">
                  <c:v>44792</c:v>
                </c:pt>
                <c:pt idx="1293">
                  <c:v>44774</c:v>
                </c:pt>
                <c:pt idx="1294">
                  <c:v>44784</c:v>
                </c:pt>
                <c:pt idx="1295">
                  <c:v>44784</c:v>
                </c:pt>
                <c:pt idx="1296">
                  <c:v>44784</c:v>
                </c:pt>
                <c:pt idx="1297">
                  <c:v>44792</c:v>
                </c:pt>
                <c:pt idx="1298">
                  <c:v>44784</c:v>
                </c:pt>
                <c:pt idx="1299">
                  <c:v>44782</c:v>
                </c:pt>
                <c:pt idx="1300">
                  <c:v>44797</c:v>
                </c:pt>
                <c:pt idx="1301">
                  <c:v>44784</c:v>
                </c:pt>
                <c:pt idx="1302">
                  <c:v>44782</c:v>
                </c:pt>
                <c:pt idx="1303">
                  <c:v>44778</c:v>
                </c:pt>
                <c:pt idx="1304">
                  <c:v>44784</c:v>
                </c:pt>
                <c:pt idx="1305">
                  <c:v>44784</c:v>
                </c:pt>
                <c:pt idx="1306">
                  <c:v>44784</c:v>
                </c:pt>
                <c:pt idx="1307">
                  <c:v>44784</c:v>
                </c:pt>
                <c:pt idx="1308">
                  <c:v>44784</c:v>
                </c:pt>
                <c:pt idx="1309">
                  <c:v>44784</c:v>
                </c:pt>
                <c:pt idx="1310">
                  <c:v>44784</c:v>
                </c:pt>
                <c:pt idx="1311">
                  <c:v>44784</c:v>
                </c:pt>
                <c:pt idx="1312">
                  <c:v>44784</c:v>
                </c:pt>
                <c:pt idx="1313">
                  <c:v>44795</c:v>
                </c:pt>
                <c:pt idx="1314">
                  <c:v>44784</c:v>
                </c:pt>
                <c:pt idx="1315">
                  <c:v>44781</c:v>
                </c:pt>
                <c:pt idx="1316">
                  <c:v>44781</c:v>
                </c:pt>
                <c:pt idx="1317">
                  <c:v>44785</c:v>
                </c:pt>
                <c:pt idx="1318">
                  <c:v>44784</c:v>
                </c:pt>
                <c:pt idx="1319">
                  <c:v>44785</c:v>
                </c:pt>
                <c:pt idx="1320">
                  <c:v>44784</c:v>
                </c:pt>
                <c:pt idx="1321">
                  <c:v>44784</c:v>
                </c:pt>
                <c:pt idx="1322">
                  <c:v>44784</c:v>
                </c:pt>
                <c:pt idx="1323">
                  <c:v>44798</c:v>
                </c:pt>
                <c:pt idx="1324">
                  <c:v>44782</c:v>
                </c:pt>
                <c:pt idx="1325">
                  <c:v>44784</c:v>
                </c:pt>
                <c:pt idx="1326">
                  <c:v>44781</c:v>
                </c:pt>
                <c:pt idx="1327">
                  <c:v>44784</c:v>
                </c:pt>
                <c:pt idx="1328">
                  <c:v>44784</c:v>
                </c:pt>
                <c:pt idx="1329">
                  <c:v>44784</c:v>
                </c:pt>
                <c:pt idx="1330">
                  <c:v>44784</c:v>
                </c:pt>
                <c:pt idx="1331">
                  <c:v>44784</c:v>
                </c:pt>
                <c:pt idx="1332">
                  <c:v>44784</c:v>
                </c:pt>
                <c:pt idx="1333">
                  <c:v>44784</c:v>
                </c:pt>
                <c:pt idx="1334">
                  <c:v>44784</c:v>
                </c:pt>
                <c:pt idx="1335">
                  <c:v>44784</c:v>
                </c:pt>
                <c:pt idx="1336">
                  <c:v>44784</c:v>
                </c:pt>
                <c:pt idx="1337">
                  <c:v>44785</c:v>
                </c:pt>
                <c:pt idx="1338">
                  <c:v>44784</c:v>
                </c:pt>
                <c:pt idx="1339">
                  <c:v>44784</c:v>
                </c:pt>
                <c:pt idx="1340">
                  <c:v>44784</c:v>
                </c:pt>
                <c:pt idx="1341">
                  <c:v>44784</c:v>
                </c:pt>
                <c:pt idx="1342">
                  <c:v>44784</c:v>
                </c:pt>
                <c:pt idx="1343">
                  <c:v>44784</c:v>
                </c:pt>
                <c:pt idx="1344">
                  <c:v>44784</c:v>
                </c:pt>
                <c:pt idx="1345">
                  <c:v>44784</c:v>
                </c:pt>
                <c:pt idx="1346">
                  <c:v>44785</c:v>
                </c:pt>
                <c:pt idx="1347">
                  <c:v>44784</c:v>
                </c:pt>
                <c:pt idx="1348">
                  <c:v>44784</c:v>
                </c:pt>
                <c:pt idx="1349">
                  <c:v>44784</c:v>
                </c:pt>
                <c:pt idx="1350">
                  <c:v>44784</c:v>
                </c:pt>
                <c:pt idx="1351">
                  <c:v>44784</c:v>
                </c:pt>
                <c:pt idx="1352">
                  <c:v>44784</c:v>
                </c:pt>
                <c:pt idx="1353">
                  <c:v>44784</c:v>
                </c:pt>
                <c:pt idx="1354">
                  <c:v>44784</c:v>
                </c:pt>
                <c:pt idx="1355">
                  <c:v>44782</c:v>
                </c:pt>
                <c:pt idx="1356">
                  <c:v>44785</c:v>
                </c:pt>
                <c:pt idx="1357">
                  <c:v>44784</c:v>
                </c:pt>
                <c:pt idx="1358">
                  <c:v>44784</c:v>
                </c:pt>
                <c:pt idx="1359">
                  <c:v>44784</c:v>
                </c:pt>
                <c:pt idx="1360">
                  <c:v>44784</c:v>
                </c:pt>
                <c:pt idx="1361">
                  <c:v>44784</c:v>
                </c:pt>
                <c:pt idx="1362">
                  <c:v>44784</c:v>
                </c:pt>
                <c:pt idx="1363">
                  <c:v>44784</c:v>
                </c:pt>
                <c:pt idx="1364">
                  <c:v>44784</c:v>
                </c:pt>
                <c:pt idx="1365">
                  <c:v>44783</c:v>
                </c:pt>
                <c:pt idx="1366">
                  <c:v>44784</c:v>
                </c:pt>
                <c:pt idx="1367">
                  <c:v>44784</c:v>
                </c:pt>
                <c:pt idx="1368">
                  <c:v>44784</c:v>
                </c:pt>
                <c:pt idx="1369">
                  <c:v>44784</c:v>
                </c:pt>
                <c:pt idx="1370">
                  <c:v>44784</c:v>
                </c:pt>
                <c:pt idx="1371">
                  <c:v>44784</c:v>
                </c:pt>
                <c:pt idx="1372">
                  <c:v>44784</c:v>
                </c:pt>
                <c:pt idx="1373">
                  <c:v>44784</c:v>
                </c:pt>
                <c:pt idx="1374">
                  <c:v>44784</c:v>
                </c:pt>
                <c:pt idx="1375">
                  <c:v>44784</c:v>
                </c:pt>
                <c:pt idx="1376">
                  <c:v>44771</c:v>
                </c:pt>
                <c:pt idx="1377">
                  <c:v>44771</c:v>
                </c:pt>
                <c:pt idx="1378">
                  <c:v>44770</c:v>
                </c:pt>
                <c:pt idx="1379">
                  <c:v>44771</c:v>
                </c:pt>
                <c:pt idx="1380">
                  <c:v>44769</c:v>
                </c:pt>
                <c:pt idx="1381">
                  <c:v>44768</c:v>
                </c:pt>
                <c:pt idx="1382">
                  <c:v>44770</c:v>
                </c:pt>
                <c:pt idx="1383">
                  <c:v>44770</c:v>
                </c:pt>
                <c:pt idx="1384">
                  <c:v>44768</c:v>
                </c:pt>
                <c:pt idx="1385">
                  <c:v>44768</c:v>
                </c:pt>
                <c:pt idx="1386">
                  <c:v>44768</c:v>
                </c:pt>
                <c:pt idx="1387">
                  <c:v>44769</c:v>
                </c:pt>
                <c:pt idx="1388">
                  <c:v>44769</c:v>
                </c:pt>
                <c:pt idx="1389">
                  <c:v>44770</c:v>
                </c:pt>
                <c:pt idx="1390">
                  <c:v>44768</c:v>
                </c:pt>
                <c:pt idx="1391">
                  <c:v>44768</c:v>
                </c:pt>
                <c:pt idx="1392">
                  <c:v>44768</c:v>
                </c:pt>
                <c:pt idx="1393">
                  <c:v>44768</c:v>
                </c:pt>
                <c:pt idx="1394">
                  <c:v>44764</c:v>
                </c:pt>
                <c:pt idx="1395">
                  <c:v>44763</c:v>
                </c:pt>
                <c:pt idx="1396">
                  <c:v>44768</c:v>
                </c:pt>
                <c:pt idx="1397">
                  <c:v>44763</c:v>
                </c:pt>
                <c:pt idx="1398">
                  <c:v>44763</c:v>
                </c:pt>
                <c:pt idx="1399">
                  <c:v>44768</c:v>
                </c:pt>
                <c:pt idx="1400">
                  <c:v>44770</c:v>
                </c:pt>
                <c:pt idx="1401">
                  <c:v>44763</c:v>
                </c:pt>
                <c:pt idx="1402">
                  <c:v>44762</c:v>
                </c:pt>
                <c:pt idx="1403">
                  <c:v>44762</c:v>
                </c:pt>
                <c:pt idx="1404">
                  <c:v>44770</c:v>
                </c:pt>
                <c:pt idx="1405">
                  <c:v>44761</c:v>
                </c:pt>
                <c:pt idx="1406">
                  <c:v>44761</c:v>
                </c:pt>
                <c:pt idx="1407">
                  <c:v>44761</c:v>
                </c:pt>
                <c:pt idx="1408">
                  <c:v>44763</c:v>
                </c:pt>
                <c:pt idx="1409">
                  <c:v>44761</c:v>
                </c:pt>
                <c:pt idx="1410">
                  <c:v>44761</c:v>
                </c:pt>
                <c:pt idx="1411">
                  <c:v>44761</c:v>
                </c:pt>
                <c:pt idx="1412">
                  <c:v>44760</c:v>
                </c:pt>
                <c:pt idx="1413">
                  <c:v>44760</c:v>
                </c:pt>
                <c:pt idx="1414">
                  <c:v>44760</c:v>
                </c:pt>
                <c:pt idx="1415">
                  <c:v>44760</c:v>
                </c:pt>
                <c:pt idx="1416">
                  <c:v>44760</c:v>
                </c:pt>
                <c:pt idx="1417">
                  <c:v>44768</c:v>
                </c:pt>
                <c:pt idx="1418">
                  <c:v>44760</c:v>
                </c:pt>
                <c:pt idx="1419">
                  <c:v>44771</c:v>
                </c:pt>
                <c:pt idx="1420">
                  <c:v>44760</c:v>
                </c:pt>
                <c:pt idx="1421">
                  <c:v>44760</c:v>
                </c:pt>
                <c:pt idx="1422">
                  <c:v>44760</c:v>
                </c:pt>
                <c:pt idx="1423">
                  <c:v>44760</c:v>
                </c:pt>
                <c:pt idx="1424">
                  <c:v>44760</c:v>
                </c:pt>
                <c:pt idx="1425">
                  <c:v>44760</c:v>
                </c:pt>
                <c:pt idx="1426">
                  <c:v>44757</c:v>
                </c:pt>
                <c:pt idx="1427">
                  <c:v>44768</c:v>
                </c:pt>
                <c:pt idx="1428">
                  <c:v>44760</c:v>
                </c:pt>
                <c:pt idx="1429">
                  <c:v>44770</c:v>
                </c:pt>
                <c:pt idx="1430">
                  <c:v>44756</c:v>
                </c:pt>
                <c:pt idx="1431">
                  <c:v>44756</c:v>
                </c:pt>
                <c:pt idx="1432">
                  <c:v>44764</c:v>
                </c:pt>
                <c:pt idx="1433">
                  <c:v>44756</c:v>
                </c:pt>
                <c:pt idx="1434">
                  <c:v>44770</c:v>
                </c:pt>
                <c:pt idx="1435">
                  <c:v>44757</c:v>
                </c:pt>
                <c:pt idx="1436">
                  <c:v>44764</c:v>
                </c:pt>
                <c:pt idx="1437">
                  <c:v>44756</c:v>
                </c:pt>
                <c:pt idx="1438">
                  <c:v>44768</c:v>
                </c:pt>
                <c:pt idx="1439">
                  <c:v>44755</c:v>
                </c:pt>
                <c:pt idx="1440">
                  <c:v>44755</c:v>
                </c:pt>
                <c:pt idx="1441">
                  <c:v>44755</c:v>
                </c:pt>
                <c:pt idx="1442">
                  <c:v>44754</c:v>
                </c:pt>
                <c:pt idx="1443">
                  <c:v>44754</c:v>
                </c:pt>
                <c:pt idx="1444">
                  <c:v>44763</c:v>
                </c:pt>
                <c:pt idx="1445">
                  <c:v>44764</c:v>
                </c:pt>
                <c:pt idx="1446">
                  <c:v>44754</c:v>
                </c:pt>
                <c:pt idx="1447">
                  <c:v>44754</c:v>
                </c:pt>
                <c:pt idx="1448">
                  <c:v>44754</c:v>
                </c:pt>
                <c:pt idx="1449">
                  <c:v>44768</c:v>
                </c:pt>
                <c:pt idx="1450">
                  <c:v>44756</c:v>
                </c:pt>
                <c:pt idx="1451">
                  <c:v>44769</c:v>
                </c:pt>
                <c:pt idx="1452">
                  <c:v>44753</c:v>
                </c:pt>
                <c:pt idx="1453">
                  <c:v>44755</c:v>
                </c:pt>
                <c:pt idx="1454">
                  <c:v>44755</c:v>
                </c:pt>
                <c:pt idx="1455">
                  <c:v>44754</c:v>
                </c:pt>
                <c:pt idx="1456">
                  <c:v>44755</c:v>
                </c:pt>
                <c:pt idx="1457">
                  <c:v>44753</c:v>
                </c:pt>
                <c:pt idx="1458">
                  <c:v>44754</c:v>
                </c:pt>
                <c:pt idx="1459">
                  <c:v>44756</c:v>
                </c:pt>
                <c:pt idx="1460">
                  <c:v>44753</c:v>
                </c:pt>
                <c:pt idx="1461">
                  <c:v>44770</c:v>
                </c:pt>
                <c:pt idx="1462">
                  <c:v>44770</c:v>
                </c:pt>
                <c:pt idx="1463">
                  <c:v>44750</c:v>
                </c:pt>
                <c:pt idx="1464">
                  <c:v>44749</c:v>
                </c:pt>
                <c:pt idx="1465">
                  <c:v>44770</c:v>
                </c:pt>
                <c:pt idx="1466">
                  <c:v>44749</c:v>
                </c:pt>
                <c:pt idx="1467">
                  <c:v>44755</c:v>
                </c:pt>
                <c:pt idx="1468">
                  <c:v>44748</c:v>
                </c:pt>
                <c:pt idx="1469">
                  <c:v>44754</c:v>
                </c:pt>
                <c:pt idx="1470">
                  <c:v>44749</c:v>
                </c:pt>
                <c:pt idx="1471">
                  <c:v>44748</c:v>
                </c:pt>
                <c:pt idx="1472">
                  <c:v>44747</c:v>
                </c:pt>
                <c:pt idx="1473">
                  <c:v>44749</c:v>
                </c:pt>
                <c:pt idx="1474">
                  <c:v>44749</c:v>
                </c:pt>
                <c:pt idx="1475">
                  <c:v>44748</c:v>
                </c:pt>
                <c:pt idx="1476">
                  <c:v>44748</c:v>
                </c:pt>
                <c:pt idx="1477">
                  <c:v>44770</c:v>
                </c:pt>
                <c:pt idx="1478">
                  <c:v>44770</c:v>
                </c:pt>
                <c:pt idx="1479">
                  <c:v>44764</c:v>
                </c:pt>
                <c:pt idx="1480">
                  <c:v>44763</c:v>
                </c:pt>
                <c:pt idx="1481">
                  <c:v>44749</c:v>
                </c:pt>
                <c:pt idx="1482">
                  <c:v>44746</c:v>
                </c:pt>
                <c:pt idx="1483">
                  <c:v>44747</c:v>
                </c:pt>
                <c:pt idx="1484">
                  <c:v>44746</c:v>
                </c:pt>
                <c:pt idx="1485">
                  <c:v>44748</c:v>
                </c:pt>
                <c:pt idx="1486">
                  <c:v>44748</c:v>
                </c:pt>
                <c:pt idx="1487">
                  <c:v>44746</c:v>
                </c:pt>
                <c:pt idx="1488">
                  <c:v>44749</c:v>
                </c:pt>
                <c:pt idx="1489">
                  <c:v>44747</c:v>
                </c:pt>
                <c:pt idx="1490">
                  <c:v>44746</c:v>
                </c:pt>
                <c:pt idx="1491">
                  <c:v>44746</c:v>
                </c:pt>
                <c:pt idx="1492">
                  <c:v>44748</c:v>
                </c:pt>
                <c:pt idx="1493">
                  <c:v>44746</c:v>
                </c:pt>
                <c:pt idx="1494">
                  <c:v>44746</c:v>
                </c:pt>
                <c:pt idx="1495">
                  <c:v>44746</c:v>
                </c:pt>
                <c:pt idx="1496">
                  <c:v>44746</c:v>
                </c:pt>
                <c:pt idx="1497">
                  <c:v>44748</c:v>
                </c:pt>
                <c:pt idx="1498">
                  <c:v>44748</c:v>
                </c:pt>
                <c:pt idx="1499">
                  <c:v>44748</c:v>
                </c:pt>
                <c:pt idx="1500">
                  <c:v>44746</c:v>
                </c:pt>
                <c:pt idx="1501">
                  <c:v>44749</c:v>
                </c:pt>
                <c:pt idx="1502">
                  <c:v>44746</c:v>
                </c:pt>
                <c:pt idx="1503">
                  <c:v>44746</c:v>
                </c:pt>
                <c:pt idx="1504">
                  <c:v>44749</c:v>
                </c:pt>
                <c:pt idx="1505">
                  <c:v>44749</c:v>
                </c:pt>
                <c:pt idx="1506">
                  <c:v>44746</c:v>
                </c:pt>
                <c:pt idx="1507">
                  <c:v>44749</c:v>
                </c:pt>
                <c:pt idx="1508">
                  <c:v>44749</c:v>
                </c:pt>
                <c:pt idx="1509">
                  <c:v>44746</c:v>
                </c:pt>
                <c:pt idx="1510">
                  <c:v>44746</c:v>
                </c:pt>
                <c:pt idx="1511">
                  <c:v>44746</c:v>
                </c:pt>
                <c:pt idx="1512">
                  <c:v>44746</c:v>
                </c:pt>
                <c:pt idx="1513">
                  <c:v>44749</c:v>
                </c:pt>
                <c:pt idx="1514">
                  <c:v>44747</c:v>
                </c:pt>
                <c:pt idx="1515">
                  <c:v>44746</c:v>
                </c:pt>
                <c:pt idx="1516">
                  <c:v>44742</c:v>
                </c:pt>
                <c:pt idx="1517">
                  <c:v>44742</c:v>
                </c:pt>
                <c:pt idx="1518">
                  <c:v>44742</c:v>
                </c:pt>
                <c:pt idx="1519">
                  <c:v>44742</c:v>
                </c:pt>
                <c:pt idx="1520">
                  <c:v>44741</c:v>
                </c:pt>
                <c:pt idx="1521">
                  <c:v>44742</c:v>
                </c:pt>
                <c:pt idx="1522">
                  <c:v>44741</c:v>
                </c:pt>
                <c:pt idx="1523">
                  <c:v>44740</c:v>
                </c:pt>
                <c:pt idx="1524">
                  <c:v>44740</c:v>
                </c:pt>
                <c:pt idx="1525">
                  <c:v>44741</c:v>
                </c:pt>
                <c:pt idx="1526">
                  <c:v>44741</c:v>
                </c:pt>
                <c:pt idx="1527">
                  <c:v>44741</c:v>
                </c:pt>
                <c:pt idx="1528">
                  <c:v>44742</c:v>
                </c:pt>
                <c:pt idx="1529">
                  <c:v>44740</c:v>
                </c:pt>
                <c:pt idx="1530">
                  <c:v>44739</c:v>
                </c:pt>
                <c:pt idx="1531">
                  <c:v>44739</c:v>
                </c:pt>
                <c:pt idx="1532">
                  <c:v>44740</c:v>
                </c:pt>
                <c:pt idx="1533">
                  <c:v>44740</c:v>
                </c:pt>
                <c:pt idx="1534">
                  <c:v>44741</c:v>
                </c:pt>
                <c:pt idx="1535">
                  <c:v>44739</c:v>
                </c:pt>
                <c:pt idx="1536">
                  <c:v>44739</c:v>
                </c:pt>
                <c:pt idx="1537">
                  <c:v>44739</c:v>
                </c:pt>
                <c:pt idx="1538">
                  <c:v>44741</c:v>
                </c:pt>
                <c:pt idx="1539">
                  <c:v>44740</c:v>
                </c:pt>
                <c:pt idx="1540">
                  <c:v>44739</c:v>
                </c:pt>
                <c:pt idx="1541">
                  <c:v>44739</c:v>
                </c:pt>
                <c:pt idx="1542">
                  <c:v>44735</c:v>
                </c:pt>
                <c:pt idx="1543">
                  <c:v>44735</c:v>
                </c:pt>
                <c:pt idx="1544">
                  <c:v>44739</c:v>
                </c:pt>
                <c:pt idx="1545">
                  <c:v>44740</c:v>
                </c:pt>
                <c:pt idx="1546">
                  <c:v>44735</c:v>
                </c:pt>
                <c:pt idx="1547">
                  <c:v>44739</c:v>
                </c:pt>
                <c:pt idx="1548">
                  <c:v>44734</c:v>
                </c:pt>
                <c:pt idx="1549">
                  <c:v>44735</c:v>
                </c:pt>
                <c:pt idx="1550">
                  <c:v>44735</c:v>
                </c:pt>
                <c:pt idx="1551">
                  <c:v>44735</c:v>
                </c:pt>
                <c:pt idx="1552">
                  <c:v>44734</c:v>
                </c:pt>
                <c:pt idx="1553">
                  <c:v>44733</c:v>
                </c:pt>
                <c:pt idx="1554">
                  <c:v>44733</c:v>
                </c:pt>
                <c:pt idx="1555">
                  <c:v>44734</c:v>
                </c:pt>
                <c:pt idx="1556">
                  <c:v>44733</c:v>
                </c:pt>
                <c:pt idx="1557">
                  <c:v>44732</c:v>
                </c:pt>
                <c:pt idx="1558">
                  <c:v>44733</c:v>
                </c:pt>
                <c:pt idx="1559">
                  <c:v>44733</c:v>
                </c:pt>
                <c:pt idx="1560">
                  <c:v>44732</c:v>
                </c:pt>
                <c:pt idx="1561">
                  <c:v>44732</c:v>
                </c:pt>
                <c:pt idx="1562">
                  <c:v>44732</c:v>
                </c:pt>
                <c:pt idx="1563">
                  <c:v>44729</c:v>
                </c:pt>
                <c:pt idx="1564">
                  <c:v>44729</c:v>
                </c:pt>
                <c:pt idx="1565">
                  <c:v>44729</c:v>
                </c:pt>
                <c:pt idx="1566">
                  <c:v>44740</c:v>
                </c:pt>
                <c:pt idx="1567">
                  <c:v>44728</c:v>
                </c:pt>
                <c:pt idx="1568">
                  <c:v>44728</c:v>
                </c:pt>
                <c:pt idx="1569">
                  <c:v>44728</c:v>
                </c:pt>
                <c:pt idx="1570">
                  <c:v>44727</c:v>
                </c:pt>
                <c:pt idx="1571">
                  <c:v>44727</c:v>
                </c:pt>
                <c:pt idx="1572">
                  <c:v>44727</c:v>
                </c:pt>
                <c:pt idx="1573">
                  <c:v>44727</c:v>
                </c:pt>
                <c:pt idx="1574">
                  <c:v>44727</c:v>
                </c:pt>
                <c:pt idx="1575">
                  <c:v>44732</c:v>
                </c:pt>
                <c:pt idx="1576">
                  <c:v>44727</c:v>
                </c:pt>
                <c:pt idx="1577">
                  <c:v>44728</c:v>
                </c:pt>
                <c:pt idx="1578">
                  <c:v>44726</c:v>
                </c:pt>
                <c:pt idx="1579">
                  <c:v>44726</c:v>
                </c:pt>
                <c:pt idx="1580">
                  <c:v>44726</c:v>
                </c:pt>
                <c:pt idx="1581">
                  <c:v>44733</c:v>
                </c:pt>
                <c:pt idx="1582">
                  <c:v>44726</c:v>
                </c:pt>
                <c:pt idx="1583">
                  <c:v>44734</c:v>
                </c:pt>
                <c:pt idx="1584">
                  <c:v>44725</c:v>
                </c:pt>
                <c:pt idx="1585">
                  <c:v>44726</c:v>
                </c:pt>
                <c:pt idx="1586">
                  <c:v>44726</c:v>
                </c:pt>
                <c:pt idx="1587">
                  <c:v>44725</c:v>
                </c:pt>
                <c:pt idx="1588">
                  <c:v>44733</c:v>
                </c:pt>
                <c:pt idx="1589">
                  <c:v>44735</c:v>
                </c:pt>
                <c:pt idx="1590">
                  <c:v>44726</c:v>
                </c:pt>
                <c:pt idx="1591">
                  <c:v>44722</c:v>
                </c:pt>
                <c:pt idx="1592">
                  <c:v>44740</c:v>
                </c:pt>
                <c:pt idx="1593">
                  <c:v>44712</c:v>
                </c:pt>
                <c:pt idx="1594">
                  <c:v>44712</c:v>
                </c:pt>
                <c:pt idx="1595">
                  <c:v>44712</c:v>
                </c:pt>
                <c:pt idx="1596">
                  <c:v>44712</c:v>
                </c:pt>
                <c:pt idx="1597">
                  <c:v>44712</c:v>
                </c:pt>
                <c:pt idx="1598">
                  <c:v>44712</c:v>
                </c:pt>
                <c:pt idx="1599">
                  <c:v>44711</c:v>
                </c:pt>
                <c:pt idx="1600">
                  <c:v>44711</c:v>
                </c:pt>
                <c:pt idx="1601">
                  <c:v>44711</c:v>
                </c:pt>
                <c:pt idx="1602">
                  <c:v>44712</c:v>
                </c:pt>
                <c:pt idx="1603">
                  <c:v>44711</c:v>
                </c:pt>
                <c:pt idx="1604">
                  <c:v>44711</c:v>
                </c:pt>
                <c:pt idx="1605">
                  <c:v>44712</c:v>
                </c:pt>
                <c:pt idx="1606">
                  <c:v>44708</c:v>
                </c:pt>
                <c:pt idx="1607">
                  <c:v>44708</c:v>
                </c:pt>
                <c:pt idx="1608">
                  <c:v>44711</c:v>
                </c:pt>
                <c:pt idx="1609">
                  <c:v>44711</c:v>
                </c:pt>
                <c:pt idx="1610">
                  <c:v>44711</c:v>
                </c:pt>
                <c:pt idx="1611">
                  <c:v>44711</c:v>
                </c:pt>
                <c:pt idx="1612">
                  <c:v>44711</c:v>
                </c:pt>
                <c:pt idx="1613">
                  <c:v>44707</c:v>
                </c:pt>
                <c:pt idx="1614">
                  <c:v>44707</c:v>
                </c:pt>
                <c:pt idx="1615">
                  <c:v>44708</c:v>
                </c:pt>
                <c:pt idx="1616">
                  <c:v>44706</c:v>
                </c:pt>
                <c:pt idx="1617">
                  <c:v>44706</c:v>
                </c:pt>
                <c:pt idx="1618">
                  <c:v>44708</c:v>
                </c:pt>
                <c:pt idx="1619">
                  <c:v>44707</c:v>
                </c:pt>
                <c:pt idx="1620">
                  <c:v>44706</c:v>
                </c:pt>
                <c:pt idx="1621">
                  <c:v>44705</c:v>
                </c:pt>
                <c:pt idx="1622">
                  <c:v>44707</c:v>
                </c:pt>
                <c:pt idx="1623">
                  <c:v>44707</c:v>
                </c:pt>
                <c:pt idx="1624">
                  <c:v>44706</c:v>
                </c:pt>
                <c:pt idx="1625">
                  <c:v>44704</c:v>
                </c:pt>
                <c:pt idx="1626">
                  <c:v>44705</c:v>
                </c:pt>
                <c:pt idx="1627">
                  <c:v>44701</c:v>
                </c:pt>
                <c:pt idx="1628">
                  <c:v>44707</c:v>
                </c:pt>
                <c:pt idx="1629">
                  <c:v>44705</c:v>
                </c:pt>
                <c:pt idx="1630">
                  <c:v>44701</c:v>
                </c:pt>
                <c:pt idx="1631">
                  <c:v>44701</c:v>
                </c:pt>
                <c:pt idx="1632">
                  <c:v>44700</c:v>
                </c:pt>
                <c:pt idx="1633">
                  <c:v>44701</c:v>
                </c:pt>
                <c:pt idx="1634">
                  <c:v>44711</c:v>
                </c:pt>
                <c:pt idx="1635">
                  <c:v>44705</c:v>
                </c:pt>
                <c:pt idx="1636">
                  <c:v>44699</c:v>
                </c:pt>
                <c:pt idx="1637">
                  <c:v>44697</c:v>
                </c:pt>
                <c:pt idx="1638">
                  <c:v>44697</c:v>
                </c:pt>
                <c:pt idx="1639">
                  <c:v>44697</c:v>
                </c:pt>
                <c:pt idx="1640">
                  <c:v>44701</c:v>
                </c:pt>
                <c:pt idx="1641">
                  <c:v>44694</c:v>
                </c:pt>
                <c:pt idx="1642">
                  <c:v>44697</c:v>
                </c:pt>
                <c:pt idx="1643">
                  <c:v>44697</c:v>
                </c:pt>
                <c:pt idx="1644">
                  <c:v>44694</c:v>
                </c:pt>
                <c:pt idx="1645">
                  <c:v>44711</c:v>
                </c:pt>
                <c:pt idx="1646">
                  <c:v>44693</c:v>
                </c:pt>
                <c:pt idx="1647">
                  <c:v>44692</c:v>
                </c:pt>
                <c:pt idx="1648">
                  <c:v>44700</c:v>
                </c:pt>
                <c:pt idx="1649">
                  <c:v>44708</c:v>
                </c:pt>
                <c:pt idx="1650">
                  <c:v>44708</c:v>
                </c:pt>
                <c:pt idx="1651">
                  <c:v>44680</c:v>
                </c:pt>
                <c:pt idx="1652">
                  <c:v>44679</c:v>
                </c:pt>
                <c:pt idx="1653">
                  <c:v>44679</c:v>
                </c:pt>
                <c:pt idx="1654">
                  <c:v>44679</c:v>
                </c:pt>
                <c:pt idx="1655">
                  <c:v>44680</c:v>
                </c:pt>
                <c:pt idx="1656">
                  <c:v>44678</c:v>
                </c:pt>
                <c:pt idx="1657">
                  <c:v>44679</c:v>
                </c:pt>
                <c:pt idx="1658">
                  <c:v>44678</c:v>
                </c:pt>
                <c:pt idx="1659">
                  <c:v>44678</c:v>
                </c:pt>
                <c:pt idx="1660">
                  <c:v>44679</c:v>
                </c:pt>
                <c:pt idx="1661">
                  <c:v>44679</c:v>
                </c:pt>
                <c:pt idx="1662">
                  <c:v>44677</c:v>
                </c:pt>
                <c:pt idx="1663">
                  <c:v>44679</c:v>
                </c:pt>
                <c:pt idx="1664">
                  <c:v>44677</c:v>
                </c:pt>
                <c:pt idx="1665">
                  <c:v>44677</c:v>
                </c:pt>
                <c:pt idx="1666">
                  <c:v>44679</c:v>
                </c:pt>
                <c:pt idx="1667">
                  <c:v>44676</c:v>
                </c:pt>
                <c:pt idx="1668">
                  <c:v>44673</c:v>
                </c:pt>
                <c:pt idx="1669">
                  <c:v>44673</c:v>
                </c:pt>
                <c:pt idx="1670">
                  <c:v>44673</c:v>
                </c:pt>
              </c:numCache>
            </c:numRef>
          </c:xVal>
          <c:yVal>
            <c:numRef>
              <c:f>Resueltas!$M$2:$M$1672</c:f>
              <c:numCache>
                <c:formatCode>0</c:formatCode>
                <c:ptCount val="16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5</c:v>
                </c:pt>
                <c:pt idx="19">
                  <c:v>0</c:v>
                </c:pt>
                <c:pt idx="20">
                  <c:v>0</c:v>
                </c:pt>
                <c:pt idx="21">
                  <c:v>4</c:v>
                </c:pt>
                <c:pt idx="22">
                  <c:v>4</c:v>
                </c:pt>
                <c:pt idx="23">
                  <c:v>1</c:v>
                </c:pt>
                <c:pt idx="24">
                  <c:v>1</c:v>
                </c:pt>
                <c:pt idx="25">
                  <c:v>5</c:v>
                </c:pt>
                <c:pt idx="26">
                  <c:v>5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6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8</c:v>
                </c:pt>
                <c:pt idx="40">
                  <c:v>0</c:v>
                </c:pt>
                <c:pt idx="41">
                  <c:v>4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4</c:v>
                </c:pt>
                <c:pt idx="54">
                  <c:v>0</c:v>
                </c:pt>
                <c:pt idx="55">
                  <c:v>0</c:v>
                </c:pt>
                <c:pt idx="56">
                  <c:v>11</c:v>
                </c:pt>
                <c:pt idx="57">
                  <c:v>10</c:v>
                </c:pt>
                <c:pt idx="58">
                  <c:v>0</c:v>
                </c:pt>
                <c:pt idx="59">
                  <c:v>3</c:v>
                </c:pt>
                <c:pt idx="60">
                  <c:v>7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5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5</c:v>
                </c:pt>
                <c:pt idx="72">
                  <c:v>0</c:v>
                </c:pt>
                <c:pt idx="73">
                  <c:v>4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12</c:v>
                </c:pt>
                <c:pt idx="81">
                  <c:v>0</c:v>
                </c:pt>
                <c:pt idx="82">
                  <c:v>0</c:v>
                </c:pt>
                <c:pt idx="83">
                  <c:v>8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4</c:v>
                </c:pt>
                <c:pt idx="94">
                  <c:v>4</c:v>
                </c:pt>
                <c:pt idx="95">
                  <c:v>2</c:v>
                </c:pt>
                <c:pt idx="96">
                  <c:v>1</c:v>
                </c:pt>
                <c:pt idx="97">
                  <c:v>0</c:v>
                </c:pt>
                <c:pt idx="98">
                  <c:v>17</c:v>
                </c:pt>
                <c:pt idx="99">
                  <c:v>3</c:v>
                </c:pt>
                <c:pt idx="100">
                  <c:v>0</c:v>
                </c:pt>
                <c:pt idx="101">
                  <c:v>0</c:v>
                </c:pt>
                <c:pt idx="102">
                  <c:v>4</c:v>
                </c:pt>
                <c:pt idx="103">
                  <c:v>0</c:v>
                </c:pt>
                <c:pt idx="104">
                  <c:v>5</c:v>
                </c:pt>
                <c:pt idx="105">
                  <c:v>4</c:v>
                </c:pt>
                <c:pt idx="106">
                  <c:v>5</c:v>
                </c:pt>
                <c:pt idx="107">
                  <c:v>4</c:v>
                </c:pt>
                <c:pt idx="108">
                  <c:v>6</c:v>
                </c:pt>
                <c:pt idx="109">
                  <c:v>4</c:v>
                </c:pt>
                <c:pt idx="110">
                  <c:v>18</c:v>
                </c:pt>
                <c:pt idx="111">
                  <c:v>6</c:v>
                </c:pt>
                <c:pt idx="112">
                  <c:v>2</c:v>
                </c:pt>
                <c:pt idx="113">
                  <c:v>0</c:v>
                </c:pt>
                <c:pt idx="114">
                  <c:v>9</c:v>
                </c:pt>
                <c:pt idx="115">
                  <c:v>0</c:v>
                </c:pt>
                <c:pt idx="116">
                  <c:v>16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10</c:v>
                </c:pt>
                <c:pt idx="122">
                  <c:v>6</c:v>
                </c:pt>
                <c:pt idx="123">
                  <c:v>7</c:v>
                </c:pt>
                <c:pt idx="124">
                  <c:v>0</c:v>
                </c:pt>
                <c:pt idx="125">
                  <c:v>14</c:v>
                </c:pt>
                <c:pt idx="126">
                  <c:v>14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16</c:v>
                </c:pt>
                <c:pt idx="131">
                  <c:v>2</c:v>
                </c:pt>
                <c:pt idx="132">
                  <c:v>14</c:v>
                </c:pt>
                <c:pt idx="133">
                  <c:v>17</c:v>
                </c:pt>
                <c:pt idx="134">
                  <c:v>17</c:v>
                </c:pt>
                <c:pt idx="135">
                  <c:v>6</c:v>
                </c:pt>
                <c:pt idx="136">
                  <c:v>0</c:v>
                </c:pt>
                <c:pt idx="137">
                  <c:v>4</c:v>
                </c:pt>
                <c:pt idx="138">
                  <c:v>17</c:v>
                </c:pt>
                <c:pt idx="139">
                  <c:v>1</c:v>
                </c:pt>
                <c:pt idx="140">
                  <c:v>19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8</c:v>
                </c:pt>
                <c:pt idx="147">
                  <c:v>0</c:v>
                </c:pt>
                <c:pt idx="148">
                  <c:v>7</c:v>
                </c:pt>
                <c:pt idx="149">
                  <c:v>1</c:v>
                </c:pt>
                <c:pt idx="150">
                  <c:v>9</c:v>
                </c:pt>
                <c:pt idx="151">
                  <c:v>21</c:v>
                </c:pt>
                <c:pt idx="152">
                  <c:v>8</c:v>
                </c:pt>
                <c:pt idx="153">
                  <c:v>8</c:v>
                </c:pt>
                <c:pt idx="154">
                  <c:v>9</c:v>
                </c:pt>
                <c:pt idx="155">
                  <c:v>7</c:v>
                </c:pt>
                <c:pt idx="156">
                  <c:v>3</c:v>
                </c:pt>
                <c:pt idx="157">
                  <c:v>1</c:v>
                </c:pt>
                <c:pt idx="158">
                  <c:v>20</c:v>
                </c:pt>
                <c:pt idx="159">
                  <c:v>1</c:v>
                </c:pt>
                <c:pt idx="160">
                  <c:v>24</c:v>
                </c:pt>
                <c:pt idx="161">
                  <c:v>7</c:v>
                </c:pt>
                <c:pt idx="162">
                  <c:v>23</c:v>
                </c:pt>
                <c:pt idx="163">
                  <c:v>22</c:v>
                </c:pt>
                <c:pt idx="164">
                  <c:v>2</c:v>
                </c:pt>
                <c:pt idx="165">
                  <c:v>2</c:v>
                </c:pt>
                <c:pt idx="166">
                  <c:v>15</c:v>
                </c:pt>
                <c:pt idx="167">
                  <c:v>5</c:v>
                </c:pt>
                <c:pt idx="168">
                  <c:v>6</c:v>
                </c:pt>
                <c:pt idx="169">
                  <c:v>12</c:v>
                </c:pt>
                <c:pt idx="170">
                  <c:v>19</c:v>
                </c:pt>
                <c:pt idx="171">
                  <c:v>8</c:v>
                </c:pt>
                <c:pt idx="172">
                  <c:v>20</c:v>
                </c:pt>
                <c:pt idx="173">
                  <c:v>26</c:v>
                </c:pt>
                <c:pt idx="174">
                  <c:v>13</c:v>
                </c:pt>
                <c:pt idx="175">
                  <c:v>24</c:v>
                </c:pt>
                <c:pt idx="176">
                  <c:v>28</c:v>
                </c:pt>
                <c:pt idx="177">
                  <c:v>21</c:v>
                </c:pt>
                <c:pt idx="178">
                  <c:v>25</c:v>
                </c:pt>
                <c:pt idx="179">
                  <c:v>8</c:v>
                </c:pt>
                <c:pt idx="180">
                  <c:v>21</c:v>
                </c:pt>
                <c:pt idx="181">
                  <c:v>9</c:v>
                </c:pt>
                <c:pt idx="182">
                  <c:v>17</c:v>
                </c:pt>
                <c:pt idx="183">
                  <c:v>22</c:v>
                </c:pt>
                <c:pt idx="184">
                  <c:v>31</c:v>
                </c:pt>
                <c:pt idx="185">
                  <c:v>17</c:v>
                </c:pt>
                <c:pt idx="186">
                  <c:v>32</c:v>
                </c:pt>
                <c:pt idx="187">
                  <c:v>39</c:v>
                </c:pt>
                <c:pt idx="188">
                  <c:v>41</c:v>
                </c:pt>
                <c:pt idx="189">
                  <c:v>25</c:v>
                </c:pt>
                <c:pt idx="190">
                  <c:v>43</c:v>
                </c:pt>
                <c:pt idx="191">
                  <c:v>29</c:v>
                </c:pt>
                <c:pt idx="192">
                  <c:v>23</c:v>
                </c:pt>
                <c:pt idx="193">
                  <c:v>51</c:v>
                </c:pt>
                <c:pt idx="194">
                  <c:v>62</c:v>
                </c:pt>
                <c:pt idx="195">
                  <c:v>84</c:v>
                </c:pt>
                <c:pt idx="196">
                  <c:v>82</c:v>
                </c:pt>
                <c:pt idx="197">
                  <c:v>78</c:v>
                </c:pt>
                <c:pt idx="198">
                  <c:v>97</c:v>
                </c:pt>
                <c:pt idx="199">
                  <c:v>100</c:v>
                </c:pt>
                <c:pt idx="200">
                  <c:v>103</c:v>
                </c:pt>
                <c:pt idx="201">
                  <c:v>83</c:v>
                </c:pt>
                <c:pt idx="202">
                  <c:v>86</c:v>
                </c:pt>
                <c:pt idx="203">
                  <c:v>84</c:v>
                </c:pt>
                <c:pt idx="204">
                  <c:v>93</c:v>
                </c:pt>
                <c:pt idx="205">
                  <c:v>102</c:v>
                </c:pt>
                <c:pt idx="206">
                  <c:v>101</c:v>
                </c:pt>
                <c:pt idx="207">
                  <c:v>107</c:v>
                </c:pt>
                <c:pt idx="208">
                  <c:v>127</c:v>
                </c:pt>
                <c:pt idx="209">
                  <c:v>126</c:v>
                </c:pt>
                <c:pt idx="210">
                  <c:v>134</c:v>
                </c:pt>
                <c:pt idx="211">
                  <c:v>113</c:v>
                </c:pt>
                <c:pt idx="212">
                  <c:v>144</c:v>
                </c:pt>
                <c:pt idx="213">
                  <c:v>132</c:v>
                </c:pt>
                <c:pt idx="214">
                  <c:v>132</c:v>
                </c:pt>
                <c:pt idx="215">
                  <c:v>144</c:v>
                </c:pt>
                <c:pt idx="216">
                  <c:v>138</c:v>
                </c:pt>
                <c:pt idx="217">
                  <c:v>190</c:v>
                </c:pt>
                <c:pt idx="218">
                  <c:v>192</c:v>
                </c:pt>
                <c:pt idx="219">
                  <c:v>192</c:v>
                </c:pt>
                <c:pt idx="220">
                  <c:v>220</c:v>
                </c:pt>
                <c:pt idx="221">
                  <c:v>217</c:v>
                </c:pt>
                <c:pt idx="222">
                  <c:v>243</c:v>
                </c:pt>
                <c:pt idx="223">
                  <c:v>320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4</c:v>
                </c:pt>
                <c:pt idx="241">
                  <c:v>3</c:v>
                </c:pt>
                <c:pt idx="242">
                  <c:v>4</c:v>
                </c:pt>
                <c:pt idx="243">
                  <c:v>0</c:v>
                </c:pt>
                <c:pt idx="244">
                  <c:v>4</c:v>
                </c:pt>
                <c:pt idx="245">
                  <c:v>1</c:v>
                </c:pt>
                <c:pt idx="246">
                  <c:v>4</c:v>
                </c:pt>
                <c:pt idx="247">
                  <c:v>0</c:v>
                </c:pt>
                <c:pt idx="248">
                  <c:v>0</c:v>
                </c:pt>
                <c:pt idx="249">
                  <c:v>2</c:v>
                </c:pt>
                <c:pt idx="250">
                  <c:v>0</c:v>
                </c:pt>
                <c:pt idx="251">
                  <c:v>6</c:v>
                </c:pt>
                <c:pt idx="252">
                  <c:v>6</c:v>
                </c:pt>
                <c:pt idx="253">
                  <c:v>1</c:v>
                </c:pt>
                <c:pt idx="254">
                  <c:v>5</c:v>
                </c:pt>
                <c:pt idx="255">
                  <c:v>1</c:v>
                </c:pt>
                <c:pt idx="256">
                  <c:v>6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2</c:v>
                </c:pt>
                <c:pt idx="268">
                  <c:v>2</c:v>
                </c:pt>
                <c:pt idx="269">
                  <c:v>3</c:v>
                </c:pt>
                <c:pt idx="270">
                  <c:v>7</c:v>
                </c:pt>
                <c:pt idx="271">
                  <c:v>0</c:v>
                </c:pt>
                <c:pt idx="272">
                  <c:v>0</c:v>
                </c:pt>
                <c:pt idx="273">
                  <c:v>7</c:v>
                </c:pt>
                <c:pt idx="274">
                  <c:v>3</c:v>
                </c:pt>
                <c:pt idx="275">
                  <c:v>0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4</c:v>
                </c:pt>
                <c:pt idx="280">
                  <c:v>3</c:v>
                </c:pt>
                <c:pt idx="281">
                  <c:v>5</c:v>
                </c:pt>
                <c:pt idx="282">
                  <c:v>0</c:v>
                </c:pt>
                <c:pt idx="283">
                  <c:v>6</c:v>
                </c:pt>
                <c:pt idx="284">
                  <c:v>6</c:v>
                </c:pt>
                <c:pt idx="285">
                  <c:v>7</c:v>
                </c:pt>
                <c:pt idx="286">
                  <c:v>1</c:v>
                </c:pt>
                <c:pt idx="287">
                  <c:v>2</c:v>
                </c:pt>
                <c:pt idx="288">
                  <c:v>0</c:v>
                </c:pt>
                <c:pt idx="289">
                  <c:v>2</c:v>
                </c:pt>
                <c:pt idx="290">
                  <c:v>2</c:v>
                </c:pt>
                <c:pt idx="291">
                  <c:v>8</c:v>
                </c:pt>
                <c:pt idx="292">
                  <c:v>1</c:v>
                </c:pt>
                <c:pt idx="293">
                  <c:v>7</c:v>
                </c:pt>
                <c:pt idx="294">
                  <c:v>12</c:v>
                </c:pt>
                <c:pt idx="295">
                  <c:v>3</c:v>
                </c:pt>
                <c:pt idx="296">
                  <c:v>2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0</c:v>
                </c:pt>
                <c:pt idx="301">
                  <c:v>7</c:v>
                </c:pt>
                <c:pt idx="302">
                  <c:v>0</c:v>
                </c:pt>
                <c:pt idx="303">
                  <c:v>2</c:v>
                </c:pt>
                <c:pt idx="304">
                  <c:v>6</c:v>
                </c:pt>
                <c:pt idx="305">
                  <c:v>0</c:v>
                </c:pt>
                <c:pt idx="306">
                  <c:v>2</c:v>
                </c:pt>
                <c:pt idx="307">
                  <c:v>7</c:v>
                </c:pt>
                <c:pt idx="308">
                  <c:v>0</c:v>
                </c:pt>
                <c:pt idx="309">
                  <c:v>2</c:v>
                </c:pt>
                <c:pt idx="310">
                  <c:v>0</c:v>
                </c:pt>
                <c:pt idx="311">
                  <c:v>3</c:v>
                </c:pt>
                <c:pt idx="312">
                  <c:v>0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5</c:v>
                </c:pt>
                <c:pt idx="319">
                  <c:v>14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4</c:v>
                </c:pt>
                <c:pt idx="326">
                  <c:v>1</c:v>
                </c:pt>
                <c:pt idx="327">
                  <c:v>9</c:v>
                </c:pt>
                <c:pt idx="328">
                  <c:v>1</c:v>
                </c:pt>
                <c:pt idx="329">
                  <c:v>2</c:v>
                </c:pt>
                <c:pt idx="330">
                  <c:v>5</c:v>
                </c:pt>
                <c:pt idx="331">
                  <c:v>0</c:v>
                </c:pt>
                <c:pt idx="332">
                  <c:v>1</c:v>
                </c:pt>
                <c:pt idx="333">
                  <c:v>2</c:v>
                </c:pt>
                <c:pt idx="334">
                  <c:v>13</c:v>
                </c:pt>
                <c:pt idx="335">
                  <c:v>1</c:v>
                </c:pt>
                <c:pt idx="336">
                  <c:v>1</c:v>
                </c:pt>
                <c:pt idx="337">
                  <c:v>15</c:v>
                </c:pt>
                <c:pt idx="338">
                  <c:v>15</c:v>
                </c:pt>
                <c:pt idx="339">
                  <c:v>0</c:v>
                </c:pt>
                <c:pt idx="340">
                  <c:v>7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5</c:v>
                </c:pt>
                <c:pt idx="345">
                  <c:v>2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1</c:v>
                </c:pt>
                <c:pt idx="351">
                  <c:v>0</c:v>
                </c:pt>
                <c:pt idx="352">
                  <c:v>16</c:v>
                </c:pt>
                <c:pt idx="353">
                  <c:v>16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11</c:v>
                </c:pt>
                <c:pt idx="358">
                  <c:v>4</c:v>
                </c:pt>
                <c:pt idx="359">
                  <c:v>0</c:v>
                </c:pt>
                <c:pt idx="360">
                  <c:v>5</c:v>
                </c:pt>
                <c:pt idx="361">
                  <c:v>1</c:v>
                </c:pt>
                <c:pt idx="362">
                  <c:v>13</c:v>
                </c:pt>
                <c:pt idx="363">
                  <c:v>7</c:v>
                </c:pt>
                <c:pt idx="364">
                  <c:v>1</c:v>
                </c:pt>
                <c:pt idx="365">
                  <c:v>5</c:v>
                </c:pt>
                <c:pt idx="366">
                  <c:v>0</c:v>
                </c:pt>
                <c:pt idx="367">
                  <c:v>9</c:v>
                </c:pt>
                <c:pt idx="368">
                  <c:v>7</c:v>
                </c:pt>
                <c:pt idx="369">
                  <c:v>6</c:v>
                </c:pt>
                <c:pt idx="370">
                  <c:v>1</c:v>
                </c:pt>
                <c:pt idx="371">
                  <c:v>14</c:v>
                </c:pt>
                <c:pt idx="372">
                  <c:v>0</c:v>
                </c:pt>
                <c:pt idx="373">
                  <c:v>6</c:v>
                </c:pt>
                <c:pt idx="374">
                  <c:v>14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22</c:v>
                </c:pt>
                <c:pt idx="379">
                  <c:v>3</c:v>
                </c:pt>
                <c:pt idx="380">
                  <c:v>3</c:v>
                </c:pt>
                <c:pt idx="381">
                  <c:v>1</c:v>
                </c:pt>
                <c:pt idx="382">
                  <c:v>2</c:v>
                </c:pt>
                <c:pt idx="383">
                  <c:v>10</c:v>
                </c:pt>
                <c:pt idx="384">
                  <c:v>11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3</c:v>
                </c:pt>
                <c:pt idx="390">
                  <c:v>1</c:v>
                </c:pt>
                <c:pt idx="391">
                  <c:v>0</c:v>
                </c:pt>
                <c:pt idx="392">
                  <c:v>1</c:v>
                </c:pt>
                <c:pt idx="393">
                  <c:v>23</c:v>
                </c:pt>
                <c:pt idx="394">
                  <c:v>23</c:v>
                </c:pt>
                <c:pt idx="395">
                  <c:v>3</c:v>
                </c:pt>
                <c:pt idx="396">
                  <c:v>5</c:v>
                </c:pt>
                <c:pt idx="397">
                  <c:v>26</c:v>
                </c:pt>
                <c:pt idx="398">
                  <c:v>4</c:v>
                </c:pt>
                <c:pt idx="399">
                  <c:v>18</c:v>
                </c:pt>
                <c:pt idx="400">
                  <c:v>4</c:v>
                </c:pt>
                <c:pt idx="401">
                  <c:v>4</c:v>
                </c:pt>
                <c:pt idx="402">
                  <c:v>21</c:v>
                </c:pt>
                <c:pt idx="403">
                  <c:v>4</c:v>
                </c:pt>
                <c:pt idx="404">
                  <c:v>27</c:v>
                </c:pt>
                <c:pt idx="405">
                  <c:v>6</c:v>
                </c:pt>
                <c:pt idx="406">
                  <c:v>5</c:v>
                </c:pt>
                <c:pt idx="407">
                  <c:v>4</c:v>
                </c:pt>
                <c:pt idx="408">
                  <c:v>11</c:v>
                </c:pt>
                <c:pt idx="409">
                  <c:v>27</c:v>
                </c:pt>
                <c:pt idx="410">
                  <c:v>4</c:v>
                </c:pt>
                <c:pt idx="411">
                  <c:v>27</c:v>
                </c:pt>
                <c:pt idx="412">
                  <c:v>19</c:v>
                </c:pt>
                <c:pt idx="413">
                  <c:v>27</c:v>
                </c:pt>
                <c:pt idx="414">
                  <c:v>20</c:v>
                </c:pt>
                <c:pt idx="415">
                  <c:v>13</c:v>
                </c:pt>
                <c:pt idx="416">
                  <c:v>14</c:v>
                </c:pt>
                <c:pt idx="417">
                  <c:v>13</c:v>
                </c:pt>
                <c:pt idx="418">
                  <c:v>8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12</c:v>
                </c:pt>
                <c:pt idx="425">
                  <c:v>6</c:v>
                </c:pt>
                <c:pt idx="426">
                  <c:v>29</c:v>
                </c:pt>
                <c:pt idx="427">
                  <c:v>21</c:v>
                </c:pt>
                <c:pt idx="428">
                  <c:v>22</c:v>
                </c:pt>
                <c:pt idx="429">
                  <c:v>11</c:v>
                </c:pt>
                <c:pt idx="430">
                  <c:v>11</c:v>
                </c:pt>
                <c:pt idx="431">
                  <c:v>27</c:v>
                </c:pt>
                <c:pt idx="432">
                  <c:v>13</c:v>
                </c:pt>
                <c:pt idx="433">
                  <c:v>28</c:v>
                </c:pt>
                <c:pt idx="434">
                  <c:v>41</c:v>
                </c:pt>
                <c:pt idx="435">
                  <c:v>18</c:v>
                </c:pt>
                <c:pt idx="436">
                  <c:v>19</c:v>
                </c:pt>
                <c:pt idx="437">
                  <c:v>34</c:v>
                </c:pt>
                <c:pt idx="438">
                  <c:v>27</c:v>
                </c:pt>
                <c:pt idx="439">
                  <c:v>21</c:v>
                </c:pt>
                <c:pt idx="440">
                  <c:v>43</c:v>
                </c:pt>
                <c:pt idx="441">
                  <c:v>44</c:v>
                </c:pt>
                <c:pt idx="442">
                  <c:v>23</c:v>
                </c:pt>
                <c:pt idx="443">
                  <c:v>39</c:v>
                </c:pt>
                <c:pt idx="444">
                  <c:v>42</c:v>
                </c:pt>
                <c:pt idx="445">
                  <c:v>33</c:v>
                </c:pt>
                <c:pt idx="446">
                  <c:v>41</c:v>
                </c:pt>
                <c:pt idx="447">
                  <c:v>35</c:v>
                </c:pt>
                <c:pt idx="448">
                  <c:v>38</c:v>
                </c:pt>
                <c:pt idx="449">
                  <c:v>39</c:v>
                </c:pt>
                <c:pt idx="450">
                  <c:v>52</c:v>
                </c:pt>
                <c:pt idx="451">
                  <c:v>48</c:v>
                </c:pt>
                <c:pt idx="452">
                  <c:v>43</c:v>
                </c:pt>
                <c:pt idx="453">
                  <c:v>49</c:v>
                </c:pt>
                <c:pt idx="454">
                  <c:v>44</c:v>
                </c:pt>
                <c:pt idx="455">
                  <c:v>44</c:v>
                </c:pt>
                <c:pt idx="456">
                  <c:v>51</c:v>
                </c:pt>
                <c:pt idx="457">
                  <c:v>65</c:v>
                </c:pt>
                <c:pt idx="458">
                  <c:v>64</c:v>
                </c:pt>
                <c:pt idx="459">
                  <c:v>77</c:v>
                </c:pt>
                <c:pt idx="460">
                  <c:v>77</c:v>
                </c:pt>
                <c:pt idx="461">
                  <c:v>67</c:v>
                </c:pt>
                <c:pt idx="462">
                  <c:v>96</c:v>
                </c:pt>
                <c:pt idx="463">
                  <c:v>73</c:v>
                </c:pt>
                <c:pt idx="464">
                  <c:v>96</c:v>
                </c:pt>
                <c:pt idx="465">
                  <c:v>111</c:v>
                </c:pt>
                <c:pt idx="466">
                  <c:v>103</c:v>
                </c:pt>
                <c:pt idx="467">
                  <c:v>112</c:v>
                </c:pt>
                <c:pt idx="468">
                  <c:v>119</c:v>
                </c:pt>
                <c:pt idx="469">
                  <c:v>140</c:v>
                </c:pt>
                <c:pt idx="470">
                  <c:v>194</c:v>
                </c:pt>
                <c:pt idx="471">
                  <c:v>197</c:v>
                </c:pt>
                <c:pt idx="472">
                  <c:v>218</c:v>
                </c:pt>
                <c:pt idx="473">
                  <c:v>227</c:v>
                </c:pt>
                <c:pt idx="474">
                  <c:v>239</c:v>
                </c:pt>
                <c:pt idx="475">
                  <c:v>313</c:v>
                </c:pt>
                <c:pt idx="476">
                  <c:v>343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2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1</c:v>
                </c:pt>
                <c:pt idx="494">
                  <c:v>3</c:v>
                </c:pt>
                <c:pt idx="495">
                  <c:v>1</c:v>
                </c:pt>
                <c:pt idx="496">
                  <c:v>2</c:v>
                </c:pt>
                <c:pt idx="497">
                  <c:v>0</c:v>
                </c:pt>
                <c:pt idx="498">
                  <c:v>2</c:v>
                </c:pt>
                <c:pt idx="499">
                  <c:v>1</c:v>
                </c:pt>
                <c:pt idx="500">
                  <c:v>1</c:v>
                </c:pt>
                <c:pt idx="501">
                  <c:v>2</c:v>
                </c:pt>
                <c:pt idx="502">
                  <c:v>1</c:v>
                </c:pt>
                <c:pt idx="503">
                  <c:v>0</c:v>
                </c:pt>
                <c:pt idx="504">
                  <c:v>3</c:v>
                </c:pt>
                <c:pt idx="505">
                  <c:v>5</c:v>
                </c:pt>
                <c:pt idx="506">
                  <c:v>3</c:v>
                </c:pt>
                <c:pt idx="507">
                  <c:v>4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9</c:v>
                </c:pt>
                <c:pt idx="512">
                  <c:v>0</c:v>
                </c:pt>
                <c:pt idx="513">
                  <c:v>0</c:v>
                </c:pt>
                <c:pt idx="514">
                  <c:v>7</c:v>
                </c:pt>
                <c:pt idx="515">
                  <c:v>0</c:v>
                </c:pt>
                <c:pt idx="516">
                  <c:v>0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2</c:v>
                </c:pt>
                <c:pt idx="525">
                  <c:v>0</c:v>
                </c:pt>
                <c:pt idx="526">
                  <c:v>0</c:v>
                </c:pt>
                <c:pt idx="527">
                  <c:v>3</c:v>
                </c:pt>
                <c:pt idx="528">
                  <c:v>2</c:v>
                </c:pt>
                <c:pt idx="529">
                  <c:v>3</c:v>
                </c:pt>
                <c:pt idx="530">
                  <c:v>0</c:v>
                </c:pt>
                <c:pt idx="531">
                  <c:v>1</c:v>
                </c:pt>
                <c:pt idx="532">
                  <c:v>1</c:v>
                </c:pt>
                <c:pt idx="533">
                  <c:v>7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2</c:v>
                </c:pt>
                <c:pt idx="539">
                  <c:v>0</c:v>
                </c:pt>
                <c:pt idx="540">
                  <c:v>14</c:v>
                </c:pt>
                <c:pt idx="541">
                  <c:v>3</c:v>
                </c:pt>
                <c:pt idx="542">
                  <c:v>6</c:v>
                </c:pt>
                <c:pt idx="543">
                  <c:v>0</c:v>
                </c:pt>
                <c:pt idx="544">
                  <c:v>4</c:v>
                </c:pt>
                <c:pt idx="545">
                  <c:v>15</c:v>
                </c:pt>
                <c:pt idx="546">
                  <c:v>1</c:v>
                </c:pt>
                <c:pt idx="547">
                  <c:v>0</c:v>
                </c:pt>
                <c:pt idx="548">
                  <c:v>1</c:v>
                </c:pt>
                <c:pt idx="549">
                  <c:v>4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2</c:v>
                </c:pt>
                <c:pt idx="554">
                  <c:v>1</c:v>
                </c:pt>
                <c:pt idx="555">
                  <c:v>2</c:v>
                </c:pt>
                <c:pt idx="556">
                  <c:v>5</c:v>
                </c:pt>
                <c:pt idx="557">
                  <c:v>1</c:v>
                </c:pt>
                <c:pt idx="558">
                  <c:v>2</c:v>
                </c:pt>
                <c:pt idx="559">
                  <c:v>14</c:v>
                </c:pt>
                <c:pt idx="560">
                  <c:v>2</c:v>
                </c:pt>
                <c:pt idx="561">
                  <c:v>14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7</c:v>
                </c:pt>
                <c:pt idx="568">
                  <c:v>2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4</c:v>
                </c:pt>
                <c:pt idx="573">
                  <c:v>3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2</c:v>
                </c:pt>
                <c:pt idx="580">
                  <c:v>3</c:v>
                </c:pt>
                <c:pt idx="581">
                  <c:v>0</c:v>
                </c:pt>
                <c:pt idx="582">
                  <c:v>12</c:v>
                </c:pt>
                <c:pt idx="583">
                  <c:v>13</c:v>
                </c:pt>
                <c:pt idx="584">
                  <c:v>10</c:v>
                </c:pt>
                <c:pt idx="585">
                  <c:v>6</c:v>
                </c:pt>
                <c:pt idx="586">
                  <c:v>6</c:v>
                </c:pt>
                <c:pt idx="587">
                  <c:v>3</c:v>
                </c:pt>
                <c:pt idx="588">
                  <c:v>6</c:v>
                </c:pt>
                <c:pt idx="589">
                  <c:v>6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3</c:v>
                </c:pt>
                <c:pt idx="594">
                  <c:v>13</c:v>
                </c:pt>
                <c:pt idx="595">
                  <c:v>8</c:v>
                </c:pt>
                <c:pt idx="596">
                  <c:v>0</c:v>
                </c:pt>
                <c:pt idx="597">
                  <c:v>6</c:v>
                </c:pt>
                <c:pt idx="598">
                  <c:v>0</c:v>
                </c:pt>
                <c:pt idx="599">
                  <c:v>9</c:v>
                </c:pt>
                <c:pt idx="600">
                  <c:v>0</c:v>
                </c:pt>
                <c:pt idx="601">
                  <c:v>10</c:v>
                </c:pt>
                <c:pt idx="602">
                  <c:v>18</c:v>
                </c:pt>
                <c:pt idx="603">
                  <c:v>0</c:v>
                </c:pt>
                <c:pt idx="604">
                  <c:v>2</c:v>
                </c:pt>
                <c:pt idx="605">
                  <c:v>2</c:v>
                </c:pt>
                <c:pt idx="606">
                  <c:v>22</c:v>
                </c:pt>
                <c:pt idx="607">
                  <c:v>2</c:v>
                </c:pt>
                <c:pt idx="608">
                  <c:v>7</c:v>
                </c:pt>
                <c:pt idx="609">
                  <c:v>12</c:v>
                </c:pt>
                <c:pt idx="610">
                  <c:v>21</c:v>
                </c:pt>
                <c:pt idx="611">
                  <c:v>27</c:v>
                </c:pt>
                <c:pt idx="612">
                  <c:v>3</c:v>
                </c:pt>
                <c:pt idx="613">
                  <c:v>5</c:v>
                </c:pt>
                <c:pt idx="614">
                  <c:v>27</c:v>
                </c:pt>
                <c:pt idx="615">
                  <c:v>3</c:v>
                </c:pt>
                <c:pt idx="616">
                  <c:v>3</c:v>
                </c:pt>
                <c:pt idx="617">
                  <c:v>5</c:v>
                </c:pt>
                <c:pt idx="618">
                  <c:v>4</c:v>
                </c:pt>
                <c:pt idx="619">
                  <c:v>1</c:v>
                </c:pt>
                <c:pt idx="620">
                  <c:v>0</c:v>
                </c:pt>
                <c:pt idx="621">
                  <c:v>1</c:v>
                </c:pt>
                <c:pt idx="622">
                  <c:v>28</c:v>
                </c:pt>
                <c:pt idx="623">
                  <c:v>28</c:v>
                </c:pt>
                <c:pt idx="624">
                  <c:v>4</c:v>
                </c:pt>
                <c:pt idx="625">
                  <c:v>6</c:v>
                </c:pt>
                <c:pt idx="626">
                  <c:v>7</c:v>
                </c:pt>
                <c:pt idx="627">
                  <c:v>7</c:v>
                </c:pt>
                <c:pt idx="628">
                  <c:v>2</c:v>
                </c:pt>
                <c:pt idx="629">
                  <c:v>2</c:v>
                </c:pt>
                <c:pt idx="630">
                  <c:v>19</c:v>
                </c:pt>
                <c:pt idx="631">
                  <c:v>29</c:v>
                </c:pt>
                <c:pt idx="632">
                  <c:v>29</c:v>
                </c:pt>
                <c:pt idx="633">
                  <c:v>29</c:v>
                </c:pt>
                <c:pt idx="634">
                  <c:v>29</c:v>
                </c:pt>
                <c:pt idx="635">
                  <c:v>9</c:v>
                </c:pt>
                <c:pt idx="636">
                  <c:v>19</c:v>
                </c:pt>
                <c:pt idx="637">
                  <c:v>5</c:v>
                </c:pt>
                <c:pt idx="638">
                  <c:v>29</c:v>
                </c:pt>
                <c:pt idx="639">
                  <c:v>29</c:v>
                </c:pt>
                <c:pt idx="640">
                  <c:v>5</c:v>
                </c:pt>
                <c:pt idx="641">
                  <c:v>29</c:v>
                </c:pt>
                <c:pt idx="642">
                  <c:v>16</c:v>
                </c:pt>
                <c:pt idx="643">
                  <c:v>29</c:v>
                </c:pt>
                <c:pt idx="644">
                  <c:v>2</c:v>
                </c:pt>
                <c:pt idx="645">
                  <c:v>12</c:v>
                </c:pt>
                <c:pt idx="646">
                  <c:v>2</c:v>
                </c:pt>
                <c:pt idx="647">
                  <c:v>19</c:v>
                </c:pt>
                <c:pt idx="648">
                  <c:v>13</c:v>
                </c:pt>
                <c:pt idx="649">
                  <c:v>14</c:v>
                </c:pt>
                <c:pt idx="650">
                  <c:v>8</c:v>
                </c:pt>
                <c:pt idx="651">
                  <c:v>8</c:v>
                </c:pt>
                <c:pt idx="652">
                  <c:v>14</c:v>
                </c:pt>
                <c:pt idx="653">
                  <c:v>8</c:v>
                </c:pt>
                <c:pt idx="654">
                  <c:v>8</c:v>
                </c:pt>
                <c:pt idx="655">
                  <c:v>30</c:v>
                </c:pt>
                <c:pt idx="656">
                  <c:v>24</c:v>
                </c:pt>
                <c:pt idx="657">
                  <c:v>3</c:v>
                </c:pt>
                <c:pt idx="658">
                  <c:v>23</c:v>
                </c:pt>
                <c:pt idx="659">
                  <c:v>9</c:v>
                </c:pt>
                <c:pt idx="660">
                  <c:v>23</c:v>
                </c:pt>
                <c:pt idx="661">
                  <c:v>3</c:v>
                </c:pt>
                <c:pt idx="662">
                  <c:v>14</c:v>
                </c:pt>
                <c:pt idx="663">
                  <c:v>4</c:v>
                </c:pt>
                <c:pt idx="664">
                  <c:v>9</c:v>
                </c:pt>
                <c:pt idx="665">
                  <c:v>7</c:v>
                </c:pt>
                <c:pt idx="666">
                  <c:v>14</c:v>
                </c:pt>
                <c:pt idx="667">
                  <c:v>9</c:v>
                </c:pt>
                <c:pt idx="668">
                  <c:v>9</c:v>
                </c:pt>
                <c:pt idx="669">
                  <c:v>4</c:v>
                </c:pt>
                <c:pt idx="670">
                  <c:v>31</c:v>
                </c:pt>
                <c:pt idx="671">
                  <c:v>31</c:v>
                </c:pt>
                <c:pt idx="672">
                  <c:v>17</c:v>
                </c:pt>
                <c:pt idx="673">
                  <c:v>32</c:v>
                </c:pt>
                <c:pt idx="674">
                  <c:v>30</c:v>
                </c:pt>
                <c:pt idx="675">
                  <c:v>32</c:v>
                </c:pt>
                <c:pt idx="676">
                  <c:v>12</c:v>
                </c:pt>
                <c:pt idx="677">
                  <c:v>35</c:v>
                </c:pt>
                <c:pt idx="678">
                  <c:v>34</c:v>
                </c:pt>
                <c:pt idx="679">
                  <c:v>8</c:v>
                </c:pt>
                <c:pt idx="680">
                  <c:v>10</c:v>
                </c:pt>
                <c:pt idx="681">
                  <c:v>31</c:v>
                </c:pt>
                <c:pt idx="682">
                  <c:v>17</c:v>
                </c:pt>
                <c:pt idx="683">
                  <c:v>13</c:v>
                </c:pt>
                <c:pt idx="684">
                  <c:v>43</c:v>
                </c:pt>
                <c:pt idx="685">
                  <c:v>39</c:v>
                </c:pt>
                <c:pt idx="686">
                  <c:v>39</c:v>
                </c:pt>
                <c:pt idx="687">
                  <c:v>47</c:v>
                </c:pt>
                <c:pt idx="688">
                  <c:v>48</c:v>
                </c:pt>
                <c:pt idx="689">
                  <c:v>47</c:v>
                </c:pt>
                <c:pt idx="690">
                  <c:v>49</c:v>
                </c:pt>
                <c:pt idx="691">
                  <c:v>39</c:v>
                </c:pt>
                <c:pt idx="692">
                  <c:v>46</c:v>
                </c:pt>
                <c:pt idx="693">
                  <c:v>57</c:v>
                </c:pt>
                <c:pt idx="694">
                  <c:v>53</c:v>
                </c:pt>
                <c:pt idx="695">
                  <c:v>54</c:v>
                </c:pt>
                <c:pt idx="696">
                  <c:v>57</c:v>
                </c:pt>
                <c:pt idx="697">
                  <c:v>66</c:v>
                </c:pt>
                <c:pt idx="698">
                  <c:v>50</c:v>
                </c:pt>
                <c:pt idx="699">
                  <c:v>70</c:v>
                </c:pt>
                <c:pt idx="700">
                  <c:v>84</c:v>
                </c:pt>
                <c:pt idx="701">
                  <c:v>99</c:v>
                </c:pt>
                <c:pt idx="702">
                  <c:v>101</c:v>
                </c:pt>
                <c:pt idx="703">
                  <c:v>120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1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0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4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1</c:v>
                </c:pt>
                <c:pt idx="731">
                  <c:v>0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2</c:v>
                </c:pt>
                <c:pt idx="737">
                  <c:v>0</c:v>
                </c:pt>
                <c:pt idx="738">
                  <c:v>1</c:v>
                </c:pt>
                <c:pt idx="739">
                  <c:v>1</c:v>
                </c:pt>
                <c:pt idx="740">
                  <c:v>2</c:v>
                </c:pt>
                <c:pt idx="741">
                  <c:v>0</c:v>
                </c:pt>
                <c:pt idx="742">
                  <c:v>3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1</c:v>
                </c:pt>
                <c:pt idx="747">
                  <c:v>1</c:v>
                </c:pt>
                <c:pt idx="748">
                  <c:v>4</c:v>
                </c:pt>
                <c:pt idx="749">
                  <c:v>3</c:v>
                </c:pt>
                <c:pt idx="750">
                  <c:v>2</c:v>
                </c:pt>
                <c:pt idx="751">
                  <c:v>0</c:v>
                </c:pt>
                <c:pt idx="752">
                  <c:v>1</c:v>
                </c:pt>
                <c:pt idx="753">
                  <c:v>1</c:v>
                </c:pt>
                <c:pt idx="754">
                  <c:v>3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3</c:v>
                </c:pt>
                <c:pt idx="759">
                  <c:v>0</c:v>
                </c:pt>
                <c:pt idx="760">
                  <c:v>3</c:v>
                </c:pt>
                <c:pt idx="761">
                  <c:v>1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5</c:v>
                </c:pt>
                <c:pt idx="769">
                  <c:v>0</c:v>
                </c:pt>
                <c:pt idx="770">
                  <c:v>1</c:v>
                </c:pt>
                <c:pt idx="771">
                  <c:v>5</c:v>
                </c:pt>
                <c:pt idx="772">
                  <c:v>2</c:v>
                </c:pt>
                <c:pt idx="773">
                  <c:v>0</c:v>
                </c:pt>
                <c:pt idx="774">
                  <c:v>7</c:v>
                </c:pt>
                <c:pt idx="775">
                  <c:v>3</c:v>
                </c:pt>
                <c:pt idx="776">
                  <c:v>2</c:v>
                </c:pt>
                <c:pt idx="777">
                  <c:v>1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3</c:v>
                </c:pt>
                <c:pt idx="783">
                  <c:v>1</c:v>
                </c:pt>
                <c:pt idx="784">
                  <c:v>2</c:v>
                </c:pt>
                <c:pt idx="785">
                  <c:v>4</c:v>
                </c:pt>
                <c:pt idx="786">
                  <c:v>6</c:v>
                </c:pt>
                <c:pt idx="787">
                  <c:v>3</c:v>
                </c:pt>
                <c:pt idx="788">
                  <c:v>4</c:v>
                </c:pt>
                <c:pt idx="789">
                  <c:v>14</c:v>
                </c:pt>
                <c:pt idx="790">
                  <c:v>0</c:v>
                </c:pt>
                <c:pt idx="791">
                  <c:v>0</c:v>
                </c:pt>
                <c:pt idx="792">
                  <c:v>6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6</c:v>
                </c:pt>
                <c:pt idx="797">
                  <c:v>0</c:v>
                </c:pt>
                <c:pt idx="798">
                  <c:v>0</c:v>
                </c:pt>
                <c:pt idx="799">
                  <c:v>20</c:v>
                </c:pt>
                <c:pt idx="800">
                  <c:v>1</c:v>
                </c:pt>
                <c:pt idx="801">
                  <c:v>1</c:v>
                </c:pt>
                <c:pt idx="802">
                  <c:v>7</c:v>
                </c:pt>
                <c:pt idx="803">
                  <c:v>0</c:v>
                </c:pt>
                <c:pt idx="804">
                  <c:v>8</c:v>
                </c:pt>
                <c:pt idx="805">
                  <c:v>3</c:v>
                </c:pt>
                <c:pt idx="806">
                  <c:v>3</c:v>
                </c:pt>
                <c:pt idx="807">
                  <c:v>1</c:v>
                </c:pt>
                <c:pt idx="808">
                  <c:v>1</c:v>
                </c:pt>
                <c:pt idx="809">
                  <c:v>18</c:v>
                </c:pt>
                <c:pt idx="810">
                  <c:v>0</c:v>
                </c:pt>
                <c:pt idx="811">
                  <c:v>0</c:v>
                </c:pt>
                <c:pt idx="812">
                  <c:v>18</c:v>
                </c:pt>
                <c:pt idx="813">
                  <c:v>2</c:v>
                </c:pt>
                <c:pt idx="814">
                  <c:v>9</c:v>
                </c:pt>
                <c:pt idx="815">
                  <c:v>1</c:v>
                </c:pt>
                <c:pt idx="816">
                  <c:v>1</c:v>
                </c:pt>
                <c:pt idx="817">
                  <c:v>0</c:v>
                </c:pt>
                <c:pt idx="818">
                  <c:v>2</c:v>
                </c:pt>
                <c:pt idx="819">
                  <c:v>1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10</c:v>
                </c:pt>
                <c:pt idx="826">
                  <c:v>7</c:v>
                </c:pt>
                <c:pt idx="827">
                  <c:v>3</c:v>
                </c:pt>
                <c:pt idx="828">
                  <c:v>18</c:v>
                </c:pt>
                <c:pt idx="829">
                  <c:v>3</c:v>
                </c:pt>
                <c:pt idx="830">
                  <c:v>0</c:v>
                </c:pt>
                <c:pt idx="831">
                  <c:v>4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4</c:v>
                </c:pt>
                <c:pt idx="836">
                  <c:v>1</c:v>
                </c:pt>
                <c:pt idx="837">
                  <c:v>0</c:v>
                </c:pt>
                <c:pt idx="838">
                  <c:v>22</c:v>
                </c:pt>
                <c:pt idx="839">
                  <c:v>0</c:v>
                </c:pt>
                <c:pt idx="840">
                  <c:v>5</c:v>
                </c:pt>
                <c:pt idx="841">
                  <c:v>2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6</c:v>
                </c:pt>
                <c:pt idx="846">
                  <c:v>1</c:v>
                </c:pt>
                <c:pt idx="847">
                  <c:v>15</c:v>
                </c:pt>
                <c:pt idx="848">
                  <c:v>0</c:v>
                </c:pt>
                <c:pt idx="849">
                  <c:v>0</c:v>
                </c:pt>
                <c:pt idx="850">
                  <c:v>1</c:v>
                </c:pt>
                <c:pt idx="851">
                  <c:v>14</c:v>
                </c:pt>
                <c:pt idx="852">
                  <c:v>21</c:v>
                </c:pt>
                <c:pt idx="853">
                  <c:v>2</c:v>
                </c:pt>
                <c:pt idx="854">
                  <c:v>3</c:v>
                </c:pt>
                <c:pt idx="855">
                  <c:v>2</c:v>
                </c:pt>
                <c:pt idx="856">
                  <c:v>2</c:v>
                </c:pt>
                <c:pt idx="857">
                  <c:v>7</c:v>
                </c:pt>
                <c:pt idx="858">
                  <c:v>11</c:v>
                </c:pt>
                <c:pt idx="859">
                  <c:v>6</c:v>
                </c:pt>
                <c:pt idx="860">
                  <c:v>7</c:v>
                </c:pt>
                <c:pt idx="861">
                  <c:v>6</c:v>
                </c:pt>
                <c:pt idx="862">
                  <c:v>5</c:v>
                </c:pt>
                <c:pt idx="863">
                  <c:v>19</c:v>
                </c:pt>
                <c:pt idx="864">
                  <c:v>20</c:v>
                </c:pt>
                <c:pt idx="865">
                  <c:v>8</c:v>
                </c:pt>
                <c:pt idx="866">
                  <c:v>9</c:v>
                </c:pt>
                <c:pt idx="867">
                  <c:v>8</c:v>
                </c:pt>
                <c:pt idx="868">
                  <c:v>9</c:v>
                </c:pt>
                <c:pt idx="869">
                  <c:v>8</c:v>
                </c:pt>
                <c:pt idx="870">
                  <c:v>10</c:v>
                </c:pt>
                <c:pt idx="871">
                  <c:v>13</c:v>
                </c:pt>
                <c:pt idx="872">
                  <c:v>15</c:v>
                </c:pt>
                <c:pt idx="873">
                  <c:v>31</c:v>
                </c:pt>
                <c:pt idx="874">
                  <c:v>30</c:v>
                </c:pt>
                <c:pt idx="875">
                  <c:v>50</c:v>
                </c:pt>
                <c:pt idx="876">
                  <c:v>42</c:v>
                </c:pt>
                <c:pt idx="877">
                  <c:v>51</c:v>
                </c:pt>
                <c:pt idx="878">
                  <c:v>57</c:v>
                </c:pt>
                <c:pt idx="879">
                  <c:v>74</c:v>
                </c:pt>
                <c:pt idx="880">
                  <c:v>80</c:v>
                </c:pt>
                <c:pt idx="881">
                  <c:v>89</c:v>
                </c:pt>
                <c:pt idx="882">
                  <c:v>97</c:v>
                </c:pt>
                <c:pt idx="883">
                  <c:v>93</c:v>
                </c:pt>
                <c:pt idx="884">
                  <c:v>130</c:v>
                </c:pt>
                <c:pt idx="885">
                  <c:v>179</c:v>
                </c:pt>
                <c:pt idx="886">
                  <c:v>197</c:v>
                </c:pt>
                <c:pt idx="887">
                  <c:v>260</c:v>
                </c:pt>
                <c:pt idx="888">
                  <c:v>261</c:v>
                </c:pt>
                <c:pt idx="889">
                  <c:v>287</c:v>
                </c:pt>
                <c:pt idx="890">
                  <c:v>315</c:v>
                </c:pt>
                <c:pt idx="891">
                  <c:v>330</c:v>
                </c:pt>
                <c:pt idx="892">
                  <c:v>337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3</c:v>
                </c:pt>
                <c:pt idx="898">
                  <c:v>0</c:v>
                </c:pt>
                <c:pt idx="899">
                  <c:v>1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3</c:v>
                </c:pt>
                <c:pt idx="908">
                  <c:v>1</c:v>
                </c:pt>
                <c:pt idx="909">
                  <c:v>0</c:v>
                </c:pt>
                <c:pt idx="910">
                  <c:v>1</c:v>
                </c:pt>
                <c:pt idx="911">
                  <c:v>1</c:v>
                </c:pt>
                <c:pt idx="912">
                  <c:v>0</c:v>
                </c:pt>
                <c:pt idx="913">
                  <c:v>4</c:v>
                </c:pt>
                <c:pt idx="914">
                  <c:v>3</c:v>
                </c:pt>
                <c:pt idx="915">
                  <c:v>0</c:v>
                </c:pt>
                <c:pt idx="916">
                  <c:v>3</c:v>
                </c:pt>
                <c:pt idx="917">
                  <c:v>6</c:v>
                </c:pt>
                <c:pt idx="918">
                  <c:v>1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3</c:v>
                </c:pt>
                <c:pt idx="924">
                  <c:v>2</c:v>
                </c:pt>
                <c:pt idx="925">
                  <c:v>0</c:v>
                </c:pt>
                <c:pt idx="926">
                  <c:v>0</c:v>
                </c:pt>
                <c:pt idx="927">
                  <c:v>7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3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0</c:v>
                </c:pt>
                <c:pt idx="941">
                  <c:v>0</c:v>
                </c:pt>
                <c:pt idx="942">
                  <c:v>3</c:v>
                </c:pt>
                <c:pt idx="943">
                  <c:v>1</c:v>
                </c:pt>
                <c:pt idx="944">
                  <c:v>0</c:v>
                </c:pt>
                <c:pt idx="945">
                  <c:v>1</c:v>
                </c:pt>
                <c:pt idx="946">
                  <c:v>0</c:v>
                </c:pt>
                <c:pt idx="947">
                  <c:v>5</c:v>
                </c:pt>
                <c:pt idx="948">
                  <c:v>0</c:v>
                </c:pt>
                <c:pt idx="949">
                  <c:v>0</c:v>
                </c:pt>
                <c:pt idx="950">
                  <c:v>5</c:v>
                </c:pt>
                <c:pt idx="951">
                  <c:v>0</c:v>
                </c:pt>
                <c:pt idx="952">
                  <c:v>1</c:v>
                </c:pt>
                <c:pt idx="953">
                  <c:v>1</c:v>
                </c:pt>
                <c:pt idx="954">
                  <c:v>0</c:v>
                </c:pt>
                <c:pt idx="955">
                  <c:v>1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1</c:v>
                </c:pt>
                <c:pt idx="961">
                  <c:v>1</c:v>
                </c:pt>
                <c:pt idx="962">
                  <c:v>0</c:v>
                </c:pt>
                <c:pt idx="963">
                  <c:v>1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9</c:v>
                </c:pt>
                <c:pt idx="968">
                  <c:v>0</c:v>
                </c:pt>
                <c:pt idx="969">
                  <c:v>1</c:v>
                </c:pt>
                <c:pt idx="970">
                  <c:v>0</c:v>
                </c:pt>
                <c:pt idx="971">
                  <c:v>1</c:v>
                </c:pt>
                <c:pt idx="972">
                  <c:v>0</c:v>
                </c:pt>
                <c:pt idx="973">
                  <c:v>1</c:v>
                </c:pt>
                <c:pt idx="974">
                  <c:v>0</c:v>
                </c:pt>
                <c:pt idx="975">
                  <c:v>1</c:v>
                </c:pt>
                <c:pt idx="976">
                  <c:v>3</c:v>
                </c:pt>
                <c:pt idx="977">
                  <c:v>0</c:v>
                </c:pt>
                <c:pt idx="978">
                  <c:v>1</c:v>
                </c:pt>
                <c:pt idx="979">
                  <c:v>0</c:v>
                </c:pt>
                <c:pt idx="980">
                  <c:v>1</c:v>
                </c:pt>
                <c:pt idx="981">
                  <c:v>1</c:v>
                </c:pt>
                <c:pt idx="982">
                  <c:v>11</c:v>
                </c:pt>
                <c:pt idx="983">
                  <c:v>3</c:v>
                </c:pt>
                <c:pt idx="984">
                  <c:v>7</c:v>
                </c:pt>
                <c:pt idx="985">
                  <c:v>5</c:v>
                </c:pt>
                <c:pt idx="986">
                  <c:v>15</c:v>
                </c:pt>
                <c:pt idx="987">
                  <c:v>7</c:v>
                </c:pt>
                <c:pt idx="988">
                  <c:v>12</c:v>
                </c:pt>
                <c:pt idx="989">
                  <c:v>33</c:v>
                </c:pt>
                <c:pt idx="990">
                  <c:v>56</c:v>
                </c:pt>
                <c:pt idx="991">
                  <c:v>139</c:v>
                </c:pt>
                <c:pt idx="992">
                  <c:v>221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1</c:v>
                </c:pt>
                <c:pt idx="1003">
                  <c:v>4</c:v>
                </c:pt>
                <c:pt idx="1004">
                  <c:v>0</c:v>
                </c:pt>
                <c:pt idx="1005">
                  <c:v>1</c:v>
                </c:pt>
                <c:pt idx="1006">
                  <c:v>0</c:v>
                </c:pt>
                <c:pt idx="1007">
                  <c:v>1</c:v>
                </c:pt>
                <c:pt idx="1008">
                  <c:v>0</c:v>
                </c:pt>
                <c:pt idx="1009">
                  <c:v>6</c:v>
                </c:pt>
                <c:pt idx="1010">
                  <c:v>0</c:v>
                </c:pt>
                <c:pt idx="1011">
                  <c:v>0</c:v>
                </c:pt>
                <c:pt idx="1012">
                  <c:v>5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1</c:v>
                </c:pt>
                <c:pt idx="1021">
                  <c:v>5</c:v>
                </c:pt>
                <c:pt idx="1022">
                  <c:v>6</c:v>
                </c:pt>
                <c:pt idx="1023">
                  <c:v>0</c:v>
                </c:pt>
                <c:pt idx="1024">
                  <c:v>0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7</c:v>
                </c:pt>
                <c:pt idx="1029">
                  <c:v>3</c:v>
                </c:pt>
                <c:pt idx="1030">
                  <c:v>7</c:v>
                </c:pt>
                <c:pt idx="1031">
                  <c:v>7</c:v>
                </c:pt>
                <c:pt idx="1032">
                  <c:v>1</c:v>
                </c:pt>
                <c:pt idx="1033">
                  <c:v>2</c:v>
                </c:pt>
                <c:pt idx="1034">
                  <c:v>1</c:v>
                </c:pt>
                <c:pt idx="1035">
                  <c:v>0</c:v>
                </c:pt>
                <c:pt idx="1036">
                  <c:v>10</c:v>
                </c:pt>
                <c:pt idx="1037">
                  <c:v>2</c:v>
                </c:pt>
                <c:pt idx="1038">
                  <c:v>6</c:v>
                </c:pt>
                <c:pt idx="1039">
                  <c:v>14</c:v>
                </c:pt>
                <c:pt idx="1040">
                  <c:v>0</c:v>
                </c:pt>
                <c:pt idx="1041">
                  <c:v>14</c:v>
                </c:pt>
                <c:pt idx="1042">
                  <c:v>4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1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14</c:v>
                </c:pt>
                <c:pt idx="1052">
                  <c:v>5</c:v>
                </c:pt>
                <c:pt idx="1053">
                  <c:v>7</c:v>
                </c:pt>
                <c:pt idx="1054">
                  <c:v>1</c:v>
                </c:pt>
                <c:pt idx="1055">
                  <c:v>7</c:v>
                </c:pt>
                <c:pt idx="1056">
                  <c:v>0</c:v>
                </c:pt>
                <c:pt idx="1057">
                  <c:v>1</c:v>
                </c:pt>
                <c:pt idx="1058">
                  <c:v>0</c:v>
                </c:pt>
                <c:pt idx="1059">
                  <c:v>1</c:v>
                </c:pt>
                <c:pt idx="1060">
                  <c:v>0</c:v>
                </c:pt>
                <c:pt idx="1061">
                  <c:v>1</c:v>
                </c:pt>
                <c:pt idx="1062">
                  <c:v>13</c:v>
                </c:pt>
                <c:pt idx="1063">
                  <c:v>0</c:v>
                </c:pt>
                <c:pt idx="1064">
                  <c:v>6</c:v>
                </c:pt>
                <c:pt idx="1065">
                  <c:v>18</c:v>
                </c:pt>
                <c:pt idx="1066">
                  <c:v>2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1</c:v>
                </c:pt>
                <c:pt idx="1071">
                  <c:v>3</c:v>
                </c:pt>
                <c:pt idx="1072">
                  <c:v>4</c:v>
                </c:pt>
                <c:pt idx="1073">
                  <c:v>4</c:v>
                </c:pt>
                <c:pt idx="1074">
                  <c:v>4</c:v>
                </c:pt>
                <c:pt idx="1075">
                  <c:v>0</c:v>
                </c:pt>
                <c:pt idx="1076">
                  <c:v>0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4</c:v>
                </c:pt>
                <c:pt idx="1088">
                  <c:v>2</c:v>
                </c:pt>
                <c:pt idx="1089">
                  <c:v>7</c:v>
                </c:pt>
                <c:pt idx="1090">
                  <c:v>0</c:v>
                </c:pt>
                <c:pt idx="1091">
                  <c:v>1</c:v>
                </c:pt>
                <c:pt idx="1092">
                  <c:v>0</c:v>
                </c:pt>
                <c:pt idx="1093">
                  <c:v>7</c:v>
                </c:pt>
                <c:pt idx="1094">
                  <c:v>23</c:v>
                </c:pt>
                <c:pt idx="1095">
                  <c:v>8</c:v>
                </c:pt>
                <c:pt idx="1096">
                  <c:v>10</c:v>
                </c:pt>
                <c:pt idx="1097">
                  <c:v>1</c:v>
                </c:pt>
                <c:pt idx="1098">
                  <c:v>0</c:v>
                </c:pt>
                <c:pt idx="1099">
                  <c:v>0</c:v>
                </c:pt>
                <c:pt idx="1100">
                  <c:v>1</c:v>
                </c:pt>
                <c:pt idx="1101">
                  <c:v>1</c:v>
                </c:pt>
                <c:pt idx="1102">
                  <c:v>0</c:v>
                </c:pt>
                <c:pt idx="1103">
                  <c:v>0</c:v>
                </c:pt>
                <c:pt idx="1104">
                  <c:v>2</c:v>
                </c:pt>
                <c:pt idx="1105">
                  <c:v>25</c:v>
                </c:pt>
                <c:pt idx="1106">
                  <c:v>23</c:v>
                </c:pt>
                <c:pt idx="1107">
                  <c:v>16</c:v>
                </c:pt>
                <c:pt idx="1108">
                  <c:v>14</c:v>
                </c:pt>
                <c:pt idx="1109">
                  <c:v>5</c:v>
                </c:pt>
                <c:pt idx="1110">
                  <c:v>0</c:v>
                </c:pt>
                <c:pt idx="1111">
                  <c:v>5</c:v>
                </c:pt>
                <c:pt idx="1112">
                  <c:v>5</c:v>
                </c:pt>
                <c:pt idx="1113">
                  <c:v>28</c:v>
                </c:pt>
                <c:pt idx="1114">
                  <c:v>5</c:v>
                </c:pt>
                <c:pt idx="1115">
                  <c:v>5</c:v>
                </c:pt>
                <c:pt idx="1116">
                  <c:v>1</c:v>
                </c:pt>
                <c:pt idx="1117">
                  <c:v>0</c:v>
                </c:pt>
                <c:pt idx="1118">
                  <c:v>6</c:v>
                </c:pt>
                <c:pt idx="1119">
                  <c:v>1</c:v>
                </c:pt>
                <c:pt idx="1120">
                  <c:v>7</c:v>
                </c:pt>
                <c:pt idx="1121">
                  <c:v>1</c:v>
                </c:pt>
                <c:pt idx="1122">
                  <c:v>7</c:v>
                </c:pt>
                <c:pt idx="1123">
                  <c:v>8</c:v>
                </c:pt>
                <c:pt idx="1124">
                  <c:v>3</c:v>
                </c:pt>
                <c:pt idx="1125">
                  <c:v>2</c:v>
                </c:pt>
                <c:pt idx="1126">
                  <c:v>30</c:v>
                </c:pt>
                <c:pt idx="1127">
                  <c:v>9</c:v>
                </c:pt>
                <c:pt idx="1128">
                  <c:v>4</c:v>
                </c:pt>
                <c:pt idx="1129">
                  <c:v>4</c:v>
                </c:pt>
                <c:pt idx="1130">
                  <c:v>4</c:v>
                </c:pt>
                <c:pt idx="1131">
                  <c:v>6</c:v>
                </c:pt>
                <c:pt idx="1132">
                  <c:v>6</c:v>
                </c:pt>
                <c:pt idx="1133">
                  <c:v>6</c:v>
                </c:pt>
                <c:pt idx="1134">
                  <c:v>12</c:v>
                </c:pt>
                <c:pt idx="1135">
                  <c:v>8</c:v>
                </c:pt>
                <c:pt idx="1136">
                  <c:v>14</c:v>
                </c:pt>
                <c:pt idx="1137">
                  <c:v>15</c:v>
                </c:pt>
                <c:pt idx="1138">
                  <c:v>10</c:v>
                </c:pt>
                <c:pt idx="1139">
                  <c:v>28</c:v>
                </c:pt>
                <c:pt idx="1140">
                  <c:v>15</c:v>
                </c:pt>
                <c:pt idx="1141">
                  <c:v>9</c:v>
                </c:pt>
                <c:pt idx="1142">
                  <c:v>11</c:v>
                </c:pt>
                <c:pt idx="1143">
                  <c:v>14</c:v>
                </c:pt>
                <c:pt idx="1144">
                  <c:v>16</c:v>
                </c:pt>
                <c:pt idx="1145">
                  <c:v>21</c:v>
                </c:pt>
                <c:pt idx="1146">
                  <c:v>21</c:v>
                </c:pt>
                <c:pt idx="1147">
                  <c:v>45</c:v>
                </c:pt>
                <c:pt idx="1148">
                  <c:v>45</c:v>
                </c:pt>
                <c:pt idx="1149">
                  <c:v>27</c:v>
                </c:pt>
                <c:pt idx="1150">
                  <c:v>27</c:v>
                </c:pt>
                <c:pt idx="1151">
                  <c:v>33</c:v>
                </c:pt>
                <c:pt idx="1152">
                  <c:v>33</c:v>
                </c:pt>
                <c:pt idx="1153">
                  <c:v>45</c:v>
                </c:pt>
                <c:pt idx="1154">
                  <c:v>43</c:v>
                </c:pt>
                <c:pt idx="1155">
                  <c:v>34</c:v>
                </c:pt>
                <c:pt idx="1156">
                  <c:v>31</c:v>
                </c:pt>
                <c:pt idx="1157">
                  <c:v>41</c:v>
                </c:pt>
                <c:pt idx="1158">
                  <c:v>56</c:v>
                </c:pt>
                <c:pt idx="1159">
                  <c:v>62</c:v>
                </c:pt>
                <c:pt idx="1160">
                  <c:v>72</c:v>
                </c:pt>
                <c:pt idx="1161">
                  <c:v>60</c:v>
                </c:pt>
                <c:pt idx="1162">
                  <c:v>89</c:v>
                </c:pt>
                <c:pt idx="1163">
                  <c:v>96</c:v>
                </c:pt>
                <c:pt idx="1164">
                  <c:v>127</c:v>
                </c:pt>
                <c:pt idx="1165">
                  <c:v>118</c:v>
                </c:pt>
                <c:pt idx="1166">
                  <c:v>128</c:v>
                </c:pt>
                <c:pt idx="1167">
                  <c:v>130</c:v>
                </c:pt>
                <c:pt idx="1168">
                  <c:v>133</c:v>
                </c:pt>
                <c:pt idx="1169">
                  <c:v>160</c:v>
                </c:pt>
                <c:pt idx="1170">
                  <c:v>191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0</c:v>
                </c:pt>
                <c:pt idx="1176">
                  <c:v>1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1</c:v>
                </c:pt>
                <c:pt idx="1183">
                  <c:v>0</c:v>
                </c:pt>
                <c:pt idx="1184">
                  <c:v>0</c:v>
                </c:pt>
                <c:pt idx="1185">
                  <c:v>1</c:v>
                </c:pt>
                <c:pt idx="1186">
                  <c:v>3</c:v>
                </c:pt>
                <c:pt idx="1187">
                  <c:v>0</c:v>
                </c:pt>
                <c:pt idx="1188">
                  <c:v>0</c:v>
                </c:pt>
                <c:pt idx="1189">
                  <c:v>1</c:v>
                </c:pt>
                <c:pt idx="1190">
                  <c:v>0</c:v>
                </c:pt>
                <c:pt idx="1191">
                  <c:v>1</c:v>
                </c:pt>
                <c:pt idx="1192">
                  <c:v>2</c:v>
                </c:pt>
                <c:pt idx="1193">
                  <c:v>2</c:v>
                </c:pt>
                <c:pt idx="1194">
                  <c:v>0</c:v>
                </c:pt>
                <c:pt idx="1195">
                  <c:v>1</c:v>
                </c:pt>
                <c:pt idx="1196">
                  <c:v>0</c:v>
                </c:pt>
                <c:pt idx="1197">
                  <c:v>2</c:v>
                </c:pt>
                <c:pt idx="1198">
                  <c:v>3</c:v>
                </c:pt>
                <c:pt idx="1199">
                  <c:v>3</c:v>
                </c:pt>
                <c:pt idx="1200">
                  <c:v>0</c:v>
                </c:pt>
                <c:pt idx="1201">
                  <c:v>1</c:v>
                </c:pt>
                <c:pt idx="1202">
                  <c:v>9</c:v>
                </c:pt>
                <c:pt idx="1203">
                  <c:v>0</c:v>
                </c:pt>
                <c:pt idx="1204">
                  <c:v>0</c:v>
                </c:pt>
                <c:pt idx="1205">
                  <c:v>8</c:v>
                </c:pt>
                <c:pt idx="1206">
                  <c:v>1</c:v>
                </c:pt>
                <c:pt idx="1207">
                  <c:v>4</c:v>
                </c:pt>
                <c:pt idx="1208">
                  <c:v>5</c:v>
                </c:pt>
                <c:pt idx="1209">
                  <c:v>8</c:v>
                </c:pt>
                <c:pt idx="1210">
                  <c:v>1</c:v>
                </c:pt>
                <c:pt idx="1211">
                  <c:v>0</c:v>
                </c:pt>
                <c:pt idx="1212">
                  <c:v>1</c:v>
                </c:pt>
                <c:pt idx="1213">
                  <c:v>0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2</c:v>
                </c:pt>
                <c:pt idx="1220">
                  <c:v>1</c:v>
                </c:pt>
                <c:pt idx="1221">
                  <c:v>0</c:v>
                </c:pt>
                <c:pt idx="1222">
                  <c:v>0</c:v>
                </c:pt>
                <c:pt idx="1223">
                  <c:v>10</c:v>
                </c:pt>
                <c:pt idx="1224">
                  <c:v>0</c:v>
                </c:pt>
                <c:pt idx="1225">
                  <c:v>0</c:v>
                </c:pt>
                <c:pt idx="1226">
                  <c:v>12</c:v>
                </c:pt>
                <c:pt idx="1227">
                  <c:v>0</c:v>
                </c:pt>
                <c:pt idx="1228">
                  <c:v>0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13</c:v>
                </c:pt>
                <c:pt idx="1236">
                  <c:v>0</c:v>
                </c:pt>
                <c:pt idx="1237">
                  <c:v>2</c:v>
                </c:pt>
                <c:pt idx="1238">
                  <c:v>0</c:v>
                </c:pt>
                <c:pt idx="1239">
                  <c:v>0</c:v>
                </c:pt>
                <c:pt idx="1240">
                  <c:v>17</c:v>
                </c:pt>
                <c:pt idx="1241">
                  <c:v>0</c:v>
                </c:pt>
                <c:pt idx="1242">
                  <c:v>4</c:v>
                </c:pt>
                <c:pt idx="1243">
                  <c:v>3</c:v>
                </c:pt>
                <c:pt idx="1244">
                  <c:v>3</c:v>
                </c:pt>
                <c:pt idx="1245">
                  <c:v>3</c:v>
                </c:pt>
                <c:pt idx="1246">
                  <c:v>0</c:v>
                </c:pt>
                <c:pt idx="1247">
                  <c:v>0</c:v>
                </c:pt>
                <c:pt idx="1248">
                  <c:v>6</c:v>
                </c:pt>
                <c:pt idx="1249">
                  <c:v>0</c:v>
                </c:pt>
                <c:pt idx="1250">
                  <c:v>7</c:v>
                </c:pt>
                <c:pt idx="1251">
                  <c:v>4</c:v>
                </c:pt>
                <c:pt idx="1252">
                  <c:v>6</c:v>
                </c:pt>
                <c:pt idx="1253">
                  <c:v>5</c:v>
                </c:pt>
                <c:pt idx="1254">
                  <c:v>21</c:v>
                </c:pt>
                <c:pt idx="1255">
                  <c:v>8</c:v>
                </c:pt>
                <c:pt idx="1256">
                  <c:v>7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6</c:v>
                </c:pt>
                <c:pt idx="1261">
                  <c:v>0</c:v>
                </c:pt>
                <c:pt idx="1262">
                  <c:v>4</c:v>
                </c:pt>
                <c:pt idx="1263">
                  <c:v>8</c:v>
                </c:pt>
                <c:pt idx="1264">
                  <c:v>0</c:v>
                </c:pt>
                <c:pt idx="1265">
                  <c:v>1</c:v>
                </c:pt>
                <c:pt idx="1266">
                  <c:v>5</c:v>
                </c:pt>
                <c:pt idx="1267">
                  <c:v>1</c:v>
                </c:pt>
                <c:pt idx="1268">
                  <c:v>2</c:v>
                </c:pt>
                <c:pt idx="1269">
                  <c:v>10</c:v>
                </c:pt>
                <c:pt idx="1270">
                  <c:v>9</c:v>
                </c:pt>
                <c:pt idx="1271">
                  <c:v>0</c:v>
                </c:pt>
                <c:pt idx="1272">
                  <c:v>6</c:v>
                </c:pt>
                <c:pt idx="1273">
                  <c:v>0</c:v>
                </c:pt>
                <c:pt idx="1274">
                  <c:v>10</c:v>
                </c:pt>
                <c:pt idx="1275">
                  <c:v>10</c:v>
                </c:pt>
                <c:pt idx="1276">
                  <c:v>21</c:v>
                </c:pt>
                <c:pt idx="1277">
                  <c:v>28</c:v>
                </c:pt>
                <c:pt idx="1278">
                  <c:v>1</c:v>
                </c:pt>
                <c:pt idx="1279">
                  <c:v>23</c:v>
                </c:pt>
                <c:pt idx="1280">
                  <c:v>2</c:v>
                </c:pt>
                <c:pt idx="1281">
                  <c:v>1</c:v>
                </c:pt>
                <c:pt idx="1282">
                  <c:v>0</c:v>
                </c:pt>
                <c:pt idx="1283">
                  <c:v>1</c:v>
                </c:pt>
                <c:pt idx="1284">
                  <c:v>8</c:v>
                </c:pt>
                <c:pt idx="1285">
                  <c:v>3</c:v>
                </c:pt>
                <c:pt idx="1286">
                  <c:v>10</c:v>
                </c:pt>
                <c:pt idx="1287">
                  <c:v>13</c:v>
                </c:pt>
                <c:pt idx="1288">
                  <c:v>5</c:v>
                </c:pt>
                <c:pt idx="1289">
                  <c:v>13</c:v>
                </c:pt>
                <c:pt idx="1290">
                  <c:v>6</c:v>
                </c:pt>
                <c:pt idx="1291">
                  <c:v>14</c:v>
                </c:pt>
                <c:pt idx="1292">
                  <c:v>23</c:v>
                </c:pt>
                <c:pt idx="1293">
                  <c:v>6</c:v>
                </c:pt>
                <c:pt idx="1294">
                  <c:v>16</c:v>
                </c:pt>
                <c:pt idx="1295">
                  <c:v>16</c:v>
                </c:pt>
                <c:pt idx="1296">
                  <c:v>16</c:v>
                </c:pt>
                <c:pt idx="1297">
                  <c:v>24</c:v>
                </c:pt>
                <c:pt idx="1298">
                  <c:v>16</c:v>
                </c:pt>
                <c:pt idx="1299">
                  <c:v>15</c:v>
                </c:pt>
                <c:pt idx="1300">
                  <c:v>32</c:v>
                </c:pt>
                <c:pt idx="1301">
                  <c:v>20</c:v>
                </c:pt>
                <c:pt idx="1302">
                  <c:v>19</c:v>
                </c:pt>
                <c:pt idx="1303">
                  <c:v>16</c:v>
                </c:pt>
                <c:pt idx="1304">
                  <c:v>23</c:v>
                </c:pt>
                <c:pt idx="1305">
                  <c:v>23</c:v>
                </c:pt>
                <c:pt idx="1306">
                  <c:v>23</c:v>
                </c:pt>
                <c:pt idx="1307">
                  <c:v>23</c:v>
                </c:pt>
                <c:pt idx="1308">
                  <c:v>23</c:v>
                </c:pt>
                <c:pt idx="1309">
                  <c:v>23</c:v>
                </c:pt>
                <c:pt idx="1310">
                  <c:v>23</c:v>
                </c:pt>
                <c:pt idx="1311">
                  <c:v>23</c:v>
                </c:pt>
                <c:pt idx="1312">
                  <c:v>24</c:v>
                </c:pt>
                <c:pt idx="1313">
                  <c:v>35</c:v>
                </c:pt>
                <c:pt idx="1314">
                  <c:v>24</c:v>
                </c:pt>
                <c:pt idx="1315">
                  <c:v>21</c:v>
                </c:pt>
                <c:pt idx="1316">
                  <c:v>23</c:v>
                </c:pt>
                <c:pt idx="1317">
                  <c:v>27</c:v>
                </c:pt>
                <c:pt idx="1318">
                  <c:v>27</c:v>
                </c:pt>
                <c:pt idx="1319">
                  <c:v>29</c:v>
                </c:pt>
                <c:pt idx="1320">
                  <c:v>28</c:v>
                </c:pt>
                <c:pt idx="1321">
                  <c:v>28</c:v>
                </c:pt>
                <c:pt idx="1322">
                  <c:v>28</c:v>
                </c:pt>
                <c:pt idx="1323">
                  <c:v>43</c:v>
                </c:pt>
                <c:pt idx="1324">
                  <c:v>27</c:v>
                </c:pt>
                <c:pt idx="1325">
                  <c:v>29</c:v>
                </c:pt>
                <c:pt idx="1326">
                  <c:v>26</c:v>
                </c:pt>
                <c:pt idx="1327">
                  <c:v>31</c:v>
                </c:pt>
                <c:pt idx="1328">
                  <c:v>31</c:v>
                </c:pt>
                <c:pt idx="1329">
                  <c:v>31</c:v>
                </c:pt>
                <c:pt idx="1330">
                  <c:v>35</c:v>
                </c:pt>
                <c:pt idx="1331">
                  <c:v>35</c:v>
                </c:pt>
                <c:pt idx="1332">
                  <c:v>35</c:v>
                </c:pt>
                <c:pt idx="1333">
                  <c:v>35</c:v>
                </c:pt>
                <c:pt idx="1334">
                  <c:v>37</c:v>
                </c:pt>
                <c:pt idx="1335">
                  <c:v>37</c:v>
                </c:pt>
                <c:pt idx="1336">
                  <c:v>37</c:v>
                </c:pt>
                <c:pt idx="1337">
                  <c:v>38</c:v>
                </c:pt>
                <c:pt idx="1338">
                  <c:v>37</c:v>
                </c:pt>
                <c:pt idx="1339">
                  <c:v>37</c:v>
                </c:pt>
                <c:pt idx="1340">
                  <c:v>38</c:v>
                </c:pt>
                <c:pt idx="1341">
                  <c:v>38</c:v>
                </c:pt>
                <c:pt idx="1342">
                  <c:v>38</c:v>
                </c:pt>
                <c:pt idx="1343">
                  <c:v>42</c:v>
                </c:pt>
                <c:pt idx="1344">
                  <c:v>42</c:v>
                </c:pt>
                <c:pt idx="1345">
                  <c:v>43</c:v>
                </c:pt>
                <c:pt idx="1346">
                  <c:v>44</c:v>
                </c:pt>
                <c:pt idx="1347">
                  <c:v>43</c:v>
                </c:pt>
                <c:pt idx="1348">
                  <c:v>43</c:v>
                </c:pt>
                <c:pt idx="1349">
                  <c:v>43</c:v>
                </c:pt>
                <c:pt idx="1350">
                  <c:v>43</c:v>
                </c:pt>
                <c:pt idx="1351">
                  <c:v>44</c:v>
                </c:pt>
                <c:pt idx="1352">
                  <c:v>44</c:v>
                </c:pt>
                <c:pt idx="1353">
                  <c:v>44</c:v>
                </c:pt>
                <c:pt idx="1354">
                  <c:v>45</c:v>
                </c:pt>
                <c:pt idx="1355">
                  <c:v>43</c:v>
                </c:pt>
                <c:pt idx="1356">
                  <c:v>46</c:v>
                </c:pt>
                <c:pt idx="1357">
                  <c:v>45</c:v>
                </c:pt>
                <c:pt idx="1358">
                  <c:v>45</c:v>
                </c:pt>
                <c:pt idx="1359">
                  <c:v>45</c:v>
                </c:pt>
                <c:pt idx="1360">
                  <c:v>45</c:v>
                </c:pt>
                <c:pt idx="1361">
                  <c:v>45</c:v>
                </c:pt>
                <c:pt idx="1362">
                  <c:v>45</c:v>
                </c:pt>
                <c:pt idx="1363">
                  <c:v>50</c:v>
                </c:pt>
                <c:pt idx="1364">
                  <c:v>52</c:v>
                </c:pt>
                <c:pt idx="1365">
                  <c:v>51</c:v>
                </c:pt>
                <c:pt idx="1366">
                  <c:v>56</c:v>
                </c:pt>
                <c:pt idx="1367">
                  <c:v>56</c:v>
                </c:pt>
                <c:pt idx="1368">
                  <c:v>56</c:v>
                </c:pt>
                <c:pt idx="1369">
                  <c:v>58</c:v>
                </c:pt>
                <c:pt idx="1370">
                  <c:v>58</c:v>
                </c:pt>
                <c:pt idx="1371">
                  <c:v>58</c:v>
                </c:pt>
                <c:pt idx="1372">
                  <c:v>59</c:v>
                </c:pt>
                <c:pt idx="1373">
                  <c:v>59</c:v>
                </c:pt>
                <c:pt idx="1374">
                  <c:v>59</c:v>
                </c:pt>
                <c:pt idx="1375">
                  <c:v>62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2</c:v>
                </c:pt>
                <c:pt idx="1380">
                  <c:v>0</c:v>
                </c:pt>
                <c:pt idx="1381">
                  <c:v>0</c:v>
                </c:pt>
                <c:pt idx="1382">
                  <c:v>2</c:v>
                </c:pt>
                <c:pt idx="1383">
                  <c:v>2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1</c:v>
                </c:pt>
                <c:pt idx="1388">
                  <c:v>1</c:v>
                </c:pt>
                <c:pt idx="1389">
                  <c:v>2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1</c:v>
                </c:pt>
                <c:pt idx="1395">
                  <c:v>0</c:v>
                </c:pt>
                <c:pt idx="1396">
                  <c:v>5</c:v>
                </c:pt>
                <c:pt idx="1397">
                  <c:v>0</c:v>
                </c:pt>
                <c:pt idx="1398">
                  <c:v>0</c:v>
                </c:pt>
                <c:pt idx="1399">
                  <c:v>5</c:v>
                </c:pt>
                <c:pt idx="1400">
                  <c:v>7</c:v>
                </c:pt>
                <c:pt idx="1401">
                  <c:v>1</c:v>
                </c:pt>
                <c:pt idx="1402">
                  <c:v>0</c:v>
                </c:pt>
                <c:pt idx="1403">
                  <c:v>0</c:v>
                </c:pt>
                <c:pt idx="1404">
                  <c:v>9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2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8</c:v>
                </c:pt>
                <c:pt idx="1418">
                  <c:v>0</c:v>
                </c:pt>
                <c:pt idx="1419">
                  <c:v>11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3</c:v>
                </c:pt>
                <c:pt idx="1424">
                  <c:v>3</c:v>
                </c:pt>
                <c:pt idx="1425">
                  <c:v>3</c:v>
                </c:pt>
                <c:pt idx="1426">
                  <c:v>0</c:v>
                </c:pt>
                <c:pt idx="1427">
                  <c:v>11</c:v>
                </c:pt>
                <c:pt idx="1428">
                  <c:v>4</c:v>
                </c:pt>
                <c:pt idx="1429">
                  <c:v>14</c:v>
                </c:pt>
                <c:pt idx="1430">
                  <c:v>0</c:v>
                </c:pt>
                <c:pt idx="1431">
                  <c:v>0</c:v>
                </c:pt>
                <c:pt idx="1432">
                  <c:v>8</c:v>
                </c:pt>
                <c:pt idx="1433">
                  <c:v>0</c:v>
                </c:pt>
                <c:pt idx="1434">
                  <c:v>14</c:v>
                </c:pt>
                <c:pt idx="1435">
                  <c:v>1</c:v>
                </c:pt>
                <c:pt idx="1436">
                  <c:v>8</c:v>
                </c:pt>
                <c:pt idx="1437">
                  <c:v>0</c:v>
                </c:pt>
                <c:pt idx="1438">
                  <c:v>12</c:v>
                </c:pt>
                <c:pt idx="1439">
                  <c:v>0</c:v>
                </c:pt>
                <c:pt idx="1440">
                  <c:v>1</c:v>
                </c:pt>
                <c:pt idx="1441">
                  <c:v>1</c:v>
                </c:pt>
                <c:pt idx="1442">
                  <c:v>0</c:v>
                </c:pt>
                <c:pt idx="1443">
                  <c:v>0</c:v>
                </c:pt>
                <c:pt idx="1444">
                  <c:v>9</c:v>
                </c:pt>
                <c:pt idx="1445">
                  <c:v>10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14</c:v>
                </c:pt>
                <c:pt idx="1450">
                  <c:v>2</c:v>
                </c:pt>
                <c:pt idx="1451">
                  <c:v>16</c:v>
                </c:pt>
                <c:pt idx="1452">
                  <c:v>0</c:v>
                </c:pt>
                <c:pt idx="1453">
                  <c:v>2</c:v>
                </c:pt>
                <c:pt idx="1454">
                  <c:v>2</c:v>
                </c:pt>
                <c:pt idx="1455">
                  <c:v>1</c:v>
                </c:pt>
                <c:pt idx="1456">
                  <c:v>2</c:v>
                </c:pt>
                <c:pt idx="1457">
                  <c:v>0</c:v>
                </c:pt>
                <c:pt idx="1458">
                  <c:v>1</c:v>
                </c:pt>
                <c:pt idx="1459">
                  <c:v>6</c:v>
                </c:pt>
                <c:pt idx="1460">
                  <c:v>3</c:v>
                </c:pt>
                <c:pt idx="1461">
                  <c:v>21</c:v>
                </c:pt>
                <c:pt idx="1462">
                  <c:v>21</c:v>
                </c:pt>
                <c:pt idx="1463">
                  <c:v>1</c:v>
                </c:pt>
                <c:pt idx="1464">
                  <c:v>0</c:v>
                </c:pt>
                <c:pt idx="1465">
                  <c:v>21</c:v>
                </c:pt>
                <c:pt idx="1466">
                  <c:v>0</c:v>
                </c:pt>
                <c:pt idx="1467">
                  <c:v>6</c:v>
                </c:pt>
                <c:pt idx="1468">
                  <c:v>0</c:v>
                </c:pt>
                <c:pt idx="1469">
                  <c:v>6</c:v>
                </c:pt>
                <c:pt idx="1470">
                  <c:v>1</c:v>
                </c:pt>
                <c:pt idx="1471">
                  <c:v>1</c:v>
                </c:pt>
                <c:pt idx="1472">
                  <c:v>0</c:v>
                </c:pt>
                <c:pt idx="1473">
                  <c:v>2</c:v>
                </c:pt>
                <c:pt idx="1474">
                  <c:v>2</c:v>
                </c:pt>
                <c:pt idx="1475">
                  <c:v>1</c:v>
                </c:pt>
                <c:pt idx="1476">
                  <c:v>1</c:v>
                </c:pt>
                <c:pt idx="1477">
                  <c:v>23</c:v>
                </c:pt>
                <c:pt idx="1478">
                  <c:v>23</c:v>
                </c:pt>
                <c:pt idx="1479">
                  <c:v>18</c:v>
                </c:pt>
                <c:pt idx="1480">
                  <c:v>17</c:v>
                </c:pt>
                <c:pt idx="1481">
                  <c:v>3</c:v>
                </c:pt>
                <c:pt idx="1482">
                  <c:v>0</c:v>
                </c:pt>
                <c:pt idx="1483">
                  <c:v>1</c:v>
                </c:pt>
                <c:pt idx="1484">
                  <c:v>0</c:v>
                </c:pt>
                <c:pt idx="1485">
                  <c:v>2</c:v>
                </c:pt>
                <c:pt idx="1486">
                  <c:v>2</c:v>
                </c:pt>
                <c:pt idx="1487">
                  <c:v>0</c:v>
                </c:pt>
                <c:pt idx="1488">
                  <c:v>6</c:v>
                </c:pt>
                <c:pt idx="1489">
                  <c:v>4</c:v>
                </c:pt>
                <c:pt idx="1490">
                  <c:v>3</c:v>
                </c:pt>
                <c:pt idx="1491">
                  <c:v>3</c:v>
                </c:pt>
                <c:pt idx="1492">
                  <c:v>5</c:v>
                </c:pt>
                <c:pt idx="1493">
                  <c:v>3</c:v>
                </c:pt>
                <c:pt idx="1494">
                  <c:v>3</c:v>
                </c:pt>
                <c:pt idx="1495">
                  <c:v>3</c:v>
                </c:pt>
                <c:pt idx="1496">
                  <c:v>4</c:v>
                </c:pt>
                <c:pt idx="1497">
                  <c:v>8</c:v>
                </c:pt>
                <c:pt idx="1498">
                  <c:v>9</c:v>
                </c:pt>
                <c:pt idx="1499">
                  <c:v>9</c:v>
                </c:pt>
                <c:pt idx="1500">
                  <c:v>11</c:v>
                </c:pt>
                <c:pt idx="1501">
                  <c:v>16</c:v>
                </c:pt>
                <c:pt idx="1502">
                  <c:v>14</c:v>
                </c:pt>
                <c:pt idx="1503">
                  <c:v>27</c:v>
                </c:pt>
                <c:pt idx="1504">
                  <c:v>31</c:v>
                </c:pt>
                <c:pt idx="1505">
                  <c:v>36</c:v>
                </c:pt>
                <c:pt idx="1506">
                  <c:v>34</c:v>
                </c:pt>
                <c:pt idx="1507">
                  <c:v>45</c:v>
                </c:pt>
                <c:pt idx="1508">
                  <c:v>79</c:v>
                </c:pt>
                <c:pt idx="1509">
                  <c:v>76</c:v>
                </c:pt>
                <c:pt idx="1510">
                  <c:v>84</c:v>
                </c:pt>
                <c:pt idx="1511">
                  <c:v>87</c:v>
                </c:pt>
                <c:pt idx="1512">
                  <c:v>101</c:v>
                </c:pt>
                <c:pt idx="1513">
                  <c:v>111</c:v>
                </c:pt>
                <c:pt idx="1514">
                  <c:v>118</c:v>
                </c:pt>
                <c:pt idx="1515">
                  <c:v>133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1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3</c:v>
                </c:pt>
                <c:pt idx="1529">
                  <c:v>1</c:v>
                </c:pt>
                <c:pt idx="1530">
                  <c:v>0</c:v>
                </c:pt>
                <c:pt idx="1531">
                  <c:v>0</c:v>
                </c:pt>
                <c:pt idx="1532">
                  <c:v>1</c:v>
                </c:pt>
                <c:pt idx="1533">
                  <c:v>1</c:v>
                </c:pt>
                <c:pt idx="1534">
                  <c:v>2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2</c:v>
                </c:pt>
                <c:pt idx="1539">
                  <c:v>1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4</c:v>
                </c:pt>
                <c:pt idx="1545">
                  <c:v>5</c:v>
                </c:pt>
                <c:pt idx="1546">
                  <c:v>0</c:v>
                </c:pt>
                <c:pt idx="1547">
                  <c:v>4</c:v>
                </c:pt>
                <c:pt idx="1548">
                  <c:v>0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1</c:v>
                </c:pt>
                <c:pt idx="1556">
                  <c:v>0</c:v>
                </c:pt>
                <c:pt idx="1557">
                  <c:v>0</c:v>
                </c:pt>
                <c:pt idx="1558">
                  <c:v>1</c:v>
                </c:pt>
                <c:pt idx="1559">
                  <c:v>1</c:v>
                </c:pt>
                <c:pt idx="1560">
                  <c:v>0</c:v>
                </c:pt>
                <c:pt idx="1561">
                  <c:v>0</c:v>
                </c:pt>
                <c:pt idx="1562">
                  <c:v>3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12</c:v>
                </c:pt>
                <c:pt idx="1567">
                  <c:v>0</c:v>
                </c:pt>
                <c:pt idx="1568">
                  <c:v>0</c:v>
                </c:pt>
                <c:pt idx="1569">
                  <c:v>1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5</c:v>
                </c:pt>
                <c:pt idx="1576">
                  <c:v>0</c:v>
                </c:pt>
                <c:pt idx="1577">
                  <c:v>1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7</c:v>
                </c:pt>
                <c:pt idx="1582">
                  <c:v>0</c:v>
                </c:pt>
                <c:pt idx="1583">
                  <c:v>9</c:v>
                </c:pt>
                <c:pt idx="1584">
                  <c:v>0</c:v>
                </c:pt>
                <c:pt idx="1585">
                  <c:v>1</c:v>
                </c:pt>
                <c:pt idx="1586">
                  <c:v>1</c:v>
                </c:pt>
                <c:pt idx="1587">
                  <c:v>0</c:v>
                </c:pt>
                <c:pt idx="1588">
                  <c:v>10</c:v>
                </c:pt>
                <c:pt idx="1589">
                  <c:v>13</c:v>
                </c:pt>
                <c:pt idx="1590">
                  <c:v>4</c:v>
                </c:pt>
                <c:pt idx="1591">
                  <c:v>0</c:v>
                </c:pt>
                <c:pt idx="1592">
                  <c:v>19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1</c:v>
                </c:pt>
                <c:pt idx="1603">
                  <c:v>0</c:v>
                </c:pt>
                <c:pt idx="1604">
                  <c:v>0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4</c:v>
                </c:pt>
                <c:pt idx="1609">
                  <c:v>4</c:v>
                </c:pt>
                <c:pt idx="1610">
                  <c:v>4</c:v>
                </c:pt>
                <c:pt idx="1611">
                  <c:v>4</c:v>
                </c:pt>
                <c:pt idx="1612">
                  <c:v>4</c:v>
                </c:pt>
                <c:pt idx="1613">
                  <c:v>0</c:v>
                </c:pt>
                <c:pt idx="1614">
                  <c:v>1</c:v>
                </c:pt>
                <c:pt idx="1615">
                  <c:v>2</c:v>
                </c:pt>
                <c:pt idx="1616">
                  <c:v>0</c:v>
                </c:pt>
                <c:pt idx="1617">
                  <c:v>0</c:v>
                </c:pt>
                <c:pt idx="1618">
                  <c:v>2</c:v>
                </c:pt>
                <c:pt idx="1619">
                  <c:v>2</c:v>
                </c:pt>
                <c:pt idx="1620">
                  <c:v>1</c:v>
                </c:pt>
                <c:pt idx="1621">
                  <c:v>0</c:v>
                </c:pt>
                <c:pt idx="1622">
                  <c:v>2</c:v>
                </c:pt>
                <c:pt idx="1623">
                  <c:v>2</c:v>
                </c:pt>
                <c:pt idx="1624">
                  <c:v>1</c:v>
                </c:pt>
                <c:pt idx="1625">
                  <c:v>0</c:v>
                </c:pt>
                <c:pt idx="1626">
                  <c:v>1</c:v>
                </c:pt>
                <c:pt idx="1627">
                  <c:v>0</c:v>
                </c:pt>
                <c:pt idx="1628">
                  <c:v>6</c:v>
                </c:pt>
                <c:pt idx="1629">
                  <c:v>4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1</c:v>
                </c:pt>
                <c:pt idx="1634">
                  <c:v>12</c:v>
                </c:pt>
                <c:pt idx="1635">
                  <c:v>8</c:v>
                </c:pt>
                <c:pt idx="1636">
                  <c:v>2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7</c:v>
                </c:pt>
                <c:pt idx="1641">
                  <c:v>0</c:v>
                </c:pt>
                <c:pt idx="1642">
                  <c:v>3</c:v>
                </c:pt>
                <c:pt idx="1643">
                  <c:v>3</c:v>
                </c:pt>
                <c:pt idx="1644">
                  <c:v>0</c:v>
                </c:pt>
                <c:pt idx="1645">
                  <c:v>18</c:v>
                </c:pt>
                <c:pt idx="1646">
                  <c:v>1</c:v>
                </c:pt>
                <c:pt idx="1647">
                  <c:v>0</c:v>
                </c:pt>
                <c:pt idx="1648">
                  <c:v>8</c:v>
                </c:pt>
                <c:pt idx="1649">
                  <c:v>16</c:v>
                </c:pt>
                <c:pt idx="1650">
                  <c:v>16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1</c:v>
                </c:pt>
                <c:pt idx="1656">
                  <c:v>0</c:v>
                </c:pt>
                <c:pt idx="1657">
                  <c:v>1</c:v>
                </c:pt>
                <c:pt idx="1658">
                  <c:v>0</c:v>
                </c:pt>
                <c:pt idx="1659">
                  <c:v>0</c:v>
                </c:pt>
                <c:pt idx="1660">
                  <c:v>1</c:v>
                </c:pt>
                <c:pt idx="1661">
                  <c:v>2</c:v>
                </c:pt>
                <c:pt idx="1662">
                  <c:v>0</c:v>
                </c:pt>
                <c:pt idx="1663">
                  <c:v>2</c:v>
                </c:pt>
                <c:pt idx="1664">
                  <c:v>0</c:v>
                </c:pt>
                <c:pt idx="1665">
                  <c:v>1</c:v>
                </c:pt>
                <c:pt idx="1666">
                  <c:v>3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7C-4D0B-A5CA-3B57553C7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516335"/>
        <c:axId val="2055526319"/>
      </c:scatterChart>
      <c:dateAx>
        <c:axId val="2055516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5526319"/>
        <c:crosses val="autoZero"/>
        <c:auto val="0"/>
        <c:lblOffset val="100"/>
        <c:baseTimeUnit val="days"/>
        <c:majorUnit val="15"/>
        <c:majorTimeUnit val="days"/>
        <c:minorUnit val="7"/>
        <c:minorTimeUnit val="days"/>
      </c:dateAx>
      <c:valAx>
        <c:axId val="2055526319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55163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Type2</a:t>
            </a:r>
          </a:p>
        </c:rich>
      </c:tx>
      <c:layout>
        <c:manualLayout>
          <c:xMode val="edge"/>
          <c:yMode val="edge"/>
          <c:x val="0.3594852868704346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Estacionalidad!$B$3:$B$14</c:f>
              <c:numCache>
                <c:formatCode>General</c:formatCode>
                <c:ptCount val="12"/>
                <c:pt idx="0">
                  <c:v>61</c:v>
                </c:pt>
                <c:pt idx="1">
                  <c:v>74</c:v>
                </c:pt>
                <c:pt idx="2">
                  <c:v>30</c:v>
                </c:pt>
                <c:pt idx="3">
                  <c:v>69</c:v>
                </c:pt>
                <c:pt idx="4">
                  <c:v>19</c:v>
                </c:pt>
                <c:pt idx="5">
                  <c:v>29</c:v>
                </c:pt>
                <c:pt idx="6">
                  <c:v>55</c:v>
                </c:pt>
                <c:pt idx="7">
                  <c:v>85</c:v>
                </c:pt>
                <c:pt idx="8">
                  <c:v>14</c:v>
                </c:pt>
                <c:pt idx="9">
                  <c:v>1</c:v>
                </c:pt>
                <c:pt idx="10">
                  <c:v>41</c:v>
                </c:pt>
                <c:pt idx="1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77-4943-A509-0952406A0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2626736"/>
        <c:axId val="1252630480"/>
      </c:barChart>
      <c:catAx>
        <c:axId val="1252626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2630480"/>
        <c:crosses val="autoZero"/>
        <c:auto val="1"/>
        <c:lblAlgn val="ctr"/>
        <c:lblOffset val="100"/>
        <c:noMultiLvlLbl val="0"/>
      </c:catAx>
      <c:valAx>
        <c:axId val="125263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262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Type3</a:t>
            </a:r>
          </a:p>
        </c:rich>
      </c:tx>
      <c:layout>
        <c:manualLayout>
          <c:xMode val="edge"/>
          <c:yMode val="edge"/>
          <c:x val="0.3594852868704346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Demanda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Estacionalidad!$G$3:$G$14</c:f>
              <c:numCache>
                <c:formatCode>General</c:formatCode>
                <c:ptCount val="12"/>
                <c:pt idx="0">
                  <c:v>80</c:v>
                </c:pt>
                <c:pt idx="1">
                  <c:v>36</c:v>
                </c:pt>
                <c:pt idx="2">
                  <c:v>26</c:v>
                </c:pt>
                <c:pt idx="3">
                  <c:v>16</c:v>
                </c:pt>
                <c:pt idx="4">
                  <c:v>7</c:v>
                </c:pt>
                <c:pt idx="5">
                  <c:v>15</c:v>
                </c:pt>
                <c:pt idx="6">
                  <c:v>17</c:v>
                </c:pt>
                <c:pt idx="7">
                  <c:v>39</c:v>
                </c:pt>
                <c:pt idx="8">
                  <c:v>46</c:v>
                </c:pt>
                <c:pt idx="9">
                  <c:v>35</c:v>
                </c:pt>
                <c:pt idx="10">
                  <c:v>58</c:v>
                </c:pt>
                <c:pt idx="11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7E-801D-B245F631B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2626736"/>
        <c:axId val="1252630480"/>
      </c:barChart>
      <c:catAx>
        <c:axId val="1252626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2630480"/>
        <c:crosses val="autoZero"/>
        <c:auto val="1"/>
        <c:lblAlgn val="ctr"/>
        <c:lblOffset val="100"/>
        <c:noMultiLvlLbl val="0"/>
      </c:catAx>
      <c:valAx>
        <c:axId val="125263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262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Type4</a:t>
            </a:r>
          </a:p>
        </c:rich>
      </c:tx>
      <c:layout>
        <c:manualLayout>
          <c:xMode val="edge"/>
          <c:yMode val="edge"/>
          <c:x val="0.3594852868704346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Demanda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Estacionalidad!$L$3:$L$14</c:f>
              <c:numCache>
                <c:formatCode>General</c:formatCode>
                <c:ptCount val="12"/>
                <c:pt idx="0">
                  <c:v>28</c:v>
                </c:pt>
                <c:pt idx="1">
                  <c:v>46</c:v>
                </c:pt>
                <c:pt idx="2">
                  <c:v>29</c:v>
                </c:pt>
                <c:pt idx="3">
                  <c:v>32</c:v>
                </c:pt>
                <c:pt idx="4">
                  <c:v>17</c:v>
                </c:pt>
                <c:pt idx="5">
                  <c:v>12</c:v>
                </c:pt>
                <c:pt idx="6">
                  <c:v>24</c:v>
                </c:pt>
                <c:pt idx="7">
                  <c:v>45</c:v>
                </c:pt>
                <c:pt idx="8">
                  <c:v>35</c:v>
                </c:pt>
                <c:pt idx="9">
                  <c:v>22</c:v>
                </c:pt>
                <c:pt idx="10">
                  <c:v>31</c:v>
                </c:pt>
                <c:pt idx="1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AF-4F34-AEC5-F829400CC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2626736"/>
        <c:axId val="1252630480"/>
      </c:barChart>
      <c:catAx>
        <c:axId val="1252626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2630480"/>
        <c:crosses val="autoZero"/>
        <c:auto val="1"/>
        <c:lblAlgn val="ctr"/>
        <c:lblOffset val="100"/>
        <c:noMultiLvlLbl val="0"/>
      </c:catAx>
      <c:valAx>
        <c:axId val="125263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262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Type8</a:t>
            </a:r>
          </a:p>
        </c:rich>
      </c:tx>
      <c:layout>
        <c:manualLayout>
          <c:xMode val="edge"/>
          <c:yMode val="edge"/>
          <c:x val="0.23126764674119052"/>
          <c:y val="3.24075961093098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Demanda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Estacionalidad!$Q$3:$Q$14</c:f>
              <c:numCache>
                <c:formatCode>General</c:formatCode>
                <c:ptCount val="12"/>
                <c:pt idx="0">
                  <c:v>42</c:v>
                </c:pt>
                <c:pt idx="1">
                  <c:v>33</c:v>
                </c:pt>
                <c:pt idx="2">
                  <c:v>58</c:v>
                </c:pt>
                <c:pt idx="3">
                  <c:v>28</c:v>
                </c:pt>
                <c:pt idx="4">
                  <c:v>1</c:v>
                </c:pt>
                <c:pt idx="5">
                  <c:v>4</c:v>
                </c:pt>
                <c:pt idx="6">
                  <c:v>15</c:v>
                </c:pt>
                <c:pt idx="7">
                  <c:v>17</c:v>
                </c:pt>
                <c:pt idx="8">
                  <c:v>47</c:v>
                </c:pt>
                <c:pt idx="9">
                  <c:v>1</c:v>
                </c:pt>
                <c:pt idx="10">
                  <c:v>19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DF-41CC-B437-40174B584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2626736"/>
        <c:axId val="1252630480"/>
      </c:barChart>
      <c:catAx>
        <c:axId val="1252626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2630480"/>
        <c:crosses val="autoZero"/>
        <c:auto val="1"/>
        <c:lblAlgn val="ctr"/>
        <c:lblOffset val="100"/>
        <c:noMultiLvlLbl val="0"/>
      </c:catAx>
      <c:valAx>
        <c:axId val="125263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262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Type1</a:t>
            </a:r>
          </a:p>
        </c:rich>
      </c:tx>
      <c:layout>
        <c:manualLayout>
          <c:xMode val="edge"/>
          <c:yMode val="edge"/>
          <c:x val="0.23126764674119052"/>
          <c:y val="3.24075961093098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Demanda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Estacionalidad!$V$3:$V$14</c:f>
              <c:numCache>
                <c:formatCode>General</c:formatCode>
                <c:ptCount val="12"/>
                <c:pt idx="0">
                  <c:v>22</c:v>
                </c:pt>
                <c:pt idx="1">
                  <c:v>22</c:v>
                </c:pt>
                <c:pt idx="2">
                  <c:v>16</c:v>
                </c:pt>
                <c:pt idx="3">
                  <c:v>15</c:v>
                </c:pt>
                <c:pt idx="4">
                  <c:v>8</c:v>
                </c:pt>
                <c:pt idx="5">
                  <c:v>11</c:v>
                </c:pt>
                <c:pt idx="6">
                  <c:v>18</c:v>
                </c:pt>
                <c:pt idx="7">
                  <c:v>13</c:v>
                </c:pt>
                <c:pt idx="8">
                  <c:v>28</c:v>
                </c:pt>
                <c:pt idx="9">
                  <c:v>32</c:v>
                </c:pt>
                <c:pt idx="10">
                  <c:v>34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E-4252-946B-132BB210D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2626736"/>
        <c:axId val="1252630480"/>
      </c:barChart>
      <c:catAx>
        <c:axId val="1252626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2630480"/>
        <c:crosses val="autoZero"/>
        <c:auto val="1"/>
        <c:lblAlgn val="ctr"/>
        <c:lblOffset val="100"/>
        <c:noMultiLvlLbl val="0"/>
      </c:catAx>
      <c:valAx>
        <c:axId val="125263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262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Resto del servicio</a:t>
            </a:r>
          </a:p>
        </c:rich>
      </c:tx>
      <c:layout>
        <c:manualLayout>
          <c:xMode val="edge"/>
          <c:yMode val="edge"/>
          <c:x val="0.27012145332816506"/>
          <c:y val="3.24075524590839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Demanda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Estacionalidad!$AA$3:$AA$14</c:f>
              <c:numCache>
                <c:formatCode>General</c:formatCode>
                <c:ptCount val="12"/>
                <c:pt idx="0">
                  <c:v>20</c:v>
                </c:pt>
                <c:pt idx="1">
                  <c:v>13</c:v>
                </c:pt>
                <c:pt idx="2">
                  <c:v>23</c:v>
                </c:pt>
                <c:pt idx="3">
                  <c:v>17</c:v>
                </c:pt>
                <c:pt idx="4">
                  <c:v>6</c:v>
                </c:pt>
                <c:pt idx="5">
                  <c:v>6</c:v>
                </c:pt>
                <c:pt idx="6">
                  <c:v>11</c:v>
                </c:pt>
                <c:pt idx="7">
                  <c:v>6</c:v>
                </c:pt>
                <c:pt idx="8">
                  <c:v>8</c:v>
                </c:pt>
                <c:pt idx="9">
                  <c:v>9</c:v>
                </c:pt>
                <c:pt idx="10">
                  <c:v>6</c:v>
                </c:pt>
                <c:pt idx="1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0D-428F-AB8D-3C1E376D3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2626736"/>
        <c:axId val="1252630480"/>
      </c:barChart>
      <c:catAx>
        <c:axId val="1252626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2630480"/>
        <c:crosses val="autoZero"/>
        <c:auto val="1"/>
        <c:lblAlgn val="ctr"/>
        <c:lblOffset val="100"/>
        <c:noMultiLvlLbl val="0"/>
      </c:catAx>
      <c:valAx>
        <c:axId val="125263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262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Demanda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General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Estacionalidad!$B$3:$B$14</c:f>
              <c:numCache>
                <c:formatCode>General</c:formatCode>
                <c:ptCount val="12"/>
                <c:pt idx="0">
                  <c:v>61</c:v>
                </c:pt>
                <c:pt idx="1">
                  <c:v>74</c:v>
                </c:pt>
                <c:pt idx="2">
                  <c:v>30</c:v>
                </c:pt>
                <c:pt idx="3">
                  <c:v>69</c:v>
                </c:pt>
                <c:pt idx="4">
                  <c:v>19</c:v>
                </c:pt>
                <c:pt idx="5">
                  <c:v>29</c:v>
                </c:pt>
                <c:pt idx="6">
                  <c:v>55</c:v>
                </c:pt>
                <c:pt idx="7">
                  <c:v>85</c:v>
                </c:pt>
                <c:pt idx="8">
                  <c:v>14</c:v>
                </c:pt>
                <c:pt idx="9">
                  <c:v>1</c:v>
                </c:pt>
                <c:pt idx="10">
                  <c:v>41</c:v>
                </c:pt>
                <c:pt idx="11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91-45E7-9C2D-D8E0156FEC2B}"/>
            </c:ext>
          </c:extLst>
        </c:ser>
        <c:ser>
          <c:idx val="1"/>
          <c:order val="1"/>
          <c:tx>
            <c:v>Delivery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Estacionalidad!$G$3:$G$14</c:f>
              <c:numCache>
                <c:formatCode>General</c:formatCode>
                <c:ptCount val="12"/>
                <c:pt idx="0">
                  <c:v>80</c:v>
                </c:pt>
                <c:pt idx="1">
                  <c:v>36</c:v>
                </c:pt>
                <c:pt idx="2">
                  <c:v>26</c:v>
                </c:pt>
                <c:pt idx="3">
                  <c:v>16</c:v>
                </c:pt>
                <c:pt idx="4">
                  <c:v>7</c:v>
                </c:pt>
                <c:pt idx="5">
                  <c:v>15</c:v>
                </c:pt>
                <c:pt idx="6">
                  <c:v>17</c:v>
                </c:pt>
                <c:pt idx="7">
                  <c:v>39</c:v>
                </c:pt>
                <c:pt idx="8">
                  <c:v>46</c:v>
                </c:pt>
                <c:pt idx="9">
                  <c:v>35</c:v>
                </c:pt>
                <c:pt idx="10">
                  <c:v>58</c:v>
                </c:pt>
                <c:pt idx="11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91-45E7-9C2D-D8E0156FEC2B}"/>
            </c:ext>
          </c:extLst>
        </c:ser>
        <c:ser>
          <c:idx val="2"/>
          <c:order val="2"/>
          <c:tx>
            <c:v>Returns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Estacionalidad!$L$3:$L$14</c:f>
              <c:numCache>
                <c:formatCode>General</c:formatCode>
                <c:ptCount val="12"/>
                <c:pt idx="0">
                  <c:v>28</c:v>
                </c:pt>
                <c:pt idx="1">
                  <c:v>46</c:v>
                </c:pt>
                <c:pt idx="2">
                  <c:v>29</c:v>
                </c:pt>
                <c:pt idx="3">
                  <c:v>32</c:v>
                </c:pt>
                <c:pt idx="4">
                  <c:v>17</c:v>
                </c:pt>
                <c:pt idx="5">
                  <c:v>12</c:v>
                </c:pt>
                <c:pt idx="6">
                  <c:v>24</c:v>
                </c:pt>
                <c:pt idx="7">
                  <c:v>45</c:v>
                </c:pt>
                <c:pt idx="8">
                  <c:v>35</c:v>
                </c:pt>
                <c:pt idx="9">
                  <c:v>22</c:v>
                </c:pt>
                <c:pt idx="10">
                  <c:v>31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91-45E7-9C2D-D8E0156FEC2B}"/>
            </c:ext>
          </c:extLst>
        </c:ser>
        <c:ser>
          <c:idx val="3"/>
          <c:order val="3"/>
          <c:tx>
            <c:v>New configuration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Estacionalidad!$Q$3:$Q$14</c:f>
              <c:numCache>
                <c:formatCode>General</c:formatCode>
                <c:ptCount val="12"/>
                <c:pt idx="0">
                  <c:v>42</c:v>
                </c:pt>
                <c:pt idx="1">
                  <c:v>33</c:v>
                </c:pt>
                <c:pt idx="2">
                  <c:v>58</c:v>
                </c:pt>
                <c:pt idx="3">
                  <c:v>28</c:v>
                </c:pt>
                <c:pt idx="4">
                  <c:v>1</c:v>
                </c:pt>
                <c:pt idx="5">
                  <c:v>4</c:v>
                </c:pt>
                <c:pt idx="6">
                  <c:v>15</c:v>
                </c:pt>
                <c:pt idx="7">
                  <c:v>17</c:v>
                </c:pt>
                <c:pt idx="8">
                  <c:v>47</c:v>
                </c:pt>
                <c:pt idx="9">
                  <c:v>1</c:v>
                </c:pt>
                <c:pt idx="10">
                  <c:v>19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91-45E7-9C2D-D8E0156FEC2B}"/>
            </c:ext>
          </c:extLst>
        </c:ser>
        <c:ser>
          <c:idx val="4"/>
          <c:order val="4"/>
          <c:tx>
            <c:v>Orders - Incoherent status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Estacionalidad!$V$3:$V$14</c:f>
              <c:numCache>
                <c:formatCode>General</c:formatCode>
                <c:ptCount val="12"/>
                <c:pt idx="0">
                  <c:v>22</c:v>
                </c:pt>
                <c:pt idx="1">
                  <c:v>22</c:v>
                </c:pt>
                <c:pt idx="2">
                  <c:v>16</c:v>
                </c:pt>
                <c:pt idx="3">
                  <c:v>15</c:v>
                </c:pt>
                <c:pt idx="4">
                  <c:v>8</c:v>
                </c:pt>
                <c:pt idx="5">
                  <c:v>11</c:v>
                </c:pt>
                <c:pt idx="6">
                  <c:v>18</c:v>
                </c:pt>
                <c:pt idx="7">
                  <c:v>13</c:v>
                </c:pt>
                <c:pt idx="8">
                  <c:v>28</c:v>
                </c:pt>
                <c:pt idx="9">
                  <c:v>32</c:v>
                </c:pt>
                <c:pt idx="10">
                  <c:v>34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91-45E7-9C2D-D8E0156FEC2B}"/>
            </c:ext>
          </c:extLst>
        </c:ser>
        <c:ser>
          <c:idx val="5"/>
          <c:order val="5"/>
          <c:tx>
            <c:v>Otros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Estacionalidad!$AA$3:$AA$14</c:f>
              <c:numCache>
                <c:formatCode>General</c:formatCode>
                <c:ptCount val="12"/>
                <c:pt idx="0">
                  <c:v>20</c:v>
                </c:pt>
                <c:pt idx="1">
                  <c:v>13</c:v>
                </c:pt>
                <c:pt idx="2">
                  <c:v>23</c:v>
                </c:pt>
                <c:pt idx="3">
                  <c:v>17</c:v>
                </c:pt>
                <c:pt idx="4">
                  <c:v>6</c:v>
                </c:pt>
                <c:pt idx="5">
                  <c:v>6</c:v>
                </c:pt>
                <c:pt idx="6">
                  <c:v>11</c:v>
                </c:pt>
                <c:pt idx="7">
                  <c:v>6</c:v>
                </c:pt>
                <c:pt idx="8">
                  <c:v>8</c:v>
                </c:pt>
                <c:pt idx="9">
                  <c:v>9</c:v>
                </c:pt>
                <c:pt idx="10">
                  <c:v>6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91-45E7-9C2D-D8E0156FE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0432303"/>
        <c:axId val="270438127"/>
      </c:lineChart>
      <c:catAx>
        <c:axId val="270432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0438127"/>
        <c:crosses val="autoZero"/>
        <c:auto val="1"/>
        <c:lblAlgn val="ctr"/>
        <c:lblOffset val="100"/>
        <c:noMultiLvlLbl val="0"/>
      </c:catAx>
      <c:valAx>
        <c:axId val="27043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0432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371475</xdr:colOff>
      <xdr:row>0</xdr:row>
      <xdr:rowOff>76200</xdr:rowOff>
    </xdr:from>
    <xdr:to>
      <xdr:col>2</xdr:col>
      <xdr:colOff>730250</xdr:colOff>
      <xdr:row>4</xdr:row>
      <xdr:rowOff>28575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0" name="Tipo de incidencia">
              <a:extLst>
                <a:ext uri="{FF2B5EF4-FFF2-40B4-BE49-F238E27FC236}">
                  <a16:creationId xmlns:a16="http://schemas.microsoft.com/office/drawing/2014/main" id="{666412CB-E9D7-409F-B841-301A5E2EA7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incide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1475" y="76200"/>
              <a:ext cx="4016375" cy="752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349250</xdr:colOff>
      <xdr:row>11</xdr:row>
      <xdr:rowOff>120650</xdr:rowOff>
    </xdr:from>
    <xdr:to>
      <xdr:col>3</xdr:col>
      <xdr:colOff>685800</xdr:colOff>
      <xdr:row>19</xdr:row>
      <xdr:rowOff>282575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1" name="Tipo de Trabajo">
              <a:extLst>
                <a:ext uri="{FF2B5EF4-FFF2-40B4-BE49-F238E27FC236}">
                  <a16:creationId xmlns:a16="http://schemas.microsoft.com/office/drawing/2014/main" id="{36584A02-7E10-493B-8C72-9C66A89AEC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Trabaj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9250" y="2720975"/>
              <a:ext cx="5803900" cy="2257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352424</xdr:colOff>
      <xdr:row>7</xdr:row>
      <xdr:rowOff>38100</xdr:rowOff>
    </xdr:from>
    <xdr:to>
      <xdr:col>3</xdr:col>
      <xdr:colOff>688974</xdr:colOff>
      <xdr:row>11</xdr:row>
      <xdr:rowOff>92075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2" name="Clase de Servicio">
              <a:extLst>
                <a:ext uri="{FF2B5EF4-FFF2-40B4-BE49-F238E27FC236}">
                  <a16:creationId xmlns:a16="http://schemas.microsoft.com/office/drawing/2014/main" id="{D03F3AB8-2F56-4BAA-B6B2-5347191499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e de Servici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424" y="1638300"/>
              <a:ext cx="5803900" cy="1054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361949</xdr:colOff>
      <xdr:row>4</xdr:row>
      <xdr:rowOff>47626</xdr:rowOff>
    </xdr:from>
    <xdr:to>
      <xdr:col>3</xdr:col>
      <xdr:colOff>695325</xdr:colOff>
      <xdr:row>7</xdr:row>
      <xdr:rowOff>28576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4" name="Mes">
              <a:extLst>
                <a:ext uri="{FF2B5EF4-FFF2-40B4-BE49-F238E27FC236}">
                  <a16:creationId xmlns:a16="http://schemas.microsoft.com/office/drawing/2014/main" id="{DD67C0B1-F459-4907-A02E-16BFCFFAA0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949" y="847726"/>
              <a:ext cx="5800726" cy="78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>
    <xdr:from>
      <xdr:col>0</xdr:col>
      <xdr:colOff>311150</xdr:colOff>
      <xdr:row>20</xdr:row>
      <xdr:rowOff>73025</xdr:rowOff>
    </xdr:from>
    <xdr:to>
      <xdr:col>5</xdr:col>
      <xdr:colOff>228600</xdr:colOff>
      <xdr:row>42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0602551-ECFB-4AB4-9741-C3F8509225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17462</xdr:colOff>
      <xdr:row>15</xdr:row>
      <xdr:rowOff>187325</xdr:rowOff>
    </xdr:from>
    <xdr:to>
      <xdr:col>6</xdr:col>
      <xdr:colOff>44450</xdr:colOff>
      <xdr:row>28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AA5CED6-8793-F9F5-D16E-B04E0A2D6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234950</xdr:colOff>
      <xdr:row>16</xdr:row>
      <xdr:rowOff>9525</xdr:rowOff>
    </xdr:from>
    <xdr:to>
      <xdr:col>13</xdr:col>
      <xdr:colOff>268288</xdr:colOff>
      <xdr:row>28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8122F43-2AA4-49F7-A43B-3370FC5E8A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53975</xdr:colOff>
      <xdr:row>16</xdr:row>
      <xdr:rowOff>6350</xdr:rowOff>
    </xdr:from>
    <xdr:to>
      <xdr:col>21</xdr:col>
      <xdr:colOff>344488</xdr:colOff>
      <xdr:row>28</xdr:row>
      <xdr:rowOff>34925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7F729F7-9A52-4A0D-97E9-0AE1023BD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285750</xdr:colOff>
      <xdr:row>16</xdr:row>
      <xdr:rowOff>28575</xdr:rowOff>
    </xdr:from>
    <xdr:to>
      <xdr:col>29</xdr:col>
      <xdr:colOff>49213</xdr:colOff>
      <xdr:row>28</xdr:row>
      <xdr:rowOff>57150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882579A-2CA4-438E-A99F-8A9CACA35D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30</xdr:row>
      <xdr:rowOff>34925</xdr:rowOff>
    </xdr:from>
    <xdr:to>
      <xdr:col>8</xdr:col>
      <xdr:colOff>142875</xdr:colOff>
      <xdr:row>42</xdr:row>
      <xdr:rowOff>123825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30BF6F4-D31D-4E59-80AE-464EC85C4E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171450</xdr:colOff>
      <xdr:row>30</xdr:row>
      <xdr:rowOff>19049</xdr:rowOff>
    </xdr:from>
    <xdr:to>
      <xdr:col>19</xdr:col>
      <xdr:colOff>66675</xdr:colOff>
      <xdr:row>42</xdr:row>
      <xdr:rowOff>142874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B1985E2-0B0D-4E1B-AC72-7DC6953F2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17462</xdr:colOff>
      <xdr:row>30</xdr:row>
      <xdr:rowOff>9525</xdr:rowOff>
    </xdr:from>
    <xdr:to>
      <xdr:col>29</xdr:col>
      <xdr:colOff>30162</xdr:colOff>
      <xdr:row>43</xdr:row>
      <xdr:rowOff>152400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C1788D4-6F6A-8589-8EED-210BFAB81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ina" refreshedDate="44998.437764120368" createdVersion="8" refreshedVersion="8" minRefreshableVersion="3" recordCount="2010" xr:uid="{7981325F-891C-4C60-ACEB-9BDB4C6CE077}">
  <cacheSource type="worksheet">
    <worksheetSource name="Tabla1_Resueltas"/>
  </cacheSource>
  <cacheFields count="19">
    <cacheField name="Tipo de incidencia" numFmtId="0">
      <sharedItems/>
    </cacheField>
    <cacheField name="Tipo de Trabajo" numFmtId="0">
      <sharedItems count="29">
        <s v="Tracking new configuration-New configuration"/>
        <s v="Tracking-General"/>
        <s v="Tracking review-Returns"/>
        <s v="Tracking-Returns"/>
        <s v="Tracking review-Mapping review"/>
        <s v="Tracking-Delivery"/>
        <s v="Tracking-Mapping"/>
        <s v="Orders-Incoherent status"/>
        <s v="Tracking review-General review"/>
        <s v="Operations - New configuration-Courier"/>
        <s v="Returns-Blocked refund"/>
        <s v="Tracking review-Delivery"/>
        <s v="Orders-Order modification"/>
        <s v="Operations - Modify current configuration-Courier"/>
        <s v="Orders-Cancelations"/>
        <s v="Orders-Orders incident"/>
        <s v="GIPI-Functional issues"/>
        <s v="Notifications-E-mails"/>
        <s v="Returns-Error processing refund"/>
        <s v="Returns-Return label"/>
        <s v="Returns-Error requesting return (SOD)"/>
        <s v="Others TEC Request-Others"/>
        <s v="Tracking-Join Life"/>
        <s v="Tracking-SINT+"/>
        <s v="TEC-Access"/>
        <s v="Operations - New configuration-New configuration"/>
        <s v="Tracking-Incoherent status"/>
        <s v="Orders-Blocked by system"/>
        <s v="Orders-General"/>
      </sharedItems>
    </cacheField>
    <cacheField name="Clase de Servicio" numFmtId="0">
      <sharedItems count="6">
        <s v="A (Muy Importante)"/>
        <s v="B (Importante)"/>
        <s v="A+ (Crítico)"/>
        <s v="A++ (Bloqueo)"/>
        <s v="D (Trivial)"/>
        <s v="C (Menor)"/>
      </sharedItems>
    </cacheField>
    <cacheField name="Estado" numFmtId="0">
      <sharedItems/>
    </cacheField>
    <cacheField name="Clave de Incidencia" numFmtId="0">
      <sharedItems/>
    </cacheField>
    <cacheField name="ID de Incidencia" numFmtId="0">
      <sharedItems containsSemiMixedTypes="0" containsString="0" containsNumber="1" containsInteger="1" minValue="3431408" maxValue="6460592"/>
    </cacheField>
    <cacheField name="Creada" numFmtId="14">
      <sharedItems containsSemiMixedTypes="0" containsNonDate="0" containsDate="1" containsString="0" minDate="2021-05-11T00:00:00" maxDate="2023-03-01T00:00:00"/>
    </cacheField>
    <cacheField name="Actualizada" numFmtId="14">
      <sharedItems containsSemiMixedTypes="0" containsNonDate="0" containsDate="1" containsString="0" minDate="2022-03-03T00:00:00" maxDate="2023-03-10T00:00:00"/>
    </cacheField>
    <cacheField name="Fecha Inicio Escalado" numFmtId="14">
      <sharedItems containsNonDate="0" containsDate="1" containsString="0" containsBlank="1" minDate="2021-09-09T00:00:00" maxDate="2023-02-28T00:00:00"/>
    </cacheField>
    <cacheField name="Fecha Fin Escalado" numFmtId="14">
      <sharedItems containsNonDate="0" containsDate="1" containsString="0" containsBlank="1" minDate="2021-09-09T00:00:00" maxDate="2023-03-01T00:00:00"/>
    </cacheField>
    <cacheField name="Transportista" numFmtId="0">
      <sharedItems/>
    </cacheField>
    <cacheField name="Resuelta" numFmtId="14">
      <sharedItems containsSemiMixedTypes="0" containsNonDate="0" containsDate="1" containsString="0" minDate="2022-03-02T00:00:00" maxDate="2023-03-01T00:00:00"/>
    </cacheField>
    <cacheField name="CicleTime" numFmtId="1">
      <sharedItems containsSemiMixedTypes="0" containsString="0" containsNumber="1" containsInteger="1" minValue="0" maxValue="350"/>
    </cacheField>
    <cacheField name="CicleTimeEscalado" numFmtId="1">
      <sharedItems containsSemiMixedTypes="0" containsString="0" containsNumber="1" containsInteger="1" minValue="0" maxValue="284"/>
    </cacheField>
    <cacheField name="Año" numFmtId="1">
      <sharedItems containsSemiMixedTypes="0" containsString="0" containsNumber="1" containsInteger="1" minValue="2022" maxValue="2023"/>
    </cacheField>
    <cacheField name="Mes" numFmtId="1">
      <sharedItems containsSemiMixedTypes="0" containsString="0" containsNumber="1" containsInteger="1" minValue="1" maxValue="12" count="12">
        <n v="2"/>
        <n v="1"/>
        <n v="12"/>
        <n v="11"/>
        <n v="10"/>
        <n v="9"/>
        <n v="8"/>
        <n v="7"/>
        <n v="6"/>
        <n v="5"/>
        <n v="4"/>
        <n v="3"/>
      </sharedItems>
    </cacheField>
    <cacheField name="Percentil 85%" numFmtId="1">
      <sharedItems containsSemiMixedTypes="0" containsString="0" containsNumber="1" containsInteger="1" minValue="0" maxValue="350"/>
    </cacheField>
    <cacheField name="Percentil 70%" numFmtId="1">
      <sharedItems containsSemiMixedTypes="0" containsString="0" containsNumber="1" containsInteger="1" minValue="0" maxValue="350"/>
    </cacheField>
    <cacheField name="Percentil 50%" numFmtId="1">
      <sharedItems containsSemiMixedTypes="0" containsString="0" containsNumber="1" containsInteger="1" minValue="0" maxValue="350"/>
    </cacheField>
  </cacheFields>
  <extLst>
    <ext xmlns:x14="http://schemas.microsoft.com/office/spreadsheetml/2009/9/main" uri="{725AE2AE-9491-48be-B2B4-4EB974FC3084}">
      <x14:pivotCacheDefinition pivotCacheId="49883898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irosDS" refreshedDate="45006.93804872685" createdVersion="8" refreshedVersion="8" minRefreshableVersion="3" recordCount="2010" xr:uid="{9C12D383-E941-492A-B6D0-E6487AA9749C}">
  <cacheSource type="worksheet">
    <worksheetSource name="Tabla1_Resueltas"/>
  </cacheSource>
  <cacheFields count="19">
    <cacheField name="Tipo de incidencia" numFmtId="0">
      <sharedItems count="3">
        <s v="Solicitud de servicio"/>
        <s v="Incidente"/>
        <s v="Tipo de incidencia" u="1"/>
      </sharedItems>
    </cacheField>
    <cacheField name="Tipo de Trabajo" numFmtId="0">
      <sharedItems count="64">
        <s v="Type1"/>
        <s v="Type2"/>
        <s v="Type3"/>
        <s v="Type4"/>
        <s v="Type5"/>
        <s v="Type6"/>
        <s v="Type7"/>
        <s v="Type8"/>
        <s v="Type9"/>
        <s v="Type10"/>
        <s v="Type11"/>
        <s v="Type12"/>
        <s v="Type13"/>
        <s v="Type14"/>
        <s v="Type15"/>
        <s v="Type16"/>
        <s v="Type17"/>
        <s v="Type18"/>
        <s v="Type19"/>
        <s v="Type20"/>
        <s v="Type21"/>
        <s v="Type22"/>
        <s v="Type23"/>
        <s v="Type24"/>
        <s v="Type25"/>
        <s v="Type26"/>
        <s v="Type27"/>
        <s v="Type28"/>
        <s v="Type29"/>
        <s v="Returns-Blocked refund" u="1"/>
        <s v="Tracking-Delivery" u="1"/>
        <s v="Returns-Error processing refund" u="1"/>
        <s v="Orders-Returns" u="1"/>
        <s v="Tracking-SINT+" u="1"/>
        <s v="TEC-Access" u="1"/>
        <s v="Operations - New configuration-Courier" u="1"/>
        <s v="Orders-Incoherent status" u="1"/>
        <s v="Tracking-Mapping" u="1"/>
        <s v="Orders-Error processing refund" u="1"/>
        <s v="Orders-Order modification" u="1"/>
        <s v="Returns-Error requesting return (SOD)" u="1"/>
        <s v="Orders-Replacements" u="1"/>
        <s v="Operations - Modify current configuration-Courier" u="1"/>
        <s v="Returns-Error requesting return/exchange" u="1"/>
        <s v="Others TEC Request-Others" u="1"/>
        <s v="Access-Access" u="1"/>
        <s v="Tracking review-Mapping review" u="1"/>
        <s v="Tracking-General" u="1"/>
        <s v="Orders-Blocked by system" u="1"/>
        <s v="Returns-Return label" u="1"/>
        <s v="Notifications-E-mails" u="1"/>
        <s v="GIPI-Functional issues" u="1"/>
        <s v="Tracking-Returns" u="1"/>
        <s v="Tracking new configuration-New configuration" u="1"/>
        <s v="Orders-Cancelations" u="1"/>
        <s v="Tracking review-General review" u="1"/>
        <s v="Orders-Orders incident" u="1"/>
        <s v="Label-Label" u="1"/>
        <s v="Tracking review-Returns" u="1"/>
        <s v="Tracking-Incoherent status" u="1"/>
        <s v="Operations - New configuration-New configuration" u="1"/>
        <s v="Tracking-Join Life" u="1"/>
        <s v="Orders-General" u="1"/>
        <s v="Tracking review-Delivery" u="1"/>
      </sharedItems>
    </cacheField>
    <cacheField name="Clase de Servicio" numFmtId="0">
      <sharedItems count="6">
        <s v="A (Muy Importante)"/>
        <s v="B (Importante)"/>
        <s v="A+ (Crítico)"/>
        <s v="A++ (Bloqueo)"/>
        <s v="D (Trivial)"/>
        <s v="C (Menor)"/>
      </sharedItems>
    </cacheField>
    <cacheField name="Estado" numFmtId="0">
      <sharedItems/>
    </cacheField>
    <cacheField name="Clave de Incidencia" numFmtId="0">
      <sharedItems/>
    </cacheField>
    <cacheField name="ID de Incidencia" numFmtId="0">
      <sharedItems containsSemiMixedTypes="0" containsString="0" containsNumber="1" containsInteger="1" minValue="3431408" maxValue="6460592"/>
    </cacheField>
    <cacheField name="Creada" numFmtId="14">
      <sharedItems containsSemiMixedTypes="0" containsNonDate="0" containsDate="1" containsString="0" minDate="2021-05-11T00:00:00" maxDate="2023-03-01T00:00:00"/>
    </cacheField>
    <cacheField name="Actualizada" numFmtId="14">
      <sharedItems containsSemiMixedTypes="0" containsNonDate="0" containsDate="1" containsString="0" minDate="2022-03-03T00:00:00" maxDate="2023-03-10T00:00:00"/>
    </cacheField>
    <cacheField name="Fecha Inicio Escalado" numFmtId="14">
      <sharedItems containsNonDate="0" containsDate="1" containsString="0" containsBlank="1" minDate="2021-09-09T00:00:00" maxDate="2023-02-28T00:00:00"/>
    </cacheField>
    <cacheField name="Fecha Fin Escalado" numFmtId="14">
      <sharedItems containsNonDate="0" containsDate="1" containsString="0" containsBlank="1" minDate="2021-09-09T00:00:00" maxDate="2023-03-01T00:00:00"/>
    </cacheField>
    <cacheField name="Transportista" numFmtId="0">
      <sharedItems/>
    </cacheField>
    <cacheField name="Resuelta" numFmtId="14">
      <sharedItems containsSemiMixedTypes="0" containsNonDate="0" containsDate="1" containsString="0" minDate="2022-03-02T00:00:00" maxDate="2023-03-01T00:00:00"/>
    </cacheField>
    <cacheField name="CicleTime" numFmtId="1">
      <sharedItems containsSemiMixedTypes="0" containsString="0" containsNumber="1" containsInteger="1" minValue="0" maxValue="350"/>
    </cacheField>
    <cacheField name="CicleTimeEscalado" numFmtId="1">
      <sharedItems containsSemiMixedTypes="0" containsString="0" containsNumber="1" containsInteger="1" minValue="0" maxValue="284"/>
    </cacheField>
    <cacheField name="Año" numFmtId="1">
      <sharedItems containsSemiMixedTypes="0" containsString="0" containsNumber="1" containsInteger="1" minValue="2022" maxValue="2023"/>
    </cacheField>
    <cacheField name="Mes" numFmtId="1">
      <sharedItems containsSemiMixedTypes="0" containsString="0" containsNumber="1" containsInteger="1" minValue="1" maxValue="12"/>
    </cacheField>
    <cacheField name="Percentil 85%" numFmtId="1">
      <sharedItems containsSemiMixedTypes="0" containsString="0" containsNumber="1" containsInteger="1" minValue="28" maxValue="28"/>
    </cacheField>
    <cacheField name="Percentil 70%" numFmtId="1">
      <sharedItems containsSemiMixedTypes="0" containsString="0" containsNumber="1" containsInteger="1" minValue="9" maxValue="9"/>
    </cacheField>
    <cacheField name="Percentil 50%" numFmtId="1">
      <sharedItems containsSemiMixedTypes="0" containsString="0" containsNumber="1" containsInteger="1" minValue="3" maxValue="3"/>
    </cacheField>
  </cacheFields>
  <extLst>
    <ext xmlns:x14="http://schemas.microsoft.com/office/spreadsheetml/2009/9/main" uri="{725AE2AE-9491-48be-B2B4-4EB974FC3084}">
      <x14:pivotCacheDefinition pivotCacheId="29712080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0">
  <r>
    <s v="Solicitud de servicio"/>
    <x v="0"/>
    <x v="0"/>
    <s v="Resuelta"/>
    <s v="ITSMECOM-1474256"/>
    <n v="6460592"/>
    <d v="2023-02-28T00:00:00"/>
    <d v="2023-02-28T00:00:00"/>
    <m/>
    <m/>
    <s v=""/>
    <d v="2023-02-28T00:00:00"/>
    <n v="0"/>
    <n v="0"/>
    <n v="2023"/>
    <x v="0"/>
    <n v="0"/>
    <n v="0"/>
    <n v="0"/>
  </r>
  <r>
    <s v="Solicitud de servicio"/>
    <x v="0"/>
    <x v="0"/>
    <s v="Resuelta"/>
    <s v="ITSMECOM-1474238"/>
    <n v="6460569"/>
    <d v="2023-02-28T00:00:00"/>
    <d v="2023-02-28T00:00:00"/>
    <m/>
    <m/>
    <s v=""/>
    <d v="2023-02-28T00:00:00"/>
    <n v="0"/>
    <n v="0"/>
    <n v="2023"/>
    <x v="0"/>
    <n v="0"/>
    <n v="0"/>
    <n v="0"/>
  </r>
  <r>
    <s v="Incidente"/>
    <x v="1"/>
    <x v="0"/>
    <s v="Resuelta"/>
    <s v="ITSMECOM-1473884"/>
    <n v="6459341"/>
    <d v="2023-02-28T00:00:00"/>
    <d v="2023-02-28T00:00:00"/>
    <m/>
    <m/>
    <s v=""/>
    <d v="2023-02-28T00:00:00"/>
    <n v="0"/>
    <n v="0"/>
    <n v="2023"/>
    <x v="0"/>
    <n v="0"/>
    <n v="0"/>
    <n v="0"/>
  </r>
  <r>
    <s v="Solicitud de servicio"/>
    <x v="0"/>
    <x v="0"/>
    <s v="Resuelta"/>
    <s v="ITSMECOM-1472513"/>
    <n v="6455768"/>
    <d v="2023-02-27T00:00:00"/>
    <d v="2023-02-28T00:00:00"/>
    <m/>
    <m/>
    <s v=""/>
    <d v="2023-02-28T00:00:00"/>
    <n v="1"/>
    <n v="0"/>
    <n v="2023"/>
    <x v="0"/>
    <n v="1"/>
    <n v="1"/>
    <n v="1"/>
  </r>
  <r>
    <s v="Solicitud de servicio"/>
    <x v="2"/>
    <x v="0"/>
    <s v="Resuelta"/>
    <s v="ITSMECOM-1472183"/>
    <n v="6454743"/>
    <d v="2023-02-27T00:00:00"/>
    <d v="2023-02-28T00:00:00"/>
    <m/>
    <m/>
    <s v=""/>
    <d v="2023-02-27T00:00:00"/>
    <n v="0"/>
    <n v="0"/>
    <n v="2023"/>
    <x v="0"/>
    <n v="0"/>
    <n v="0"/>
    <n v="0"/>
  </r>
  <r>
    <s v="Incidente"/>
    <x v="1"/>
    <x v="0"/>
    <s v="Resuelta"/>
    <s v="ITSMECOM-1472085"/>
    <n v="6454361"/>
    <d v="2023-02-27T00:00:00"/>
    <d v="2023-02-27T00:00:00"/>
    <d v="2023-02-27T00:00:00"/>
    <d v="2023-02-27T00:00:00"/>
    <s v=""/>
    <d v="2023-02-27T00:00:00"/>
    <n v="0"/>
    <n v="0"/>
    <n v="2023"/>
    <x v="0"/>
    <n v="0"/>
    <n v="0"/>
    <n v="0"/>
  </r>
  <r>
    <s v="Incidente"/>
    <x v="1"/>
    <x v="0"/>
    <s v="Resuelta"/>
    <s v="ITSMECOM-1471417"/>
    <n v="6451945"/>
    <d v="2023-02-27T00:00:00"/>
    <d v="2023-02-28T00:00:00"/>
    <m/>
    <m/>
    <s v=""/>
    <d v="2023-02-28T00:00:00"/>
    <n v="1"/>
    <n v="0"/>
    <n v="2023"/>
    <x v="0"/>
    <n v="1"/>
    <n v="1"/>
    <n v="1"/>
  </r>
  <r>
    <s v="Incidente"/>
    <x v="1"/>
    <x v="0"/>
    <s v="Resuelta"/>
    <s v="ITSMECOM-1471403"/>
    <n v="6451915"/>
    <d v="2023-02-27T00:00:00"/>
    <d v="2023-02-28T00:00:00"/>
    <m/>
    <m/>
    <s v=""/>
    <d v="2023-02-28T00:00:00"/>
    <n v="1"/>
    <n v="0"/>
    <n v="2023"/>
    <x v="0"/>
    <n v="1"/>
    <n v="1"/>
    <n v="1"/>
  </r>
  <r>
    <s v="Incidente"/>
    <x v="1"/>
    <x v="0"/>
    <s v="Resuelta"/>
    <s v="ITSMECOM-1471377"/>
    <n v="6451487"/>
    <d v="2023-02-27T00:00:00"/>
    <d v="2023-02-28T00:00:00"/>
    <d v="2023-02-27T00:00:00"/>
    <d v="2023-02-28T00:00:00"/>
    <s v=""/>
    <d v="2023-02-28T00:00:00"/>
    <n v="1"/>
    <n v="1"/>
    <n v="2023"/>
    <x v="0"/>
    <n v="1"/>
    <n v="1"/>
    <n v="1"/>
  </r>
  <r>
    <s v="Incidente"/>
    <x v="3"/>
    <x v="1"/>
    <s v="Resuelta"/>
    <s v="ITSMECOM-1471024"/>
    <n v="6450647"/>
    <d v="2023-02-27T00:00:00"/>
    <d v="2023-02-27T00:00:00"/>
    <m/>
    <m/>
    <s v=""/>
    <d v="2023-02-27T00:00:00"/>
    <n v="0"/>
    <n v="0"/>
    <n v="2023"/>
    <x v="0"/>
    <n v="0"/>
    <n v="0"/>
    <n v="0"/>
  </r>
  <r>
    <s v="Incidente"/>
    <x v="1"/>
    <x v="0"/>
    <s v="Resuelta"/>
    <s v="ITSMECOM-1468047"/>
    <n v="6444393"/>
    <d v="2023-02-24T00:00:00"/>
    <d v="2023-02-28T00:00:00"/>
    <m/>
    <m/>
    <s v=""/>
    <d v="2023-02-28T00:00:00"/>
    <n v="4"/>
    <n v="0"/>
    <n v="2023"/>
    <x v="0"/>
    <n v="4"/>
    <n v="4"/>
    <n v="4"/>
  </r>
  <r>
    <s v="Solicitud de servicio"/>
    <x v="4"/>
    <x v="1"/>
    <s v="Resuelta"/>
    <s v="ITSMECOM-1467748"/>
    <n v="6443175"/>
    <d v="2023-02-24T00:00:00"/>
    <d v="2023-02-24T00:00:00"/>
    <m/>
    <m/>
    <s v=""/>
    <d v="2023-02-24T00:00:00"/>
    <n v="0"/>
    <n v="0"/>
    <n v="2023"/>
    <x v="0"/>
    <n v="0"/>
    <n v="0"/>
    <n v="0"/>
  </r>
  <r>
    <s v="Incidente"/>
    <x v="1"/>
    <x v="0"/>
    <s v="Resuelta"/>
    <s v="ITSMECOM-1467468"/>
    <n v="6441904"/>
    <d v="2023-02-24T00:00:00"/>
    <d v="2023-02-28T00:00:00"/>
    <m/>
    <m/>
    <s v=""/>
    <d v="2023-02-28T00:00:00"/>
    <n v="4"/>
    <n v="0"/>
    <n v="2023"/>
    <x v="0"/>
    <n v="4"/>
    <n v="4"/>
    <n v="4"/>
  </r>
  <r>
    <s v="Incidente"/>
    <x v="3"/>
    <x v="2"/>
    <s v="Resuelta"/>
    <s v="ITSMECOM-1467432"/>
    <n v="6441867"/>
    <d v="2023-02-24T00:00:00"/>
    <d v="2023-02-27T00:00:00"/>
    <d v="2023-02-24T00:00:00"/>
    <d v="2023-02-27T00:00:00"/>
    <s v=""/>
    <d v="2023-02-27T00:00:00"/>
    <n v="3"/>
    <n v="3"/>
    <n v="2023"/>
    <x v="0"/>
    <n v="3"/>
    <n v="3"/>
    <n v="3"/>
  </r>
  <r>
    <s v="Incidente"/>
    <x v="1"/>
    <x v="0"/>
    <s v="Resuelta"/>
    <s v="ITSMECOM-1467425"/>
    <n v="6441863"/>
    <d v="2023-02-24T00:00:00"/>
    <d v="2023-02-28T00:00:00"/>
    <m/>
    <m/>
    <s v=""/>
    <d v="2023-02-28T00:00:00"/>
    <n v="4"/>
    <n v="0"/>
    <n v="2023"/>
    <x v="0"/>
    <n v="4"/>
    <n v="4"/>
    <n v="4"/>
  </r>
  <r>
    <s v="Incidente"/>
    <x v="3"/>
    <x v="2"/>
    <s v="Resuelta"/>
    <s v="ITSMECOM-1467423"/>
    <n v="6441862"/>
    <d v="2023-02-24T00:00:00"/>
    <d v="2023-02-24T00:00:00"/>
    <m/>
    <m/>
    <s v=""/>
    <d v="2023-02-24T00:00:00"/>
    <n v="0"/>
    <n v="0"/>
    <n v="2023"/>
    <x v="0"/>
    <n v="0"/>
    <n v="0"/>
    <n v="0"/>
  </r>
  <r>
    <s v="Incidente"/>
    <x v="3"/>
    <x v="3"/>
    <s v="Resuelta"/>
    <s v="ITSMECOM-1467415"/>
    <n v="6441853"/>
    <d v="2023-02-24T00:00:00"/>
    <d v="2023-02-24T00:00:00"/>
    <m/>
    <m/>
    <s v=""/>
    <d v="2023-02-24T00:00:00"/>
    <n v="0"/>
    <n v="0"/>
    <n v="2023"/>
    <x v="0"/>
    <n v="0"/>
    <n v="0"/>
    <n v="0"/>
  </r>
  <r>
    <s v="Incidente"/>
    <x v="1"/>
    <x v="0"/>
    <s v="Resuelta"/>
    <s v="ITSMECOM-1467391"/>
    <n v="6441829"/>
    <d v="2023-02-24T00:00:00"/>
    <d v="2023-02-28T00:00:00"/>
    <m/>
    <m/>
    <s v=""/>
    <d v="2023-02-28T00:00:00"/>
    <n v="4"/>
    <n v="0"/>
    <n v="2023"/>
    <x v="0"/>
    <n v="4"/>
    <n v="4"/>
    <n v="4"/>
  </r>
  <r>
    <s v="Incidente"/>
    <x v="1"/>
    <x v="0"/>
    <s v="Resuelta"/>
    <s v="ITSMECOM-1465547"/>
    <n v="6436630"/>
    <d v="2023-02-23T00:00:00"/>
    <d v="2023-02-28T00:00:00"/>
    <d v="2023-02-23T00:00:00"/>
    <d v="2023-02-28T00:00:00"/>
    <s v=""/>
    <d v="2023-02-28T00:00:00"/>
    <n v="5"/>
    <n v="5"/>
    <n v="2023"/>
    <x v="0"/>
    <n v="5"/>
    <n v="5"/>
    <n v="5"/>
  </r>
  <r>
    <s v="Incidente"/>
    <x v="5"/>
    <x v="0"/>
    <s v="Resuelta"/>
    <s v="ITSMECOM-1465200"/>
    <n v="6435114"/>
    <d v="2023-02-23T00:00:00"/>
    <d v="2023-02-23T00:00:00"/>
    <m/>
    <m/>
    <s v=""/>
    <d v="2023-02-23T00:00:00"/>
    <n v="0"/>
    <n v="0"/>
    <n v="2023"/>
    <x v="0"/>
    <n v="0"/>
    <n v="0"/>
    <n v="0"/>
  </r>
  <r>
    <s v="Incidente"/>
    <x v="5"/>
    <x v="0"/>
    <s v="Resuelta"/>
    <s v="ITSMECOM-1465194"/>
    <n v="6434707"/>
    <d v="2023-02-23T00:00:00"/>
    <d v="2023-02-23T00:00:00"/>
    <m/>
    <m/>
    <s v=""/>
    <d v="2023-02-23T00:00:00"/>
    <n v="0"/>
    <n v="0"/>
    <n v="2023"/>
    <x v="0"/>
    <n v="0"/>
    <n v="0"/>
    <n v="0"/>
  </r>
  <r>
    <s v="Incidente"/>
    <x v="1"/>
    <x v="0"/>
    <s v="Resuelta"/>
    <s v="ITSMECOM-1465050"/>
    <n v="6434423"/>
    <d v="2023-02-23T00:00:00"/>
    <d v="2023-02-27T00:00:00"/>
    <d v="2023-02-23T00:00:00"/>
    <d v="2023-02-27T00:00:00"/>
    <s v=""/>
    <d v="2023-02-27T00:00:00"/>
    <n v="4"/>
    <n v="4"/>
    <n v="2023"/>
    <x v="0"/>
    <n v="4"/>
    <n v="4"/>
    <n v="4"/>
  </r>
  <r>
    <s v="Incidente"/>
    <x v="1"/>
    <x v="0"/>
    <s v="Resuelta"/>
    <s v="ITSMECOM-1465044"/>
    <n v="6434413"/>
    <d v="2023-02-23T00:00:00"/>
    <d v="2023-02-27T00:00:00"/>
    <d v="2023-02-24T00:00:00"/>
    <d v="2023-02-27T00:00:00"/>
    <s v=""/>
    <d v="2023-02-27T00:00:00"/>
    <n v="4"/>
    <n v="3"/>
    <n v="2023"/>
    <x v="0"/>
    <n v="4"/>
    <n v="4"/>
    <n v="4"/>
  </r>
  <r>
    <s v="Incidente"/>
    <x v="3"/>
    <x v="0"/>
    <s v="Resuelta"/>
    <s v="ITSMECOM-1464986"/>
    <n v="6434255"/>
    <d v="2023-02-23T00:00:00"/>
    <d v="2023-02-24T00:00:00"/>
    <m/>
    <m/>
    <s v=""/>
    <d v="2023-02-24T00:00:00"/>
    <n v="1"/>
    <n v="0"/>
    <n v="2023"/>
    <x v="0"/>
    <n v="1"/>
    <n v="1"/>
    <n v="1"/>
  </r>
  <r>
    <s v="Incidente"/>
    <x v="1"/>
    <x v="0"/>
    <s v="Resuelta"/>
    <s v="ITSMECOM-1464968"/>
    <n v="6433979"/>
    <d v="2023-02-23T00:00:00"/>
    <d v="2023-02-24T00:00:00"/>
    <d v="2023-02-23T00:00:00"/>
    <d v="2023-02-24T00:00:00"/>
    <s v=""/>
    <d v="2023-02-24T00:00:00"/>
    <n v="1"/>
    <n v="1"/>
    <n v="2023"/>
    <x v="0"/>
    <n v="1"/>
    <n v="1"/>
    <n v="1"/>
  </r>
  <r>
    <s v="Solicitud de servicio"/>
    <x v="1"/>
    <x v="1"/>
    <s v="Resuelta"/>
    <s v="ITSMECOM-1463874"/>
    <n v="6431210"/>
    <d v="2023-02-22T00:00:00"/>
    <d v="2023-02-27T00:00:00"/>
    <m/>
    <m/>
    <s v=""/>
    <d v="2023-02-27T00:00:00"/>
    <n v="5"/>
    <n v="0"/>
    <n v="2023"/>
    <x v="0"/>
    <n v="5"/>
    <n v="5"/>
    <n v="5"/>
  </r>
  <r>
    <s v="Solicitud de servicio"/>
    <x v="1"/>
    <x v="1"/>
    <s v="Resuelta"/>
    <s v="ITSMECOM-1463203"/>
    <n v="6429210"/>
    <d v="2023-02-22T00:00:00"/>
    <d v="2023-02-27T00:00:00"/>
    <m/>
    <m/>
    <s v=""/>
    <d v="2023-02-27T00:00:00"/>
    <n v="5"/>
    <n v="0"/>
    <n v="2023"/>
    <x v="0"/>
    <n v="5"/>
    <n v="5"/>
    <n v="5"/>
  </r>
  <r>
    <s v="Incidente"/>
    <x v="3"/>
    <x v="3"/>
    <s v="Resuelta"/>
    <s v="ITSMECOM-1462439"/>
    <n v="6425932"/>
    <d v="2023-02-22T00:00:00"/>
    <d v="2023-02-23T00:00:00"/>
    <d v="2023-02-22T00:00:00"/>
    <d v="2023-02-23T00:00:00"/>
    <s v=""/>
    <d v="2023-02-23T00:00:00"/>
    <n v="1"/>
    <n v="1"/>
    <n v="2023"/>
    <x v="0"/>
    <n v="1"/>
    <n v="1"/>
    <n v="1"/>
  </r>
  <r>
    <s v="Solicitud de servicio"/>
    <x v="0"/>
    <x v="1"/>
    <s v="Cerrado"/>
    <s v="ITSMECOM-1461426"/>
    <n v="6423447"/>
    <d v="2023-02-21T00:00:00"/>
    <d v="2023-03-09T00:00:00"/>
    <m/>
    <m/>
    <s v=""/>
    <d v="2023-02-22T00:00:00"/>
    <n v="1"/>
    <n v="0"/>
    <n v="2023"/>
    <x v="0"/>
    <n v="1"/>
    <n v="1"/>
    <n v="1"/>
  </r>
  <r>
    <s v="Incidente"/>
    <x v="1"/>
    <x v="0"/>
    <s v="Cerrado"/>
    <s v="ITSMECOM-1461301"/>
    <n v="6422891"/>
    <d v="2023-02-21T00:00:00"/>
    <d v="2023-03-09T00:00:00"/>
    <m/>
    <m/>
    <s v=""/>
    <d v="2023-02-22T00:00:00"/>
    <n v="1"/>
    <n v="0"/>
    <n v="2023"/>
    <x v="0"/>
    <n v="1"/>
    <n v="1"/>
    <n v="1"/>
  </r>
  <r>
    <s v="Incidente"/>
    <x v="1"/>
    <x v="0"/>
    <s v="Resuelta"/>
    <s v="ITSMECOM-1461097"/>
    <n v="6422689"/>
    <d v="2023-02-21T00:00:00"/>
    <d v="2023-02-27T00:00:00"/>
    <d v="2023-02-22T00:00:00"/>
    <d v="2023-02-27T00:00:00"/>
    <s v=""/>
    <d v="2023-02-27T00:00:00"/>
    <n v="6"/>
    <n v="5"/>
    <n v="2023"/>
    <x v="0"/>
    <n v="6"/>
    <n v="6"/>
    <n v="6"/>
  </r>
  <r>
    <s v="Incidente"/>
    <x v="1"/>
    <x v="0"/>
    <s v="Cerrado"/>
    <s v="ITSMECOM-1461051"/>
    <n v="6422636"/>
    <d v="2023-02-21T00:00:00"/>
    <d v="2023-03-09T00:00:00"/>
    <d v="2023-02-21T00:00:00"/>
    <d v="2023-02-22T00:00:00"/>
    <s v=""/>
    <d v="2023-02-22T00:00:00"/>
    <n v="1"/>
    <n v="1"/>
    <n v="2023"/>
    <x v="0"/>
    <n v="1"/>
    <n v="1"/>
    <n v="1"/>
  </r>
  <r>
    <s v="Incidente"/>
    <x v="1"/>
    <x v="0"/>
    <s v="Cerrado"/>
    <s v="ITSMECOM-1461037"/>
    <n v="6422617"/>
    <d v="2023-02-21T00:00:00"/>
    <d v="2023-03-09T00:00:00"/>
    <m/>
    <m/>
    <s v=""/>
    <d v="2023-02-22T00:00:00"/>
    <n v="1"/>
    <n v="0"/>
    <n v="2023"/>
    <x v="0"/>
    <n v="1"/>
    <n v="1"/>
    <n v="1"/>
  </r>
  <r>
    <s v="Incidente"/>
    <x v="1"/>
    <x v="0"/>
    <s v="Cerrado"/>
    <s v="ITSMECOM-1460996"/>
    <n v="6422284"/>
    <d v="2023-02-21T00:00:00"/>
    <d v="2023-03-09T00:00:00"/>
    <d v="2023-02-21T00:00:00"/>
    <d v="2023-02-22T00:00:00"/>
    <s v=""/>
    <d v="2023-02-22T00:00:00"/>
    <n v="1"/>
    <n v="1"/>
    <n v="2023"/>
    <x v="0"/>
    <n v="1"/>
    <n v="1"/>
    <n v="1"/>
  </r>
  <r>
    <s v="Incidente"/>
    <x v="1"/>
    <x v="0"/>
    <s v="Cerrado"/>
    <s v="ITSMECOM-1460976"/>
    <n v="6422273"/>
    <d v="2023-02-21T00:00:00"/>
    <d v="2023-03-09T00:00:00"/>
    <m/>
    <m/>
    <s v=""/>
    <d v="2023-02-22T00:00:00"/>
    <n v="1"/>
    <n v="0"/>
    <n v="2023"/>
    <x v="0"/>
    <n v="1"/>
    <n v="1"/>
    <n v="1"/>
  </r>
  <r>
    <s v="Incidente"/>
    <x v="1"/>
    <x v="0"/>
    <s v="Cerrado"/>
    <s v="ITSMECOM-1460958"/>
    <n v="6422265"/>
    <d v="2023-02-21T00:00:00"/>
    <d v="2023-03-09T00:00:00"/>
    <m/>
    <m/>
    <s v=""/>
    <d v="2023-02-22T00:00:00"/>
    <n v="1"/>
    <n v="0"/>
    <n v="2023"/>
    <x v="0"/>
    <n v="1"/>
    <n v="1"/>
    <n v="1"/>
  </r>
  <r>
    <s v="Incidente"/>
    <x v="1"/>
    <x v="0"/>
    <s v="Cerrado"/>
    <s v="ITSMECOM-1460924"/>
    <n v="6422243"/>
    <d v="2023-02-21T00:00:00"/>
    <d v="2023-03-09T00:00:00"/>
    <d v="2023-02-21T00:00:00"/>
    <d v="2023-02-22T00:00:00"/>
    <s v=""/>
    <d v="2023-02-22T00:00:00"/>
    <n v="1"/>
    <n v="1"/>
    <n v="2023"/>
    <x v="0"/>
    <n v="1"/>
    <n v="1"/>
    <n v="1"/>
  </r>
  <r>
    <s v="Incidente"/>
    <x v="6"/>
    <x v="0"/>
    <s v="Cerrado"/>
    <s v="ITSMECOM-1459500"/>
    <n v="6417640"/>
    <d v="2023-02-20T00:00:00"/>
    <d v="2023-03-08T00:00:00"/>
    <m/>
    <m/>
    <s v=""/>
    <d v="2023-02-20T00:00:00"/>
    <n v="0"/>
    <n v="0"/>
    <n v="2023"/>
    <x v="0"/>
    <n v="0"/>
    <n v="0"/>
    <n v="0"/>
  </r>
  <r>
    <s v="Incidente"/>
    <x v="7"/>
    <x v="1"/>
    <s v="Cerrado"/>
    <s v="ITSMECOM-1459402"/>
    <n v="6417539"/>
    <d v="2023-02-20T00:00:00"/>
    <d v="2023-03-08T00:00:00"/>
    <m/>
    <m/>
    <s v=""/>
    <d v="2023-02-21T00:00:00"/>
    <n v="1"/>
    <n v="0"/>
    <n v="2023"/>
    <x v="0"/>
    <n v="1"/>
    <n v="1"/>
    <n v="1"/>
  </r>
  <r>
    <s v="Incidente"/>
    <x v="7"/>
    <x v="1"/>
    <s v="Resuelta"/>
    <s v="ITSMECOM-1458850"/>
    <n v="6416058"/>
    <d v="2023-02-20T00:00:00"/>
    <d v="2023-02-28T00:00:00"/>
    <m/>
    <m/>
    <s v=""/>
    <d v="2023-02-28T00:00:00"/>
    <n v="8"/>
    <n v="0"/>
    <n v="2023"/>
    <x v="0"/>
    <n v="8"/>
    <n v="8"/>
    <n v="8"/>
  </r>
  <r>
    <s v="Incidente"/>
    <x v="5"/>
    <x v="0"/>
    <s v="Cerrado"/>
    <s v="ITSMECOM-1458487"/>
    <n v="6414814"/>
    <d v="2023-02-20T00:00:00"/>
    <d v="2023-03-07T00:00:00"/>
    <m/>
    <m/>
    <s v=""/>
    <d v="2023-02-20T00:00:00"/>
    <n v="0"/>
    <n v="0"/>
    <n v="2023"/>
    <x v="0"/>
    <n v="0"/>
    <n v="0"/>
    <n v="0"/>
  </r>
  <r>
    <s v="Incidente"/>
    <x v="1"/>
    <x v="0"/>
    <s v="Resuelta"/>
    <s v="ITSMECOM-1458404"/>
    <n v="6414107"/>
    <d v="2023-02-20T00:00:00"/>
    <d v="2023-02-24T00:00:00"/>
    <d v="2023-02-20T00:00:00"/>
    <d v="2023-02-24T00:00:00"/>
    <s v=""/>
    <d v="2023-02-24T00:00:00"/>
    <n v="4"/>
    <n v="4"/>
    <n v="2023"/>
    <x v="0"/>
    <n v="4"/>
    <n v="4"/>
    <n v="4"/>
  </r>
  <r>
    <s v="Incidente"/>
    <x v="1"/>
    <x v="0"/>
    <s v="Cerrado"/>
    <s v="ITSMECOM-1458402"/>
    <n v="6414106"/>
    <d v="2023-02-20T00:00:00"/>
    <d v="2023-03-08T00:00:00"/>
    <m/>
    <m/>
    <s v=""/>
    <d v="2023-02-21T00:00:00"/>
    <n v="1"/>
    <n v="0"/>
    <n v="2023"/>
    <x v="0"/>
    <n v="1"/>
    <n v="1"/>
    <n v="1"/>
  </r>
  <r>
    <s v="Incidente"/>
    <x v="1"/>
    <x v="0"/>
    <s v="Cerrado"/>
    <s v="ITSMECOM-1458386"/>
    <n v="6414098"/>
    <d v="2023-02-20T00:00:00"/>
    <d v="2023-03-07T00:00:00"/>
    <m/>
    <m/>
    <s v=""/>
    <d v="2023-02-20T00:00:00"/>
    <n v="0"/>
    <n v="0"/>
    <n v="2023"/>
    <x v="0"/>
    <n v="0"/>
    <n v="0"/>
    <n v="0"/>
  </r>
  <r>
    <s v="Incidente"/>
    <x v="1"/>
    <x v="2"/>
    <s v="Cerrado"/>
    <s v="ITSMECOM-1458171"/>
    <n v="6413530"/>
    <d v="2023-02-20T00:00:00"/>
    <d v="2023-03-07T00:00:00"/>
    <m/>
    <m/>
    <s v=""/>
    <d v="2023-02-20T00:00:00"/>
    <n v="0"/>
    <n v="0"/>
    <n v="2023"/>
    <x v="0"/>
    <n v="0"/>
    <n v="0"/>
    <n v="0"/>
  </r>
  <r>
    <s v="Solicitud de servicio"/>
    <x v="1"/>
    <x v="4"/>
    <s v="Cerrado"/>
    <s v="ITSMECOM-1458163"/>
    <n v="6413467"/>
    <d v="2023-02-20T00:00:00"/>
    <d v="2023-03-07T00:00:00"/>
    <m/>
    <m/>
    <s v=""/>
    <d v="2023-02-20T00:00:00"/>
    <n v="0"/>
    <n v="0"/>
    <n v="2023"/>
    <x v="0"/>
    <n v="0"/>
    <n v="0"/>
    <n v="0"/>
  </r>
  <r>
    <s v="Incidente"/>
    <x v="3"/>
    <x v="0"/>
    <s v="Resuelta"/>
    <s v="ITSMECOM-1458151"/>
    <n v="6413452"/>
    <d v="2023-02-20T00:00:00"/>
    <d v="2023-02-27T00:00:00"/>
    <m/>
    <m/>
    <s v=""/>
    <d v="2023-02-27T00:00:00"/>
    <n v="7"/>
    <n v="0"/>
    <n v="2023"/>
    <x v="0"/>
    <n v="7"/>
    <n v="7"/>
    <n v="7"/>
  </r>
  <r>
    <s v="Incidente"/>
    <x v="1"/>
    <x v="2"/>
    <s v="Cerrado"/>
    <s v="ITSMECOM-1458135"/>
    <n v="6413106"/>
    <d v="2023-02-20T00:00:00"/>
    <d v="2023-03-07T00:00:00"/>
    <m/>
    <m/>
    <s v=""/>
    <d v="2023-02-20T00:00:00"/>
    <n v="0"/>
    <n v="0"/>
    <n v="2023"/>
    <x v="0"/>
    <n v="0"/>
    <n v="0"/>
    <n v="0"/>
  </r>
  <r>
    <s v="Incidente"/>
    <x v="3"/>
    <x v="0"/>
    <s v="Cerrado"/>
    <s v="ITSMECOM-1458134"/>
    <n v="6413443"/>
    <d v="2023-02-20T00:00:00"/>
    <d v="2023-03-07T00:00:00"/>
    <m/>
    <m/>
    <s v=""/>
    <d v="2023-02-20T00:00:00"/>
    <n v="0"/>
    <n v="0"/>
    <n v="2023"/>
    <x v="0"/>
    <n v="0"/>
    <n v="0"/>
    <n v="0"/>
  </r>
  <r>
    <s v="Incidente"/>
    <x v="1"/>
    <x v="2"/>
    <s v="Cerrado"/>
    <s v="ITSMECOM-1458104"/>
    <n v="6413084"/>
    <d v="2023-02-20T00:00:00"/>
    <d v="2023-03-07T00:00:00"/>
    <m/>
    <m/>
    <s v=""/>
    <d v="2023-02-20T00:00:00"/>
    <n v="0"/>
    <n v="0"/>
    <n v="2023"/>
    <x v="0"/>
    <n v="0"/>
    <n v="0"/>
    <n v="0"/>
  </r>
  <r>
    <s v="Incidente"/>
    <x v="3"/>
    <x v="2"/>
    <s v="Cerrado"/>
    <s v="ITSMECOM-1458089"/>
    <n v="6412908"/>
    <d v="2023-02-20T00:00:00"/>
    <d v="2023-03-09T00:00:00"/>
    <d v="2023-02-20T00:00:00"/>
    <d v="2023-02-22T00:00:00"/>
    <s v=""/>
    <d v="2023-02-22T00:00:00"/>
    <n v="2"/>
    <n v="2"/>
    <n v="2023"/>
    <x v="0"/>
    <n v="2"/>
    <n v="2"/>
    <n v="2"/>
  </r>
  <r>
    <s v="Incidente"/>
    <x v="7"/>
    <x v="1"/>
    <s v="Cerrado"/>
    <s v="ITSMECOM-1456424"/>
    <n v="6410482"/>
    <d v="2023-02-18T00:00:00"/>
    <d v="2023-03-07T00:00:00"/>
    <m/>
    <m/>
    <s v=""/>
    <d v="2023-02-20T00:00:00"/>
    <n v="2"/>
    <n v="0"/>
    <n v="2023"/>
    <x v="0"/>
    <n v="2"/>
    <n v="2"/>
    <n v="2"/>
  </r>
  <r>
    <s v="Incidente"/>
    <x v="7"/>
    <x v="1"/>
    <s v="Cerrado"/>
    <s v="ITSMECOM-1455324"/>
    <n v="6408971"/>
    <d v="2023-02-17T00:00:00"/>
    <d v="2023-03-07T00:00:00"/>
    <m/>
    <m/>
    <s v=""/>
    <d v="2023-02-20T00:00:00"/>
    <n v="3"/>
    <n v="0"/>
    <n v="2023"/>
    <x v="0"/>
    <n v="3"/>
    <n v="3"/>
    <n v="3"/>
  </r>
  <r>
    <s v="Incidente"/>
    <x v="7"/>
    <x v="1"/>
    <s v="Cerrado"/>
    <s v="ITSMECOM-1454859"/>
    <n v="6407272"/>
    <d v="2023-02-17T00:00:00"/>
    <d v="2023-03-09T00:00:00"/>
    <m/>
    <m/>
    <s v=""/>
    <d v="2023-02-21T00:00:00"/>
    <n v="4"/>
    <n v="0"/>
    <n v="2023"/>
    <x v="0"/>
    <n v="4"/>
    <n v="4"/>
    <n v="4"/>
  </r>
  <r>
    <s v="Incidente"/>
    <x v="3"/>
    <x v="0"/>
    <s v="Cerrado"/>
    <s v="ITSMECOM-1454783"/>
    <n v="6407131"/>
    <d v="2023-02-17T00:00:00"/>
    <d v="2023-03-04T00:00:00"/>
    <m/>
    <m/>
    <s v=""/>
    <d v="2023-02-17T00:00:00"/>
    <n v="0"/>
    <n v="0"/>
    <n v="2023"/>
    <x v="0"/>
    <n v="0"/>
    <n v="0"/>
    <n v="0"/>
  </r>
  <r>
    <s v="Incidente"/>
    <x v="1"/>
    <x v="0"/>
    <s v="Cerrado"/>
    <s v="ITSMECOM-1454516"/>
    <n v="6405874"/>
    <d v="2023-02-17T00:00:00"/>
    <d v="2023-03-04T00:00:00"/>
    <m/>
    <m/>
    <s v=""/>
    <d v="2023-02-17T00:00:00"/>
    <n v="0"/>
    <n v="0"/>
    <n v="2023"/>
    <x v="0"/>
    <n v="0"/>
    <n v="0"/>
    <n v="0"/>
  </r>
  <r>
    <s v="Incidente"/>
    <x v="3"/>
    <x v="0"/>
    <s v="Resuelta"/>
    <s v="ITSMECOM-1454512"/>
    <n v="6406085"/>
    <d v="2023-02-17T00:00:00"/>
    <d v="2023-02-28T00:00:00"/>
    <d v="2023-02-17T00:00:00"/>
    <d v="2023-02-28T00:00:00"/>
    <s v=""/>
    <d v="2023-02-28T00:00:00"/>
    <n v="11"/>
    <n v="11"/>
    <n v="2023"/>
    <x v="0"/>
    <n v="11"/>
    <n v="11"/>
    <n v="11"/>
  </r>
  <r>
    <s v="Incidente"/>
    <x v="1"/>
    <x v="0"/>
    <s v="Resuelta"/>
    <s v="ITSMECOM-1454495"/>
    <n v="6405858"/>
    <d v="2023-02-17T00:00:00"/>
    <d v="2023-02-27T00:00:00"/>
    <d v="2023-02-20T00:00:00"/>
    <d v="2023-02-27T00:00:00"/>
    <s v=""/>
    <d v="2023-02-27T00:00:00"/>
    <n v="10"/>
    <n v="7"/>
    <n v="2023"/>
    <x v="0"/>
    <n v="10"/>
    <n v="10"/>
    <n v="10"/>
  </r>
  <r>
    <s v="Incidente"/>
    <x v="1"/>
    <x v="0"/>
    <s v="Cerrado"/>
    <s v="ITSMECOM-1454314"/>
    <n v="6405399"/>
    <d v="2023-02-17T00:00:00"/>
    <d v="2023-03-04T00:00:00"/>
    <m/>
    <m/>
    <s v=""/>
    <d v="2023-02-17T00:00:00"/>
    <n v="0"/>
    <n v="0"/>
    <n v="2023"/>
    <x v="0"/>
    <n v="0"/>
    <n v="0"/>
    <n v="0"/>
  </r>
  <r>
    <s v="Incidente"/>
    <x v="7"/>
    <x v="1"/>
    <s v="Cerrado"/>
    <s v="ITSMECOM-1453599"/>
    <n v="6404210"/>
    <d v="2023-02-17T00:00:00"/>
    <d v="2023-03-07T00:00:00"/>
    <m/>
    <m/>
    <s v=""/>
    <d v="2023-02-20T00:00:00"/>
    <n v="3"/>
    <n v="0"/>
    <n v="2023"/>
    <x v="0"/>
    <n v="3"/>
    <n v="3"/>
    <n v="3"/>
  </r>
  <r>
    <s v="Solicitud de servicio"/>
    <x v="0"/>
    <x v="1"/>
    <s v="Resuelta"/>
    <s v="ITSMECOM-1452935"/>
    <n v="6402241"/>
    <d v="2023-02-16T00:00:00"/>
    <d v="2023-02-23T00:00:00"/>
    <m/>
    <m/>
    <s v=""/>
    <d v="2023-02-23T00:00:00"/>
    <n v="7"/>
    <n v="0"/>
    <n v="2023"/>
    <x v="0"/>
    <n v="7"/>
    <n v="7"/>
    <n v="7"/>
  </r>
  <r>
    <s v="Solicitud de servicio"/>
    <x v="0"/>
    <x v="0"/>
    <s v="Cerrado"/>
    <s v="ITSMECOM-1452690"/>
    <n v="6400980"/>
    <d v="2023-02-16T00:00:00"/>
    <d v="2023-03-03T00:00:00"/>
    <m/>
    <m/>
    <s v=""/>
    <d v="2023-02-16T00:00:00"/>
    <n v="0"/>
    <n v="0"/>
    <n v="2023"/>
    <x v="0"/>
    <n v="0"/>
    <n v="0"/>
    <n v="0"/>
  </r>
  <r>
    <s v="Incidente"/>
    <x v="1"/>
    <x v="0"/>
    <s v="Cerrado"/>
    <s v="ITSMECOM-1452637"/>
    <n v="6400915"/>
    <d v="2023-02-16T00:00:00"/>
    <d v="2023-03-03T00:00:00"/>
    <d v="2023-02-16T00:00:00"/>
    <d v="2023-02-16T00:00:00"/>
    <s v=""/>
    <d v="2023-02-16T00:00:00"/>
    <n v="0"/>
    <n v="0"/>
    <n v="2023"/>
    <x v="0"/>
    <n v="0"/>
    <n v="0"/>
    <n v="0"/>
  </r>
  <r>
    <s v="Incidente"/>
    <x v="1"/>
    <x v="0"/>
    <s v="Cerrado"/>
    <s v="ITSMECOM-1452334"/>
    <n v="6399452"/>
    <d v="2023-02-16T00:00:00"/>
    <d v="2023-03-03T00:00:00"/>
    <m/>
    <m/>
    <s v=""/>
    <d v="2023-02-16T00:00:00"/>
    <n v="0"/>
    <n v="0"/>
    <n v="2023"/>
    <x v="0"/>
    <n v="0"/>
    <n v="0"/>
    <n v="0"/>
  </r>
  <r>
    <s v="Incidente"/>
    <x v="3"/>
    <x v="0"/>
    <s v="Cerrado"/>
    <s v="ITSMECOM-1452096"/>
    <n v="6398470"/>
    <d v="2023-02-16T00:00:00"/>
    <d v="2023-03-03T00:00:00"/>
    <m/>
    <m/>
    <s v=""/>
    <d v="2023-02-16T00:00:00"/>
    <n v="0"/>
    <n v="0"/>
    <n v="2023"/>
    <x v="0"/>
    <n v="0"/>
    <n v="0"/>
    <n v="0"/>
  </r>
  <r>
    <s v="Incidente"/>
    <x v="1"/>
    <x v="0"/>
    <s v="Cerrado"/>
    <s v="ITSMECOM-1452082"/>
    <n v="6398535"/>
    <d v="2023-02-16T00:00:00"/>
    <d v="2023-03-03T00:00:00"/>
    <m/>
    <m/>
    <s v=""/>
    <d v="2023-02-16T00:00:00"/>
    <n v="0"/>
    <n v="0"/>
    <n v="2023"/>
    <x v="0"/>
    <n v="0"/>
    <n v="0"/>
    <n v="0"/>
  </r>
  <r>
    <s v="Incidente"/>
    <x v="1"/>
    <x v="0"/>
    <s v="Cerrado"/>
    <s v="ITSMECOM-1452079"/>
    <n v="6398532"/>
    <d v="2023-02-16T00:00:00"/>
    <d v="2023-03-04T00:00:00"/>
    <m/>
    <m/>
    <s v=""/>
    <d v="2023-02-17T00:00:00"/>
    <n v="1"/>
    <n v="0"/>
    <n v="2023"/>
    <x v="0"/>
    <n v="1"/>
    <n v="1"/>
    <n v="1"/>
  </r>
  <r>
    <s v="Incidente"/>
    <x v="1"/>
    <x v="0"/>
    <s v="Cerrado"/>
    <s v="ITSMECOM-1452068"/>
    <n v="6398520"/>
    <d v="2023-02-16T00:00:00"/>
    <d v="2023-03-08T00:00:00"/>
    <m/>
    <m/>
    <s v=""/>
    <d v="2023-02-21T00:00:00"/>
    <n v="5"/>
    <n v="0"/>
    <n v="2023"/>
    <x v="0"/>
    <n v="5"/>
    <n v="5"/>
    <n v="5"/>
  </r>
  <r>
    <s v="Incidente"/>
    <x v="3"/>
    <x v="0"/>
    <s v="Cerrado"/>
    <s v="ITSMECOM-1452059"/>
    <n v="6398433"/>
    <d v="2023-02-16T00:00:00"/>
    <d v="2023-03-03T00:00:00"/>
    <m/>
    <m/>
    <s v=""/>
    <d v="2023-02-16T00:00:00"/>
    <n v="0"/>
    <n v="0"/>
    <n v="2023"/>
    <x v="0"/>
    <n v="0"/>
    <n v="0"/>
    <n v="0"/>
  </r>
  <r>
    <s v="Incidente"/>
    <x v="1"/>
    <x v="0"/>
    <s v="Cerrado"/>
    <s v="ITSMECOM-1451999"/>
    <n v="6398166"/>
    <d v="2023-02-16T00:00:00"/>
    <d v="2023-03-03T00:00:00"/>
    <m/>
    <m/>
    <s v=""/>
    <d v="2023-02-16T00:00:00"/>
    <n v="0"/>
    <n v="0"/>
    <n v="2023"/>
    <x v="0"/>
    <n v="0"/>
    <n v="0"/>
    <n v="0"/>
  </r>
  <r>
    <s v="Incidente"/>
    <x v="3"/>
    <x v="0"/>
    <s v="Cerrado"/>
    <s v="ITSMECOM-1451982"/>
    <n v="6397857"/>
    <d v="2023-02-16T00:00:00"/>
    <d v="2023-03-04T00:00:00"/>
    <d v="2023-02-16T00:00:00"/>
    <d v="2023-02-17T00:00:00"/>
    <s v=""/>
    <d v="2023-02-17T00:00:00"/>
    <n v="1"/>
    <n v="1"/>
    <n v="2023"/>
    <x v="0"/>
    <n v="1"/>
    <n v="1"/>
    <n v="1"/>
  </r>
  <r>
    <s v="Incidente"/>
    <x v="1"/>
    <x v="0"/>
    <s v="Cerrado"/>
    <s v="ITSMECOM-1451977"/>
    <n v="6398149"/>
    <d v="2023-02-16T00:00:00"/>
    <d v="2023-03-08T00:00:00"/>
    <m/>
    <m/>
    <s v=""/>
    <d v="2023-02-21T00:00:00"/>
    <n v="5"/>
    <n v="0"/>
    <n v="2023"/>
    <x v="0"/>
    <n v="5"/>
    <n v="5"/>
    <n v="5"/>
  </r>
  <r>
    <s v="Solicitud de servicio"/>
    <x v="0"/>
    <x v="1"/>
    <s v="Cerrado"/>
    <s v="ITSMECOM-1451952"/>
    <n v="6398137"/>
    <d v="2023-02-16T00:00:00"/>
    <d v="2023-03-03T00:00:00"/>
    <m/>
    <m/>
    <s v=""/>
    <d v="2023-02-16T00:00:00"/>
    <n v="0"/>
    <n v="0"/>
    <n v="2023"/>
    <x v="0"/>
    <n v="0"/>
    <n v="0"/>
    <n v="0"/>
  </r>
  <r>
    <s v="Incidente"/>
    <x v="7"/>
    <x v="1"/>
    <s v="Cerrado"/>
    <s v="ITSMECOM-1451625"/>
    <n v="6397133"/>
    <d v="2023-02-16T00:00:00"/>
    <d v="2023-03-07T00:00:00"/>
    <m/>
    <m/>
    <s v=""/>
    <d v="2023-02-20T00:00:00"/>
    <n v="4"/>
    <n v="0"/>
    <n v="2023"/>
    <x v="0"/>
    <n v="4"/>
    <n v="4"/>
    <n v="4"/>
  </r>
  <r>
    <s v="Solicitud de servicio"/>
    <x v="0"/>
    <x v="1"/>
    <s v="Cerrado"/>
    <s v="ITSMECOM-1450311"/>
    <n v="6394204"/>
    <d v="2023-02-15T00:00:00"/>
    <d v="2023-03-03T00:00:00"/>
    <m/>
    <m/>
    <s v=""/>
    <d v="2023-02-16T00:00:00"/>
    <n v="1"/>
    <n v="0"/>
    <n v="2023"/>
    <x v="0"/>
    <n v="1"/>
    <n v="1"/>
    <n v="1"/>
  </r>
  <r>
    <s v="Solicitud de servicio"/>
    <x v="0"/>
    <x v="0"/>
    <s v="Cerrado"/>
    <s v="ITSMECOM-1450207"/>
    <n v="6393868"/>
    <d v="2023-02-15T00:00:00"/>
    <d v="2023-03-03T00:00:00"/>
    <m/>
    <m/>
    <s v=""/>
    <d v="2023-02-16T00:00:00"/>
    <n v="1"/>
    <n v="0"/>
    <n v="2023"/>
    <x v="0"/>
    <n v="1"/>
    <n v="1"/>
    <n v="1"/>
  </r>
  <r>
    <s v="Solicitud de servicio"/>
    <x v="0"/>
    <x v="0"/>
    <s v="Cerrado"/>
    <s v="ITSMECOM-1449805"/>
    <n v="6392063"/>
    <d v="2023-02-15T00:00:00"/>
    <d v="2023-03-02T00:00:00"/>
    <m/>
    <m/>
    <s v=""/>
    <d v="2023-02-15T00:00:00"/>
    <n v="0"/>
    <n v="0"/>
    <n v="2023"/>
    <x v="0"/>
    <n v="0"/>
    <n v="0"/>
    <n v="0"/>
  </r>
  <r>
    <s v="Solicitud de servicio"/>
    <x v="0"/>
    <x v="4"/>
    <s v="Cerrado"/>
    <s v="ITSMECOM-1449718"/>
    <n v="6391834"/>
    <d v="2023-02-15T00:00:00"/>
    <d v="2023-03-02T00:00:00"/>
    <m/>
    <m/>
    <s v=""/>
    <d v="2023-02-15T00:00:00"/>
    <n v="0"/>
    <n v="0"/>
    <n v="2023"/>
    <x v="0"/>
    <n v="0"/>
    <n v="0"/>
    <n v="0"/>
  </r>
  <r>
    <s v="Solicitud de servicio"/>
    <x v="0"/>
    <x v="0"/>
    <s v="Cerrado"/>
    <s v="ITSMECOM-1449611"/>
    <n v="6391351"/>
    <d v="2023-02-15T00:00:00"/>
    <d v="2023-03-02T00:00:00"/>
    <m/>
    <m/>
    <s v=""/>
    <d v="2023-02-15T00:00:00"/>
    <n v="0"/>
    <n v="0"/>
    <n v="2023"/>
    <x v="0"/>
    <n v="0"/>
    <n v="0"/>
    <n v="0"/>
  </r>
  <r>
    <s v="Incidente"/>
    <x v="5"/>
    <x v="2"/>
    <s v="Cerrado"/>
    <s v="ITSMECOM-1449579"/>
    <n v="6391220"/>
    <d v="2023-02-15T00:00:00"/>
    <d v="2023-03-04T00:00:00"/>
    <d v="2023-02-15T00:00:00"/>
    <d v="2023-02-17T00:00:00"/>
    <s v=""/>
    <d v="2023-02-17T00:00:00"/>
    <n v="2"/>
    <n v="2"/>
    <n v="2023"/>
    <x v="0"/>
    <n v="2"/>
    <n v="2"/>
    <n v="2"/>
  </r>
  <r>
    <s v="Incidente"/>
    <x v="1"/>
    <x v="0"/>
    <s v="Resuelta"/>
    <s v="ITSMECOM-1449323"/>
    <n v="6390375"/>
    <d v="2023-02-15T00:00:00"/>
    <d v="2023-02-27T00:00:00"/>
    <d v="2023-02-15T00:00:00"/>
    <d v="2023-02-27T00:00:00"/>
    <s v=""/>
    <d v="2023-02-27T00:00:00"/>
    <n v="12"/>
    <n v="12"/>
    <n v="2023"/>
    <x v="0"/>
    <n v="12"/>
    <n v="12"/>
    <n v="12"/>
  </r>
  <r>
    <s v="Incidente"/>
    <x v="1"/>
    <x v="0"/>
    <s v="Cerrado"/>
    <s v="ITSMECOM-1449305"/>
    <n v="6390346"/>
    <d v="2023-02-15T00:00:00"/>
    <d v="2023-03-02T00:00:00"/>
    <m/>
    <m/>
    <s v=""/>
    <d v="2023-02-15T00:00:00"/>
    <n v="0"/>
    <n v="0"/>
    <n v="2023"/>
    <x v="0"/>
    <n v="0"/>
    <n v="0"/>
    <n v="0"/>
  </r>
  <r>
    <s v="Incidente"/>
    <x v="1"/>
    <x v="0"/>
    <s v="Cerrado"/>
    <s v="ITSMECOM-1449125"/>
    <n v="6389497"/>
    <d v="2023-02-15T00:00:00"/>
    <d v="2023-03-02T00:00:00"/>
    <m/>
    <m/>
    <s v=""/>
    <d v="2023-02-15T00:00:00"/>
    <n v="0"/>
    <n v="0"/>
    <n v="2023"/>
    <x v="0"/>
    <n v="0"/>
    <n v="0"/>
    <n v="0"/>
  </r>
  <r>
    <s v="Incidente"/>
    <x v="3"/>
    <x v="0"/>
    <s v="Resuelta"/>
    <s v="ITSMECOM-1449091"/>
    <n v="6389567"/>
    <d v="2023-02-15T00:00:00"/>
    <d v="2023-02-23T00:00:00"/>
    <m/>
    <m/>
    <s v=""/>
    <d v="2023-02-23T00:00:00"/>
    <n v="8"/>
    <n v="0"/>
    <n v="2023"/>
    <x v="0"/>
    <n v="8"/>
    <n v="8"/>
    <n v="8"/>
  </r>
  <r>
    <s v="Incidente"/>
    <x v="3"/>
    <x v="0"/>
    <s v="Cerrado"/>
    <s v="ITSMECOM-1449087"/>
    <n v="6389562"/>
    <d v="2023-02-15T00:00:00"/>
    <d v="2023-03-03T00:00:00"/>
    <d v="2023-02-15T00:00:00"/>
    <d v="2023-02-16T00:00:00"/>
    <s v=""/>
    <d v="2023-02-16T00:00:00"/>
    <n v="1"/>
    <n v="1"/>
    <n v="2023"/>
    <x v="0"/>
    <n v="1"/>
    <n v="1"/>
    <n v="1"/>
  </r>
  <r>
    <s v="Solicitud de servicio"/>
    <x v="0"/>
    <x v="0"/>
    <s v="Cerrado"/>
    <s v="ITSMECOM-1447517"/>
    <n v="6385849"/>
    <d v="2023-02-14T00:00:00"/>
    <d v="2023-03-02T00:00:00"/>
    <m/>
    <m/>
    <s v=""/>
    <d v="2023-02-15T00:00:00"/>
    <n v="1"/>
    <n v="0"/>
    <n v="2023"/>
    <x v="0"/>
    <n v="1"/>
    <n v="1"/>
    <n v="1"/>
  </r>
  <r>
    <s v="Incidente"/>
    <x v="1"/>
    <x v="0"/>
    <s v="Cerrado"/>
    <s v="ITSMECOM-1446626"/>
    <n v="6383382"/>
    <d v="2023-02-14T00:00:00"/>
    <d v="2023-03-02T00:00:00"/>
    <m/>
    <m/>
    <s v=""/>
    <d v="2023-02-15T00:00:00"/>
    <n v="1"/>
    <n v="0"/>
    <n v="2023"/>
    <x v="0"/>
    <n v="1"/>
    <n v="1"/>
    <n v="1"/>
  </r>
  <r>
    <s v="Incidente"/>
    <x v="1"/>
    <x v="0"/>
    <s v="Cerrado"/>
    <s v="ITSMECOM-1446610"/>
    <n v="6383366"/>
    <d v="2023-02-14T00:00:00"/>
    <d v="2023-03-03T00:00:00"/>
    <d v="2023-02-14T00:00:00"/>
    <d v="2023-02-16T00:00:00"/>
    <s v=""/>
    <d v="2023-02-16T00:00:00"/>
    <n v="2"/>
    <n v="2"/>
    <n v="2023"/>
    <x v="0"/>
    <n v="2"/>
    <n v="2"/>
    <n v="2"/>
  </r>
  <r>
    <s v="Incidente"/>
    <x v="1"/>
    <x v="0"/>
    <s v="Cerrado"/>
    <s v="ITSMECOM-1446283"/>
    <n v="6382512"/>
    <d v="2023-02-14T00:00:00"/>
    <d v="2023-03-03T00:00:00"/>
    <m/>
    <m/>
    <s v=""/>
    <d v="2023-02-16T00:00:00"/>
    <n v="2"/>
    <n v="0"/>
    <n v="2023"/>
    <x v="0"/>
    <n v="2"/>
    <n v="2"/>
    <n v="2"/>
  </r>
  <r>
    <s v="Incidente"/>
    <x v="1"/>
    <x v="3"/>
    <s v="Cerrado"/>
    <s v="ITSMECOM-1445716"/>
    <n v="6381281"/>
    <d v="2023-02-14T00:00:00"/>
    <d v="2023-03-01T00:00:00"/>
    <m/>
    <m/>
    <s v=""/>
    <d v="2023-02-14T00:00:00"/>
    <n v="0"/>
    <n v="0"/>
    <n v="2023"/>
    <x v="0"/>
    <n v="0"/>
    <n v="0"/>
    <n v="0"/>
  </r>
  <r>
    <s v="Incidente"/>
    <x v="1"/>
    <x v="0"/>
    <s v="Cerrado"/>
    <s v="ITSMECOM-1444006"/>
    <n v="6378302"/>
    <d v="2023-02-13T00:00:00"/>
    <d v="2023-03-01T00:00:00"/>
    <m/>
    <m/>
    <s v=""/>
    <d v="2023-02-13T00:00:00"/>
    <n v="0"/>
    <n v="0"/>
    <n v="2023"/>
    <x v="0"/>
    <n v="0"/>
    <n v="0"/>
    <n v="0"/>
  </r>
  <r>
    <s v="Solicitud de servicio"/>
    <x v="0"/>
    <x v="1"/>
    <s v="Cerrado"/>
    <s v="ITSMECOM-1443902"/>
    <n v="6378087"/>
    <d v="2023-02-13T00:00:00"/>
    <d v="2023-03-01T00:00:00"/>
    <m/>
    <m/>
    <s v=""/>
    <d v="2023-02-13T00:00:00"/>
    <n v="0"/>
    <n v="0"/>
    <n v="2023"/>
    <x v="0"/>
    <n v="0"/>
    <n v="0"/>
    <n v="0"/>
  </r>
  <r>
    <s v="Incidente"/>
    <x v="1"/>
    <x v="0"/>
    <s v="Cerrado"/>
    <s v="ITSMECOM-1443525"/>
    <n v="6376984"/>
    <d v="2023-02-13T00:00:00"/>
    <d v="2023-03-02T00:00:00"/>
    <m/>
    <m/>
    <s v=""/>
    <d v="2023-02-15T00:00:00"/>
    <n v="2"/>
    <n v="0"/>
    <n v="2023"/>
    <x v="0"/>
    <n v="2"/>
    <n v="2"/>
    <n v="2"/>
  </r>
  <r>
    <s v="Incidente"/>
    <x v="1"/>
    <x v="0"/>
    <s v="Cerrado"/>
    <s v="ITSMECOM-1442631"/>
    <n v="6373979"/>
    <d v="2023-02-13T00:00:00"/>
    <d v="2023-03-04T00:00:00"/>
    <m/>
    <m/>
    <s v=""/>
    <d v="2023-02-17T00:00:00"/>
    <n v="4"/>
    <n v="0"/>
    <n v="2023"/>
    <x v="0"/>
    <n v="4"/>
    <n v="4"/>
    <n v="4"/>
  </r>
  <r>
    <s v="Incidente"/>
    <x v="1"/>
    <x v="0"/>
    <s v="Cerrado"/>
    <s v="ITSMECOM-1442609"/>
    <n v="6373956"/>
    <d v="2023-02-13T00:00:00"/>
    <d v="2023-03-04T00:00:00"/>
    <m/>
    <m/>
    <s v=""/>
    <d v="2023-02-17T00:00:00"/>
    <n v="4"/>
    <n v="0"/>
    <n v="2023"/>
    <x v="0"/>
    <n v="4"/>
    <n v="4"/>
    <n v="4"/>
  </r>
  <r>
    <s v="Incidente"/>
    <x v="1"/>
    <x v="0"/>
    <s v="Cerrado"/>
    <s v="ITSMECOM-1442426"/>
    <n v="6373371"/>
    <d v="2023-02-13T00:00:00"/>
    <d v="2023-03-02T00:00:00"/>
    <m/>
    <m/>
    <s v=""/>
    <d v="2023-02-15T00:00:00"/>
    <n v="2"/>
    <n v="0"/>
    <n v="2023"/>
    <x v="0"/>
    <n v="2"/>
    <n v="2"/>
    <n v="2"/>
  </r>
  <r>
    <s v="Incidente"/>
    <x v="3"/>
    <x v="0"/>
    <s v="Cerrado"/>
    <s v="ITSMECOM-1442424"/>
    <n v="6373648"/>
    <d v="2023-02-13T00:00:00"/>
    <d v="2023-03-01T00:00:00"/>
    <m/>
    <m/>
    <s v=""/>
    <d v="2023-02-14T00:00:00"/>
    <n v="1"/>
    <n v="0"/>
    <n v="2023"/>
    <x v="0"/>
    <n v="1"/>
    <n v="1"/>
    <n v="1"/>
  </r>
  <r>
    <s v="Incidente"/>
    <x v="3"/>
    <x v="0"/>
    <s v="Cerrado"/>
    <s v="ITSMECOM-1442420"/>
    <n v="6373645"/>
    <d v="2023-02-13T00:00:00"/>
    <d v="2023-03-01T00:00:00"/>
    <m/>
    <m/>
    <s v=""/>
    <d v="2023-02-13T00:00:00"/>
    <n v="0"/>
    <n v="0"/>
    <n v="2023"/>
    <x v="0"/>
    <n v="0"/>
    <n v="0"/>
    <n v="0"/>
  </r>
  <r>
    <s v="Incidente"/>
    <x v="7"/>
    <x v="2"/>
    <s v="Resuelta"/>
    <s v="ITSMECOM-1440565"/>
    <n v="6370535"/>
    <d v="2023-02-11T00:00:00"/>
    <d v="2023-02-28T00:00:00"/>
    <m/>
    <m/>
    <s v=""/>
    <d v="2023-02-28T00:00:00"/>
    <n v="17"/>
    <n v="0"/>
    <n v="2023"/>
    <x v="0"/>
    <n v="17"/>
    <n v="17"/>
    <n v="17"/>
  </r>
  <r>
    <s v="Solicitud de servicio"/>
    <x v="0"/>
    <x v="1"/>
    <s v="Cerrado"/>
    <s v="ITSMECOM-1438810"/>
    <n v="6367253"/>
    <d v="2023-02-10T00:00:00"/>
    <d v="2023-02-28T00:00:00"/>
    <m/>
    <m/>
    <s v=""/>
    <d v="2023-02-13T00:00:00"/>
    <n v="3"/>
    <n v="0"/>
    <n v="2023"/>
    <x v="0"/>
    <n v="3"/>
    <n v="3"/>
    <n v="3"/>
  </r>
  <r>
    <s v="Incidente"/>
    <x v="5"/>
    <x v="2"/>
    <s v="Cerrado"/>
    <s v="ITSMECOM-1438796"/>
    <n v="6367237"/>
    <d v="2023-02-10T00:00:00"/>
    <d v="2023-02-25T00:00:00"/>
    <m/>
    <m/>
    <s v=""/>
    <d v="2023-02-10T00:00:00"/>
    <n v="0"/>
    <n v="0"/>
    <n v="2023"/>
    <x v="0"/>
    <n v="0"/>
    <n v="0"/>
    <n v="0"/>
  </r>
  <r>
    <s v="Solicitud de servicio"/>
    <x v="0"/>
    <x v="0"/>
    <s v="Cerrado"/>
    <s v="ITSMECOM-1437915"/>
    <n v="6364501"/>
    <d v="2023-02-10T00:00:00"/>
    <d v="2023-03-01T00:00:00"/>
    <m/>
    <m/>
    <s v=""/>
    <d v="2023-02-10T00:00:00"/>
    <n v="0"/>
    <n v="0"/>
    <n v="2023"/>
    <x v="0"/>
    <n v="0"/>
    <n v="0"/>
    <n v="0"/>
  </r>
  <r>
    <s v="Incidente"/>
    <x v="3"/>
    <x v="3"/>
    <s v="Cerrado"/>
    <s v="ITSMECOM-1437912"/>
    <n v="6364498"/>
    <d v="2023-02-10T00:00:00"/>
    <d v="2023-03-01T00:00:00"/>
    <d v="2023-02-10T00:00:00"/>
    <d v="2023-02-14T00:00:00"/>
    <s v=""/>
    <d v="2023-02-14T00:00:00"/>
    <n v="4"/>
    <n v="4"/>
    <n v="2023"/>
    <x v="0"/>
    <n v="4"/>
    <n v="4"/>
    <n v="4"/>
  </r>
  <r>
    <s v="Incidente"/>
    <x v="5"/>
    <x v="3"/>
    <s v="Cerrado"/>
    <s v="ITSMECOM-1437905"/>
    <n v="6364493"/>
    <d v="2023-02-10T00:00:00"/>
    <d v="2023-02-25T00:00:00"/>
    <d v="2023-02-10T00:00:00"/>
    <d v="2023-02-10T00:00:00"/>
    <s v=""/>
    <d v="2023-02-10T00:00:00"/>
    <n v="0"/>
    <n v="0"/>
    <n v="2023"/>
    <x v="0"/>
    <n v="0"/>
    <n v="0"/>
    <n v="0"/>
  </r>
  <r>
    <s v="Incidente"/>
    <x v="3"/>
    <x v="0"/>
    <s v="Cerrado"/>
    <s v="ITSMECOM-1437898"/>
    <n v="6364486"/>
    <d v="2023-02-10T00:00:00"/>
    <d v="2023-03-02T00:00:00"/>
    <m/>
    <m/>
    <s v=""/>
    <d v="2023-02-15T00:00:00"/>
    <n v="5"/>
    <n v="0"/>
    <n v="2023"/>
    <x v="0"/>
    <n v="5"/>
    <n v="5"/>
    <n v="5"/>
  </r>
  <r>
    <s v="Incidente"/>
    <x v="3"/>
    <x v="0"/>
    <s v="Cerrado"/>
    <s v="ITSMECOM-1436350"/>
    <n v="6360964"/>
    <d v="2023-02-09T00:00:00"/>
    <d v="2023-02-28T00:00:00"/>
    <d v="2023-02-09T00:00:00"/>
    <d v="2023-02-13T00:00:00"/>
    <s v=""/>
    <d v="2023-02-13T00:00:00"/>
    <n v="4"/>
    <n v="4"/>
    <n v="2023"/>
    <x v="0"/>
    <n v="4"/>
    <n v="4"/>
    <n v="4"/>
  </r>
  <r>
    <s v="Incidente"/>
    <x v="1"/>
    <x v="0"/>
    <s v="Cerrado"/>
    <s v="ITSMECOM-1435952"/>
    <n v="6359375"/>
    <d v="2023-02-09T00:00:00"/>
    <d v="2023-03-01T00:00:00"/>
    <d v="2023-02-09T00:00:00"/>
    <d v="2023-02-14T00:00:00"/>
    <s v=""/>
    <d v="2023-02-14T00:00:00"/>
    <n v="5"/>
    <n v="5"/>
    <n v="2023"/>
    <x v="0"/>
    <n v="5"/>
    <n v="5"/>
    <n v="5"/>
  </r>
  <r>
    <s v="Incidente"/>
    <x v="1"/>
    <x v="0"/>
    <s v="Cerrado"/>
    <s v="ITSMECOM-1435819"/>
    <n v="6359262"/>
    <d v="2023-02-09T00:00:00"/>
    <d v="2023-02-28T00:00:00"/>
    <d v="2023-02-09T00:00:00"/>
    <d v="2023-02-09T00:00:00"/>
    <s v=""/>
    <d v="2023-02-13T00:00:00"/>
    <n v="4"/>
    <n v="0"/>
    <n v="2023"/>
    <x v="0"/>
    <n v="4"/>
    <n v="4"/>
    <n v="4"/>
  </r>
  <r>
    <s v="Incidente"/>
    <x v="1"/>
    <x v="0"/>
    <s v="Cerrado"/>
    <s v="ITSMECOM-1435311"/>
    <n v="6357425"/>
    <d v="2023-02-09T00:00:00"/>
    <d v="2023-03-02T00:00:00"/>
    <d v="2023-02-10T00:00:00"/>
    <d v="2023-02-15T00:00:00"/>
    <s v=""/>
    <d v="2023-02-15T00:00:00"/>
    <n v="6"/>
    <n v="5"/>
    <n v="2023"/>
    <x v="0"/>
    <n v="6"/>
    <n v="6"/>
    <n v="6"/>
  </r>
  <r>
    <s v="Incidente"/>
    <x v="1"/>
    <x v="0"/>
    <s v="Cerrado"/>
    <s v="ITSMECOM-1435305"/>
    <n v="6357417"/>
    <d v="2023-02-09T00:00:00"/>
    <d v="2023-02-28T00:00:00"/>
    <d v="2023-02-09T00:00:00"/>
    <d v="2023-02-13T00:00:00"/>
    <s v=""/>
    <d v="2023-02-13T00:00:00"/>
    <n v="4"/>
    <n v="4"/>
    <n v="2023"/>
    <x v="0"/>
    <n v="4"/>
    <n v="4"/>
    <n v="4"/>
  </r>
  <r>
    <s v="Incidente"/>
    <x v="5"/>
    <x v="0"/>
    <s v="Resuelta"/>
    <s v="ITSMECOM-1435164"/>
    <n v="6357233"/>
    <d v="2023-02-09T00:00:00"/>
    <d v="2023-02-27T00:00:00"/>
    <m/>
    <m/>
    <s v=""/>
    <d v="2023-02-27T00:00:00"/>
    <n v="18"/>
    <n v="0"/>
    <n v="2023"/>
    <x v="0"/>
    <n v="18"/>
    <n v="18"/>
    <n v="18"/>
  </r>
  <r>
    <s v="Incidente"/>
    <x v="1"/>
    <x v="0"/>
    <s v="Cerrado"/>
    <s v="ITSMECOM-1435150"/>
    <n v="6356973"/>
    <d v="2023-02-09T00:00:00"/>
    <d v="2023-03-02T00:00:00"/>
    <m/>
    <m/>
    <s v=""/>
    <d v="2023-02-15T00:00:00"/>
    <n v="6"/>
    <n v="0"/>
    <n v="2023"/>
    <x v="0"/>
    <n v="6"/>
    <n v="6"/>
    <n v="6"/>
  </r>
  <r>
    <s v="Incidente"/>
    <x v="1"/>
    <x v="0"/>
    <s v="Cerrado"/>
    <s v="ITSMECOM-1433712"/>
    <n v="6353744"/>
    <d v="2023-02-08T00:00:00"/>
    <d v="2023-02-25T00:00:00"/>
    <m/>
    <m/>
    <s v=""/>
    <d v="2023-02-10T00:00:00"/>
    <n v="2"/>
    <n v="0"/>
    <n v="2023"/>
    <x v="0"/>
    <n v="2"/>
    <n v="2"/>
    <n v="2"/>
  </r>
  <r>
    <s v="Solicitud de servicio"/>
    <x v="0"/>
    <x v="0"/>
    <s v="Cerrado"/>
    <s v="ITSMECOM-1433005"/>
    <n v="6350878"/>
    <d v="2023-02-08T00:00:00"/>
    <d v="2023-02-23T00:00:00"/>
    <m/>
    <m/>
    <s v=""/>
    <d v="2023-02-08T00:00:00"/>
    <n v="0"/>
    <n v="0"/>
    <n v="2023"/>
    <x v="0"/>
    <n v="0"/>
    <n v="0"/>
    <n v="0"/>
  </r>
  <r>
    <s v="Incidente"/>
    <x v="1"/>
    <x v="2"/>
    <s v="Cerrado"/>
    <s v="ITSMECOM-1432826"/>
    <n v="6350069"/>
    <d v="2023-02-08T00:00:00"/>
    <d v="2023-03-04T00:00:00"/>
    <m/>
    <m/>
    <s v=""/>
    <d v="2023-02-17T00:00:00"/>
    <n v="9"/>
    <n v="0"/>
    <n v="2023"/>
    <x v="0"/>
    <n v="9"/>
    <n v="9"/>
    <n v="9"/>
  </r>
  <r>
    <s v="Incidente"/>
    <x v="3"/>
    <x v="3"/>
    <s v="Cerrado"/>
    <s v="ITSMECOM-1432580"/>
    <n v="6348933"/>
    <d v="2023-02-08T00:00:00"/>
    <d v="2023-02-24T00:00:00"/>
    <d v="2023-02-08T00:00:00"/>
    <d v="2023-02-08T00:00:00"/>
    <s v=""/>
    <d v="2023-02-08T00:00:00"/>
    <n v="0"/>
    <n v="0"/>
    <n v="2023"/>
    <x v="0"/>
    <n v="0"/>
    <n v="0"/>
    <n v="0"/>
  </r>
  <r>
    <s v="Incidente"/>
    <x v="3"/>
    <x v="2"/>
    <s v="Resuelta"/>
    <s v="ITSMECOM-1432562"/>
    <n v="6348923"/>
    <d v="2023-02-08T00:00:00"/>
    <d v="2023-02-24T00:00:00"/>
    <d v="2023-02-17T00:00:00"/>
    <d v="2023-02-24T00:00:00"/>
    <s v=""/>
    <d v="2023-02-24T00:00:00"/>
    <n v="16"/>
    <n v="7"/>
    <n v="2023"/>
    <x v="0"/>
    <n v="16"/>
    <n v="16"/>
    <n v="16"/>
  </r>
  <r>
    <s v="Incidente"/>
    <x v="5"/>
    <x v="0"/>
    <s v="Cerrado"/>
    <s v="ITSMECOM-1432332"/>
    <n v="6348523"/>
    <d v="2023-02-08T00:00:00"/>
    <d v="2023-02-23T00:00:00"/>
    <m/>
    <m/>
    <s v=""/>
    <d v="2023-02-08T00:00:00"/>
    <n v="0"/>
    <n v="0"/>
    <n v="2023"/>
    <x v="0"/>
    <n v="0"/>
    <n v="0"/>
    <n v="0"/>
  </r>
  <r>
    <s v="Incidente"/>
    <x v="1"/>
    <x v="0"/>
    <s v="Cerrado"/>
    <s v="ITSMECOM-1430311"/>
    <n v="6341991"/>
    <d v="2023-02-07T00:00:00"/>
    <d v="2023-02-23T00:00:00"/>
    <m/>
    <m/>
    <s v=""/>
    <d v="2023-02-07T00:00:00"/>
    <n v="0"/>
    <n v="0"/>
    <n v="2023"/>
    <x v="0"/>
    <n v="0"/>
    <n v="0"/>
    <n v="0"/>
  </r>
  <r>
    <s v="Incidente"/>
    <x v="1"/>
    <x v="3"/>
    <s v="Cerrado"/>
    <s v="ITSMECOM-1430173"/>
    <n v="6341703"/>
    <d v="2023-02-07T00:00:00"/>
    <d v="2023-02-24T00:00:00"/>
    <d v="2023-02-07T00:00:00"/>
    <d v="2023-02-08T00:00:00"/>
    <s v=""/>
    <d v="2023-02-08T00:00:00"/>
    <n v="1"/>
    <n v="1"/>
    <n v="2023"/>
    <x v="0"/>
    <n v="1"/>
    <n v="1"/>
    <n v="1"/>
  </r>
  <r>
    <s v="Incidente"/>
    <x v="1"/>
    <x v="2"/>
    <s v="Cerrado"/>
    <s v="ITSMECOM-1430104"/>
    <n v="6341295"/>
    <d v="2023-02-07T00:00:00"/>
    <d v="2023-02-23T00:00:00"/>
    <d v="2023-02-07T00:00:00"/>
    <d v="2023-02-07T00:00:00"/>
    <s v=""/>
    <d v="2023-02-07T00:00:00"/>
    <n v="0"/>
    <n v="0"/>
    <n v="2023"/>
    <x v="0"/>
    <n v="0"/>
    <n v="0"/>
    <n v="0"/>
  </r>
  <r>
    <s v="Incidente"/>
    <x v="1"/>
    <x v="0"/>
    <s v="Cerrado"/>
    <s v="ITSMECOM-1429932"/>
    <n v="6340847"/>
    <d v="2023-02-07T00:00:00"/>
    <d v="2023-03-04T00:00:00"/>
    <d v="2023-02-15T00:00:00"/>
    <d v="2023-02-17T00:00:00"/>
    <s v=""/>
    <d v="2023-02-17T00:00:00"/>
    <n v="10"/>
    <n v="2"/>
    <n v="2023"/>
    <x v="0"/>
    <n v="10"/>
    <n v="10"/>
    <n v="10"/>
  </r>
  <r>
    <s v="Incidente"/>
    <x v="3"/>
    <x v="3"/>
    <s v="Cerrado"/>
    <s v="ITSMECOM-1429680"/>
    <n v="6339862"/>
    <d v="2023-02-07T00:00:00"/>
    <d v="2023-02-28T00:00:00"/>
    <d v="2023-02-08T00:00:00"/>
    <d v="2023-02-13T00:00:00"/>
    <s v=""/>
    <d v="2023-02-13T00:00:00"/>
    <n v="6"/>
    <n v="5"/>
    <n v="2023"/>
    <x v="0"/>
    <n v="6"/>
    <n v="6"/>
    <n v="6"/>
  </r>
  <r>
    <s v="Incidente"/>
    <x v="7"/>
    <x v="1"/>
    <s v="Cerrado"/>
    <s v="ITSMECOM-1428233"/>
    <n v="6337522"/>
    <d v="2023-02-06T00:00:00"/>
    <d v="2023-02-16T00:00:00"/>
    <m/>
    <m/>
    <s v=""/>
    <d v="2023-02-13T00:00:00"/>
    <n v="7"/>
    <n v="0"/>
    <n v="2023"/>
    <x v="0"/>
    <n v="7"/>
    <n v="7"/>
    <n v="7"/>
  </r>
  <r>
    <s v="Solicitud de servicio"/>
    <x v="0"/>
    <x v="0"/>
    <s v="Cerrado"/>
    <s v="ITSMECOM-1427720"/>
    <n v="6335979"/>
    <d v="2023-02-06T00:00:00"/>
    <d v="2023-02-22T00:00:00"/>
    <m/>
    <m/>
    <s v=""/>
    <d v="2023-02-06T00:00:00"/>
    <n v="0"/>
    <n v="0"/>
    <n v="2023"/>
    <x v="0"/>
    <n v="0"/>
    <n v="0"/>
    <n v="0"/>
  </r>
  <r>
    <s v="Incidente"/>
    <x v="7"/>
    <x v="1"/>
    <s v="Cerrado"/>
    <s v="ITSMECOM-1427659"/>
    <n v="6335934"/>
    <d v="2023-02-06T00:00:00"/>
    <d v="2023-03-07T00:00:00"/>
    <m/>
    <m/>
    <s v=""/>
    <d v="2023-02-20T00:00:00"/>
    <n v="14"/>
    <n v="0"/>
    <n v="2023"/>
    <x v="0"/>
    <n v="14"/>
    <n v="14"/>
    <n v="14"/>
  </r>
  <r>
    <s v="Incidente"/>
    <x v="7"/>
    <x v="1"/>
    <s v="Cerrado"/>
    <s v="ITSMECOM-1427639"/>
    <n v="6335708"/>
    <d v="2023-02-06T00:00:00"/>
    <d v="2023-02-20T00:00:00"/>
    <m/>
    <m/>
    <s v=""/>
    <d v="2023-02-20T00:00:00"/>
    <n v="14"/>
    <n v="0"/>
    <n v="2023"/>
    <x v="0"/>
    <n v="14"/>
    <n v="14"/>
    <n v="14"/>
  </r>
  <r>
    <s v="Solicitud de servicio"/>
    <x v="0"/>
    <x v="0"/>
    <s v="Cerrado"/>
    <s v="ITSMECOM-1427071"/>
    <n v="6334633"/>
    <d v="2023-02-06T00:00:00"/>
    <d v="2023-02-21T00:00:00"/>
    <m/>
    <m/>
    <s v=""/>
    <d v="2023-02-06T00:00:00"/>
    <n v="0"/>
    <n v="0"/>
    <n v="2023"/>
    <x v="0"/>
    <n v="0"/>
    <n v="0"/>
    <n v="0"/>
  </r>
  <r>
    <s v="Incidente"/>
    <x v="1"/>
    <x v="0"/>
    <s v="Cerrado"/>
    <s v="ITSMECOM-1426543"/>
    <n v="6332526"/>
    <d v="2023-02-06T00:00:00"/>
    <d v="2023-02-22T00:00:00"/>
    <d v="2023-02-06T00:00:00"/>
    <d v="2023-02-06T00:00:00"/>
    <s v=""/>
    <d v="2023-02-06T00:00:00"/>
    <n v="0"/>
    <n v="0"/>
    <n v="2023"/>
    <x v="0"/>
    <n v="0"/>
    <n v="0"/>
    <n v="0"/>
  </r>
  <r>
    <s v="Incidente"/>
    <x v="5"/>
    <x v="0"/>
    <s v="Cerrado"/>
    <s v="ITSMECOM-1426393"/>
    <n v="6331739"/>
    <d v="2023-02-06T00:00:00"/>
    <d v="2023-02-21T00:00:00"/>
    <m/>
    <m/>
    <s v=""/>
    <d v="2023-02-06T00:00:00"/>
    <n v="0"/>
    <n v="0"/>
    <n v="2023"/>
    <x v="0"/>
    <n v="0"/>
    <n v="0"/>
    <n v="0"/>
  </r>
  <r>
    <s v="Incidente"/>
    <x v="3"/>
    <x v="0"/>
    <s v="Cerrado"/>
    <s v="ITSMECOM-1426371"/>
    <n v="6331505"/>
    <d v="2023-02-06T00:00:00"/>
    <d v="2023-03-09T00:00:00"/>
    <d v="2023-02-06T00:00:00"/>
    <d v="2023-02-22T00:00:00"/>
    <s v=""/>
    <d v="2023-02-22T00:00:00"/>
    <n v="16"/>
    <n v="16"/>
    <n v="2023"/>
    <x v="0"/>
    <n v="16"/>
    <n v="16"/>
    <n v="16"/>
  </r>
  <r>
    <s v="Incidente"/>
    <x v="3"/>
    <x v="2"/>
    <s v="Cerrado"/>
    <s v="ITSMECOM-1426343"/>
    <n v="6331486"/>
    <d v="2023-02-06T00:00:00"/>
    <d v="2023-02-23T00:00:00"/>
    <d v="2023-02-06T00:00:00"/>
    <d v="2023-02-08T00:00:00"/>
    <s v=""/>
    <d v="2023-02-08T00:00:00"/>
    <n v="2"/>
    <n v="2"/>
    <n v="2023"/>
    <x v="0"/>
    <n v="2"/>
    <n v="2"/>
    <n v="2"/>
  </r>
  <r>
    <s v="Incidente"/>
    <x v="7"/>
    <x v="1"/>
    <s v="Cerrado"/>
    <s v="ITSMECOM-1425616"/>
    <n v="6330133"/>
    <d v="2023-02-06T00:00:00"/>
    <d v="2023-03-07T00:00:00"/>
    <m/>
    <m/>
    <s v=""/>
    <d v="2023-02-20T00:00:00"/>
    <n v="14"/>
    <n v="0"/>
    <n v="2023"/>
    <x v="0"/>
    <n v="14"/>
    <n v="14"/>
    <n v="14"/>
  </r>
  <r>
    <s v="Incidente"/>
    <x v="7"/>
    <x v="1"/>
    <s v="Cerrado"/>
    <s v="ITSMECOM-1420819"/>
    <n v="6321947"/>
    <d v="2023-02-03T00:00:00"/>
    <d v="2023-03-07T00:00:00"/>
    <m/>
    <m/>
    <s v=""/>
    <d v="2023-02-20T00:00:00"/>
    <n v="17"/>
    <n v="0"/>
    <n v="2023"/>
    <x v="0"/>
    <n v="17"/>
    <n v="17"/>
    <n v="17"/>
  </r>
  <r>
    <s v="Incidente"/>
    <x v="7"/>
    <x v="1"/>
    <s v="Cerrado"/>
    <s v="ITSMECOM-1420815"/>
    <n v="6321943"/>
    <d v="2023-02-03T00:00:00"/>
    <d v="2023-03-07T00:00:00"/>
    <m/>
    <m/>
    <s v=""/>
    <d v="2023-02-20T00:00:00"/>
    <n v="17"/>
    <n v="0"/>
    <n v="2023"/>
    <x v="0"/>
    <n v="17"/>
    <n v="17"/>
    <n v="17"/>
  </r>
  <r>
    <s v="Incidente"/>
    <x v="1"/>
    <x v="3"/>
    <s v="Cerrado"/>
    <s v="ITSMECOM-1420455"/>
    <n v="6320851"/>
    <d v="2023-02-03T00:00:00"/>
    <d v="2023-02-24T00:00:00"/>
    <d v="2023-02-09T00:00:00"/>
    <d v="2023-02-09T00:00:00"/>
    <s v=""/>
    <d v="2023-02-09T00:00:00"/>
    <n v="6"/>
    <n v="0"/>
    <n v="2023"/>
    <x v="0"/>
    <n v="6"/>
    <n v="6"/>
    <n v="6"/>
  </r>
  <r>
    <s v="Incidente"/>
    <x v="1"/>
    <x v="0"/>
    <s v="Cerrado"/>
    <s v="ITSMECOM-1420407"/>
    <n v="6320840"/>
    <d v="2023-02-03T00:00:00"/>
    <d v="2023-02-18T00:00:00"/>
    <m/>
    <m/>
    <s v=""/>
    <d v="2023-02-03T00:00:00"/>
    <n v="0"/>
    <n v="0"/>
    <n v="2023"/>
    <x v="0"/>
    <n v="0"/>
    <n v="0"/>
    <n v="0"/>
  </r>
  <r>
    <s v="Solicitud de servicio"/>
    <x v="8"/>
    <x v="1"/>
    <s v="Cerrado"/>
    <s v="ITSMECOM-1420170"/>
    <n v="6320181"/>
    <d v="2023-02-03T00:00:00"/>
    <d v="2023-02-22T00:00:00"/>
    <m/>
    <m/>
    <s v=""/>
    <d v="2023-02-07T00:00:00"/>
    <n v="4"/>
    <n v="0"/>
    <n v="2023"/>
    <x v="0"/>
    <n v="4"/>
    <n v="4"/>
    <n v="4"/>
  </r>
  <r>
    <s v="Incidente"/>
    <x v="7"/>
    <x v="2"/>
    <s v="Cerrado"/>
    <s v="ITSMECOM-1418127"/>
    <n v="6316895"/>
    <d v="2023-02-02T00:00:00"/>
    <d v="2023-03-06T00:00:00"/>
    <m/>
    <m/>
    <s v=""/>
    <d v="2023-02-19T00:00:00"/>
    <n v="17"/>
    <n v="0"/>
    <n v="2023"/>
    <x v="0"/>
    <n v="17"/>
    <n v="17"/>
    <n v="17"/>
  </r>
  <r>
    <s v="Incidente"/>
    <x v="1"/>
    <x v="0"/>
    <s v="Cerrado"/>
    <s v="ITSMECOM-1416552"/>
    <n v="6310649"/>
    <d v="2023-02-02T00:00:00"/>
    <d v="2023-02-18T00:00:00"/>
    <m/>
    <m/>
    <s v=""/>
    <d v="2023-02-03T00:00:00"/>
    <n v="1"/>
    <n v="0"/>
    <n v="2023"/>
    <x v="0"/>
    <n v="1"/>
    <n v="1"/>
    <n v="1"/>
  </r>
  <r>
    <s v="Incidente"/>
    <x v="7"/>
    <x v="1"/>
    <s v="Cerrado"/>
    <s v="ITSMECOM-1414905"/>
    <n v="6307498"/>
    <d v="2023-02-02T00:00:00"/>
    <d v="2023-03-08T00:00:00"/>
    <m/>
    <m/>
    <s v=""/>
    <d v="2023-02-21T00:00:00"/>
    <n v="19"/>
    <n v="0"/>
    <n v="2023"/>
    <x v="0"/>
    <n v="19"/>
    <n v="19"/>
    <n v="19"/>
  </r>
  <r>
    <s v="Solicitud de servicio"/>
    <x v="8"/>
    <x v="0"/>
    <s v="Cerrado"/>
    <s v="ITSMECOM-1414185"/>
    <n v="6305712"/>
    <d v="2023-02-01T00:00:00"/>
    <d v="2023-02-16T00:00:00"/>
    <m/>
    <m/>
    <s v=""/>
    <d v="2023-02-01T00:00:00"/>
    <n v="0"/>
    <n v="0"/>
    <n v="2023"/>
    <x v="0"/>
    <n v="0"/>
    <n v="0"/>
    <n v="0"/>
  </r>
  <r>
    <s v="Solicitud de servicio"/>
    <x v="0"/>
    <x v="2"/>
    <s v="Cerrado"/>
    <s v="ITSMECOM-1414160"/>
    <n v="6305189"/>
    <d v="2023-02-01T00:00:00"/>
    <d v="2023-02-16T00:00:00"/>
    <m/>
    <m/>
    <s v=""/>
    <d v="2023-02-01T00:00:00"/>
    <n v="0"/>
    <n v="0"/>
    <n v="2023"/>
    <x v="0"/>
    <n v="0"/>
    <n v="0"/>
    <n v="0"/>
  </r>
  <r>
    <s v="Solicitud de servicio"/>
    <x v="2"/>
    <x v="0"/>
    <s v="Cerrado"/>
    <s v="ITSMECOM-1413922"/>
    <n v="6304290"/>
    <d v="2023-02-01T00:00:00"/>
    <d v="2023-02-16T00:00:00"/>
    <m/>
    <m/>
    <s v=""/>
    <d v="2023-02-01T00:00:00"/>
    <n v="0"/>
    <n v="0"/>
    <n v="2023"/>
    <x v="0"/>
    <n v="0"/>
    <n v="0"/>
    <n v="0"/>
  </r>
  <r>
    <s v="Solicitud de servicio"/>
    <x v="0"/>
    <x v="2"/>
    <s v="Cerrado"/>
    <s v="ITSMECOM-1413736"/>
    <n v="6303867"/>
    <d v="2023-02-01T00:00:00"/>
    <d v="2023-02-16T00:00:00"/>
    <m/>
    <m/>
    <s v=""/>
    <d v="2023-02-01T00:00:00"/>
    <n v="0"/>
    <n v="0"/>
    <n v="2023"/>
    <x v="0"/>
    <n v="0"/>
    <n v="0"/>
    <n v="0"/>
  </r>
  <r>
    <s v="Incidente"/>
    <x v="5"/>
    <x v="2"/>
    <s v="Cerrado"/>
    <s v="ITSMECOM-1412864"/>
    <n v="6301658"/>
    <d v="2023-02-01T00:00:00"/>
    <d v="2023-02-17T00:00:00"/>
    <m/>
    <m/>
    <s v=""/>
    <d v="2023-02-01T00:00:00"/>
    <n v="0"/>
    <n v="0"/>
    <n v="2023"/>
    <x v="0"/>
    <n v="0"/>
    <n v="0"/>
    <n v="0"/>
  </r>
  <r>
    <s v="Incidente"/>
    <x v="1"/>
    <x v="3"/>
    <s v="Cerrado"/>
    <s v="ITSMECOM-1412733"/>
    <n v="6301334"/>
    <d v="2023-02-01T00:00:00"/>
    <d v="2023-02-24T00:00:00"/>
    <d v="2023-02-01T00:00:00"/>
    <d v="2023-02-02T00:00:00"/>
    <s v=""/>
    <d v="2023-02-09T00:00:00"/>
    <n v="8"/>
    <n v="1"/>
    <n v="2023"/>
    <x v="0"/>
    <n v="8"/>
    <n v="8"/>
    <n v="8"/>
  </r>
  <r>
    <s v="Incidente"/>
    <x v="3"/>
    <x v="3"/>
    <s v="Cerrado"/>
    <s v="ITSMECOM-1412606"/>
    <n v="6300897"/>
    <d v="2023-02-01T00:00:00"/>
    <d v="2023-02-17T00:00:00"/>
    <d v="2023-02-01T00:00:00"/>
    <d v="2023-02-01T00:00:00"/>
    <s v=""/>
    <d v="2023-02-01T00:00:00"/>
    <n v="0"/>
    <n v="0"/>
    <n v="2023"/>
    <x v="0"/>
    <n v="0"/>
    <n v="0"/>
    <n v="0"/>
  </r>
  <r>
    <s v="Incidente"/>
    <x v="5"/>
    <x v="2"/>
    <s v="Cerrado"/>
    <s v="ITSMECOM-1412516"/>
    <n v="6300828"/>
    <d v="2023-02-01T00:00:00"/>
    <d v="2023-02-23T00:00:00"/>
    <d v="2023-02-01T00:00:00"/>
    <d v="2023-02-08T00:00:00"/>
    <s v=""/>
    <d v="2023-02-08T00:00:00"/>
    <n v="7"/>
    <n v="7"/>
    <n v="2023"/>
    <x v="0"/>
    <n v="7"/>
    <n v="7"/>
    <n v="7"/>
  </r>
  <r>
    <s v="Incidente"/>
    <x v="6"/>
    <x v="0"/>
    <s v="Cerrado"/>
    <s v="ITSMECOM-1412491"/>
    <n v="6300498"/>
    <d v="2023-02-01T00:00:00"/>
    <d v="2023-02-22T00:00:00"/>
    <d v="2023-02-01T00:00:00"/>
    <d v="2023-02-02T00:00:00"/>
    <s v=""/>
    <d v="2023-02-02T00:00:00"/>
    <n v="1"/>
    <n v="1"/>
    <n v="2023"/>
    <x v="0"/>
    <n v="1"/>
    <n v="1"/>
    <n v="1"/>
  </r>
  <r>
    <s v="Incidente"/>
    <x v="7"/>
    <x v="1"/>
    <s v="Cerrado"/>
    <s v="ITSMECOM-1411814"/>
    <n v="6299274"/>
    <d v="2023-02-01T00:00:00"/>
    <d v="2023-02-14T00:00:00"/>
    <m/>
    <m/>
    <s v=""/>
    <d v="2023-02-10T00:00:00"/>
    <n v="9"/>
    <n v="0"/>
    <n v="2023"/>
    <x v="0"/>
    <n v="9"/>
    <n v="9"/>
    <n v="9"/>
  </r>
  <r>
    <s v="Incidente"/>
    <x v="7"/>
    <x v="1"/>
    <s v="Cerrado"/>
    <s v="ITSMECOM-1411433"/>
    <n v="6298469"/>
    <d v="2023-01-31T00:00:00"/>
    <d v="2023-03-08T00:00:00"/>
    <m/>
    <m/>
    <s v=""/>
    <d v="2023-02-21T00:00:00"/>
    <n v="21"/>
    <n v="0"/>
    <n v="2023"/>
    <x v="0"/>
    <n v="21"/>
    <n v="21"/>
    <n v="21"/>
  </r>
  <r>
    <s v="Incidente"/>
    <x v="1"/>
    <x v="0"/>
    <s v="Cerrado"/>
    <s v="ITSMECOM-1409968"/>
    <n v="6293914"/>
    <d v="2023-01-31T00:00:00"/>
    <d v="2023-02-23T00:00:00"/>
    <m/>
    <m/>
    <s v=""/>
    <d v="2023-02-08T00:00:00"/>
    <n v="8"/>
    <n v="0"/>
    <n v="2023"/>
    <x v="0"/>
    <n v="8"/>
    <n v="8"/>
    <n v="8"/>
  </r>
  <r>
    <s v="Solicitud de servicio"/>
    <x v="8"/>
    <x v="0"/>
    <s v="Cerrado"/>
    <s v="ITSMECOM-1409941"/>
    <n v="6293716"/>
    <d v="2023-01-31T00:00:00"/>
    <d v="2023-02-23T00:00:00"/>
    <m/>
    <m/>
    <s v=""/>
    <d v="2023-02-08T00:00:00"/>
    <n v="8"/>
    <n v="0"/>
    <n v="2023"/>
    <x v="0"/>
    <n v="8"/>
    <n v="8"/>
    <n v="8"/>
  </r>
  <r>
    <s v="Incidente"/>
    <x v="3"/>
    <x v="0"/>
    <s v="Cerrado"/>
    <s v="ITSMECOM-1409626"/>
    <n v="6292894"/>
    <d v="2023-01-31T00:00:00"/>
    <d v="2023-02-24T00:00:00"/>
    <d v="2023-01-31T00:00:00"/>
    <d v="2023-02-09T00:00:00"/>
    <s v=""/>
    <d v="2023-02-09T00:00:00"/>
    <n v="9"/>
    <n v="9"/>
    <n v="2023"/>
    <x v="0"/>
    <n v="9"/>
    <n v="9"/>
    <n v="9"/>
  </r>
  <r>
    <s v="Incidente"/>
    <x v="3"/>
    <x v="0"/>
    <s v="Cerrado"/>
    <s v="ITSMECOM-1409486"/>
    <n v="6292830"/>
    <d v="2023-01-31T00:00:00"/>
    <d v="2023-02-22T00:00:00"/>
    <d v="2023-01-31T00:00:00"/>
    <d v="2023-02-07T00:00:00"/>
    <s v=""/>
    <d v="2023-02-07T00:00:00"/>
    <n v="7"/>
    <n v="7"/>
    <n v="2023"/>
    <x v="0"/>
    <n v="7"/>
    <n v="7"/>
    <n v="7"/>
  </r>
  <r>
    <s v="Incidente"/>
    <x v="3"/>
    <x v="0"/>
    <s v="Cerrado"/>
    <s v="ITSMECOM-1409443"/>
    <n v="6292824"/>
    <d v="2023-01-31T00:00:00"/>
    <d v="2023-02-18T00:00:00"/>
    <d v="2023-01-31T00:00:00"/>
    <d v="2023-02-03T00:00:00"/>
    <s v=""/>
    <d v="2023-02-03T00:00:00"/>
    <n v="3"/>
    <n v="3"/>
    <n v="2023"/>
    <x v="0"/>
    <n v="3"/>
    <n v="3"/>
    <n v="3"/>
  </r>
  <r>
    <s v="Incidente"/>
    <x v="1"/>
    <x v="0"/>
    <s v="Cerrado"/>
    <s v="ITSMECOM-1409418"/>
    <n v="6292746"/>
    <d v="2023-01-31T00:00:00"/>
    <d v="2023-02-16T00:00:00"/>
    <m/>
    <m/>
    <s v=""/>
    <d v="2023-02-01T00:00:00"/>
    <n v="1"/>
    <n v="0"/>
    <n v="2023"/>
    <x v="0"/>
    <n v="1"/>
    <n v="1"/>
    <n v="1"/>
  </r>
  <r>
    <s v="Solicitud de servicio"/>
    <x v="8"/>
    <x v="0"/>
    <s v="Cerrado"/>
    <s v="ITSMECOM-1409195"/>
    <n v="6292328"/>
    <d v="2023-01-31T00:00:00"/>
    <d v="2023-03-07T00:00:00"/>
    <d v="2023-02-02T00:00:00"/>
    <d v="2023-02-20T00:00:00"/>
    <s v=""/>
    <d v="2023-02-20T00:00:00"/>
    <n v="20"/>
    <n v="18"/>
    <n v="2023"/>
    <x v="0"/>
    <n v="20"/>
    <n v="20"/>
    <n v="20"/>
  </r>
  <r>
    <s v="Incidente"/>
    <x v="1"/>
    <x v="0"/>
    <s v="Cerrado"/>
    <s v="ITSMECOM-1409113"/>
    <n v="6292261"/>
    <d v="2023-01-31T00:00:00"/>
    <d v="2023-02-16T00:00:00"/>
    <m/>
    <m/>
    <s v=""/>
    <d v="2023-02-01T00:00:00"/>
    <n v="1"/>
    <n v="0"/>
    <n v="2023"/>
    <x v="0"/>
    <n v="1"/>
    <n v="1"/>
    <n v="1"/>
  </r>
  <r>
    <s v="Incidente"/>
    <x v="5"/>
    <x v="0"/>
    <s v="Resuelta"/>
    <s v="ITSMECOM-1408503"/>
    <n v="6291620"/>
    <d v="2023-01-31T00:00:00"/>
    <d v="2023-02-24T00:00:00"/>
    <m/>
    <m/>
    <s v=""/>
    <d v="2023-02-24T00:00:00"/>
    <n v="24"/>
    <n v="0"/>
    <n v="2023"/>
    <x v="0"/>
    <n v="24"/>
    <n v="24"/>
    <n v="24"/>
  </r>
  <r>
    <s v="Incidente"/>
    <x v="5"/>
    <x v="0"/>
    <s v="Cerrado"/>
    <s v="ITSMECOM-1408492"/>
    <n v="6291406"/>
    <d v="2023-01-31T00:00:00"/>
    <d v="2023-02-22T00:00:00"/>
    <d v="2023-01-31T00:00:00"/>
    <d v="2023-02-07T00:00:00"/>
    <s v=""/>
    <d v="2023-02-07T00:00:00"/>
    <n v="7"/>
    <n v="7"/>
    <n v="2023"/>
    <x v="0"/>
    <n v="7"/>
    <n v="7"/>
    <n v="7"/>
  </r>
  <r>
    <s v="Incidente"/>
    <x v="5"/>
    <x v="0"/>
    <s v="Resuelta"/>
    <s v="ITSMECOM-1408484"/>
    <n v="6291396"/>
    <d v="2023-01-31T00:00:00"/>
    <d v="2023-02-23T00:00:00"/>
    <d v="2023-02-02T00:00:00"/>
    <d v="2023-02-23T00:00:00"/>
    <s v=""/>
    <d v="2023-02-23T00:00:00"/>
    <n v="23"/>
    <n v="21"/>
    <n v="2023"/>
    <x v="0"/>
    <n v="23"/>
    <n v="23"/>
    <n v="23"/>
  </r>
  <r>
    <s v="Incidente"/>
    <x v="7"/>
    <x v="1"/>
    <s v="Cerrado"/>
    <s v="ITSMECOM-1406636"/>
    <n v="6287047"/>
    <d v="2023-01-30T00:00:00"/>
    <d v="2023-03-08T00:00:00"/>
    <m/>
    <m/>
    <s v=""/>
    <d v="2023-02-21T00:00:00"/>
    <n v="22"/>
    <n v="0"/>
    <n v="2023"/>
    <x v="0"/>
    <n v="22"/>
    <n v="22"/>
    <n v="22"/>
  </r>
  <r>
    <s v="Incidente"/>
    <x v="1"/>
    <x v="0"/>
    <s v="Cerrado"/>
    <s v="ITSMECOM-1405193"/>
    <n v="6283121"/>
    <d v="2023-01-30T00:00:00"/>
    <d v="2023-02-16T00:00:00"/>
    <m/>
    <m/>
    <s v=""/>
    <d v="2023-02-01T00:00:00"/>
    <n v="2"/>
    <n v="0"/>
    <n v="2023"/>
    <x v="0"/>
    <n v="2"/>
    <n v="2"/>
    <n v="2"/>
  </r>
  <r>
    <s v="Incidente"/>
    <x v="1"/>
    <x v="0"/>
    <s v="Cerrado"/>
    <s v="ITSMECOM-1405182"/>
    <n v="6282806"/>
    <d v="2023-01-30T00:00:00"/>
    <d v="2023-02-16T00:00:00"/>
    <m/>
    <m/>
    <s v=""/>
    <d v="2023-02-01T00:00:00"/>
    <n v="2"/>
    <n v="0"/>
    <n v="2023"/>
    <x v="0"/>
    <n v="2"/>
    <n v="2"/>
    <n v="2"/>
  </r>
  <r>
    <s v="Incidente"/>
    <x v="7"/>
    <x v="3"/>
    <s v="Cerrado"/>
    <s v="ITSMECOM-1405030"/>
    <n v="6282528"/>
    <d v="2023-01-30T00:00:00"/>
    <d v="2023-03-01T00:00:00"/>
    <m/>
    <m/>
    <s v=""/>
    <d v="2023-02-14T00:00:00"/>
    <n v="15"/>
    <n v="0"/>
    <n v="2023"/>
    <x v="0"/>
    <n v="15"/>
    <n v="15"/>
    <n v="15"/>
  </r>
  <r>
    <s v="Incidente"/>
    <x v="7"/>
    <x v="1"/>
    <s v="Cerrado"/>
    <s v="ITSMECOM-1403200"/>
    <n v="6279272"/>
    <d v="2023-01-28T00:00:00"/>
    <d v="2023-02-02T00:00:00"/>
    <m/>
    <m/>
    <s v=""/>
    <d v="2023-02-02T00:00:00"/>
    <n v="5"/>
    <n v="0"/>
    <n v="2023"/>
    <x v="0"/>
    <n v="5"/>
    <n v="5"/>
    <n v="5"/>
  </r>
  <r>
    <s v="Incidente"/>
    <x v="7"/>
    <x v="1"/>
    <s v="Cerrado"/>
    <s v="ITSMECOM-1401582"/>
    <n v="6276579"/>
    <d v="2023-01-27T00:00:00"/>
    <d v="2023-02-02T00:00:00"/>
    <m/>
    <m/>
    <s v=""/>
    <d v="2023-02-02T00:00:00"/>
    <n v="6"/>
    <n v="0"/>
    <n v="2023"/>
    <x v="0"/>
    <n v="6"/>
    <n v="6"/>
    <n v="6"/>
  </r>
  <r>
    <s v="Incidente"/>
    <x v="5"/>
    <x v="2"/>
    <s v="Cerrado"/>
    <s v="ITSMECOM-1400037"/>
    <n v="6273156"/>
    <d v="2023-01-27T00:00:00"/>
    <d v="2023-02-23T00:00:00"/>
    <d v="2023-01-27T00:00:00"/>
    <d v="2023-02-08T00:00:00"/>
    <s v=""/>
    <d v="2023-02-08T00:00:00"/>
    <n v="12"/>
    <n v="12"/>
    <n v="2023"/>
    <x v="0"/>
    <n v="12"/>
    <n v="12"/>
    <n v="12"/>
  </r>
  <r>
    <s v="Incidente"/>
    <x v="3"/>
    <x v="0"/>
    <s v="Cerrado"/>
    <s v="ITSMECOM-1399760"/>
    <n v="6272344"/>
    <d v="2023-01-27T00:00:00"/>
    <d v="2023-03-02T00:00:00"/>
    <m/>
    <m/>
    <s v=""/>
    <d v="2023-02-15T00:00:00"/>
    <n v="19"/>
    <n v="0"/>
    <n v="2023"/>
    <x v="0"/>
    <n v="19"/>
    <n v="19"/>
    <n v="19"/>
  </r>
  <r>
    <s v="Solicitud de servicio"/>
    <x v="3"/>
    <x v="2"/>
    <s v="Cerrado"/>
    <s v="ITSMECOM-1397305"/>
    <n v="6267804"/>
    <d v="2023-01-26T00:00:00"/>
    <d v="2023-02-18T00:00:00"/>
    <m/>
    <m/>
    <s v=""/>
    <d v="2023-02-03T00:00:00"/>
    <n v="8"/>
    <n v="0"/>
    <n v="2023"/>
    <x v="0"/>
    <n v="8"/>
    <n v="8"/>
    <n v="8"/>
  </r>
  <r>
    <s v="Incidente"/>
    <x v="5"/>
    <x v="0"/>
    <s v="Cerrado"/>
    <s v="ITSMECOM-1397199"/>
    <n v="6267369"/>
    <d v="2023-01-26T00:00:00"/>
    <d v="2023-03-02T00:00:00"/>
    <d v="2023-01-26T00:00:00"/>
    <d v="2023-02-15T00:00:00"/>
    <s v=""/>
    <d v="2023-02-15T00:00:00"/>
    <n v="20"/>
    <n v="20"/>
    <n v="2023"/>
    <x v="0"/>
    <n v="20"/>
    <n v="20"/>
    <n v="20"/>
  </r>
  <r>
    <s v="Incidente"/>
    <x v="3"/>
    <x v="0"/>
    <s v="Cerrado"/>
    <s v="ITSMECOM-1394875"/>
    <n v="6263029"/>
    <d v="2023-01-26T00:00:00"/>
    <d v="2023-03-08T00:00:00"/>
    <d v="2023-01-26T00:00:00"/>
    <d v="2023-02-21T00:00:00"/>
    <s v=""/>
    <d v="2023-02-21T00:00:00"/>
    <n v="26"/>
    <n v="26"/>
    <n v="2023"/>
    <x v="0"/>
    <n v="26"/>
    <n v="26"/>
    <n v="26"/>
  </r>
  <r>
    <s v="Incidente"/>
    <x v="7"/>
    <x v="1"/>
    <s v="Cerrado"/>
    <s v="ITSMECOM-1393299"/>
    <n v="6259849"/>
    <d v="2023-01-25T00:00:00"/>
    <d v="2023-02-23T00:00:00"/>
    <m/>
    <m/>
    <s v=""/>
    <d v="2023-02-07T00:00:00"/>
    <n v="13"/>
    <n v="0"/>
    <n v="2023"/>
    <x v="0"/>
    <n v="13"/>
    <n v="13"/>
    <n v="13"/>
  </r>
  <r>
    <s v="Incidente"/>
    <x v="7"/>
    <x v="1"/>
    <s v="Cerrado"/>
    <s v="ITSMECOM-1392818"/>
    <n v="6258253"/>
    <d v="2023-01-25T00:00:00"/>
    <d v="2023-02-18T00:00:00"/>
    <m/>
    <m/>
    <s v=""/>
    <d v="2023-02-18T00:00:00"/>
    <n v="24"/>
    <n v="0"/>
    <n v="2023"/>
    <x v="0"/>
    <n v="24"/>
    <n v="24"/>
    <n v="24"/>
  </r>
  <r>
    <s v="Incidente"/>
    <x v="7"/>
    <x v="2"/>
    <s v="Cerrado"/>
    <s v="ITSMECOM-1392535"/>
    <n v="6257341"/>
    <d v="2023-01-25T00:00:00"/>
    <d v="2023-02-22T00:00:00"/>
    <m/>
    <m/>
    <s v=""/>
    <d v="2023-02-22T00:00:00"/>
    <n v="28"/>
    <n v="0"/>
    <n v="2023"/>
    <x v="0"/>
    <n v="28"/>
    <n v="28"/>
    <n v="28"/>
  </r>
  <r>
    <s v="Incidente"/>
    <x v="7"/>
    <x v="1"/>
    <s v="Cerrado"/>
    <s v="ITSMECOM-1392195"/>
    <n v="6255949"/>
    <d v="2023-01-25T00:00:00"/>
    <d v="2023-03-02T00:00:00"/>
    <m/>
    <m/>
    <s v=""/>
    <d v="2023-02-15T00:00:00"/>
    <n v="21"/>
    <n v="0"/>
    <n v="2023"/>
    <x v="0"/>
    <n v="21"/>
    <n v="21"/>
    <n v="21"/>
  </r>
  <r>
    <s v="Incidente"/>
    <x v="7"/>
    <x v="1"/>
    <s v="Cerrado"/>
    <s v="ITSMECOM-1390216"/>
    <n v="6251091"/>
    <d v="2023-01-24T00:00:00"/>
    <d v="2023-02-18T00:00:00"/>
    <m/>
    <m/>
    <s v=""/>
    <d v="2023-02-18T00:00:00"/>
    <n v="25"/>
    <n v="0"/>
    <n v="2023"/>
    <x v="0"/>
    <n v="25"/>
    <n v="25"/>
    <n v="25"/>
  </r>
  <r>
    <s v="Incidente"/>
    <x v="5"/>
    <x v="0"/>
    <s v="Cerrado"/>
    <s v="ITSMECOM-1388643"/>
    <n v="6245934"/>
    <d v="2023-01-24T00:00:00"/>
    <d v="2023-02-16T00:00:00"/>
    <m/>
    <m/>
    <s v=""/>
    <d v="2023-02-01T00:00:00"/>
    <n v="8"/>
    <n v="0"/>
    <n v="2023"/>
    <x v="0"/>
    <n v="8"/>
    <n v="8"/>
    <n v="8"/>
  </r>
  <r>
    <s v="Solicitud de servicio"/>
    <x v="0"/>
    <x v="1"/>
    <s v="Cerrado"/>
    <s v="ITSMECOM-1387049"/>
    <n v="6242102"/>
    <d v="2023-01-23T00:00:00"/>
    <d v="2023-02-28T00:00:00"/>
    <m/>
    <m/>
    <s v=""/>
    <d v="2023-02-13T00:00:00"/>
    <n v="21"/>
    <n v="0"/>
    <n v="2023"/>
    <x v="0"/>
    <n v="21"/>
    <n v="21"/>
    <n v="21"/>
  </r>
  <r>
    <s v="Solicitud de servicio"/>
    <x v="9"/>
    <x v="1"/>
    <s v="Cerrado"/>
    <s v="ITSMECOM-1386536"/>
    <n v="6240737"/>
    <d v="2023-01-23T00:00:00"/>
    <d v="2023-02-16T00:00:00"/>
    <m/>
    <m/>
    <s v=""/>
    <d v="2023-02-01T00:00:00"/>
    <n v="9"/>
    <n v="0"/>
    <n v="2023"/>
    <x v="0"/>
    <n v="9"/>
    <n v="9"/>
    <n v="9"/>
  </r>
  <r>
    <s v="Incidente"/>
    <x v="5"/>
    <x v="3"/>
    <s v="Cerrado"/>
    <s v="ITSMECOM-1386062"/>
    <n v="6239129"/>
    <d v="2023-01-23T00:00:00"/>
    <d v="2023-02-24T00:00:00"/>
    <d v="2023-01-23T00:00:00"/>
    <d v="2023-02-09T00:00:00"/>
    <s v=""/>
    <d v="2023-02-09T00:00:00"/>
    <n v="17"/>
    <n v="17"/>
    <n v="2023"/>
    <x v="0"/>
    <n v="17"/>
    <n v="17"/>
    <n v="17"/>
  </r>
  <r>
    <s v="Incidente"/>
    <x v="7"/>
    <x v="1"/>
    <s v="Cerrado"/>
    <s v="ITSMECOM-1377548"/>
    <n v="6222697"/>
    <d v="2023-01-19T00:00:00"/>
    <d v="2023-02-25T00:00:00"/>
    <m/>
    <m/>
    <s v=""/>
    <d v="2023-02-10T00:00:00"/>
    <n v="22"/>
    <n v="0"/>
    <n v="2023"/>
    <x v="0"/>
    <n v="22"/>
    <n v="22"/>
    <n v="22"/>
  </r>
  <r>
    <s v="Incidente"/>
    <x v="5"/>
    <x v="2"/>
    <s v="Cerrado"/>
    <s v="ITSMECOM-1367582"/>
    <n v="6202652"/>
    <d v="2023-01-17T00:00:00"/>
    <d v="2023-03-04T00:00:00"/>
    <d v="2023-01-17T00:00:00"/>
    <d v="2023-02-17T00:00:00"/>
    <s v=""/>
    <d v="2023-02-17T00:00:00"/>
    <n v="31"/>
    <n v="31"/>
    <n v="2023"/>
    <x v="0"/>
    <n v="31"/>
    <n v="31"/>
    <n v="31"/>
  </r>
  <r>
    <s v="Incidente"/>
    <x v="5"/>
    <x v="2"/>
    <s v="Cerrado"/>
    <s v="ITSMECOM-1363370"/>
    <n v="6191983"/>
    <d v="2023-01-16T00:00:00"/>
    <d v="2023-02-17T00:00:00"/>
    <d v="2023-01-16T00:00:00"/>
    <d v="2023-01-19T00:00:00"/>
    <s v=""/>
    <d v="2023-02-02T00:00:00"/>
    <n v="17"/>
    <n v="3"/>
    <n v="2023"/>
    <x v="0"/>
    <n v="17"/>
    <n v="17"/>
    <n v="17"/>
  </r>
  <r>
    <s v="Incidente"/>
    <x v="7"/>
    <x v="0"/>
    <s v="Cerrado"/>
    <s v="ITSMECOM-1359399"/>
    <n v="6184766"/>
    <d v="2023-01-14T00:00:00"/>
    <d v="2023-02-15T00:00:00"/>
    <m/>
    <m/>
    <s v=""/>
    <d v="2023-02-15T00:00:00"/>
    <n v="32"/>
    <n v="0"/>
    <n v="2023"/>
    <x v="0"/>
    <n v="32"/>
    <n v="32"/>
    <n v="32"/>
  </r>
  <r>
    <s v="Incidente"/>
    <x v="7"/>
    <x v="1"/>
    <s v="Cerrado"/>
    <s v="ITSMECOM-1357563"/>
    <n v="6182536"/>
    <d v="2023-01-13T00:00:00"/>
    <d v="2023-03-08T00:00:00"/>
    <m/>
    <m/>
    <s v=""/>
    <d v="2023-02-21T00:00:00"/>
    <n v="39"/>
    <n v="0"/>
    <n v="2023"/>
    <x v="0"/>
    <n v="39"/>
    <n v="39"/>
    <n v="39"/>
  </r>
  <r>
    <s v="Incidente"/>
    <x v="10"/>
    <x v="0"/>
    <s v="Resuelta"/>
    <s v="ITSMECOM-1356584"/>
    <n v="6180238"/>
    <d v="2023-01-13T00:00:00"/>
    <d v="2023-02-23T00:00:00"/>
    <m/>
    <m/>
    <s v=""/>
    <d v="2023-02-23T00:00:00"/>
    <n v="41"/>
    <n v="0"/>
    <n v="2023"/>
    <x v="0"/>
    <n v="41"/>
    <n v="41"/>
    <n v="41"/>
  </r>
  <r>
    <s v="Incidente"/>
    <x v="3"/>
    <x v="0"/>
    <s v="Cerrado"/>
    <s v="ITSMECOM-1352565"/>
    <n v="6169403"/>
    <d v="2023-01-12T00:00:00"/>
    <d v="2023-02-21T00:00:00"/>
    <d v="2023-01-12T00:00:00"/>
    <d v="2023-02-06T00:00:00"/>
    <s v=""/>
    <d v="2023-02-06T00:00:00"/>
    <n v="25"/>
    <n v="25"/>
    <n v="2023"/>
    <x v="0"/>
    <n v="25"/>
    <n v="25"/>
    <n v="25"/>
  </r>
  <r>
    <s v="Incidente"/>
    <x v="7"/>
    <x v="1"/>
    <s v="Resuelta"/>
    <s v="ITSMECOM-1350532"/>
    <n v="6165540"/>
    <d v="2023-01-11T00:00:00"/>
    <d v="2023-02-23T00:00:00"/>
    <m/>
    <m/>
    <s v=""/>
    <d v="2023-02-23T00:00:00"/>
    <n v="43"/>
    <n v="0"/>
    <n v="2023"/>
    <x v="0"/>
    <n v="43"/>
    <n v="43"/>
    <n v="43"/>
  </r>
  <r>
    <s v="Incidente"/>
    <x v="1"/>
    <x v="0"/>
    <s v="Cerrado"/>
    <s v="ITSMECOM-1345090"/>
    <n v="6152977"/>
    <d v="2023-01-10T00:00:00"/>
    <d v="2023-02-24T00:00:00"/>
    <d v="2023-01-11T00:00:00"/>
    <d v="2023-02-08T00:00:00"/>
    <s v=""/>
    <d v="2023-02-08T00:00:00"/>
    <n v="29"/>
    <n v="28"/>
    <n v="2023"/>
    <x v="0"/>
    <n v="29"/>
    <n v="29"/>
    <n v="29"/>
  </r>
  <r>
    <s v="Incidente"/>
    <x v="3"/>
    <x v="0"/>
    <s v="Cerrado"/>
    <s v="ITSMECOM-1343303"/>
    <n v="6148654"/>
    <d v="2023-01-09T00:00:00"/>
    <d v="2023-02-16T00:00:00"/>
    <d v="2023-01-09T00:00:00"/>
    <d v="2023-02-01T00:00:00"/>
    <s v=""/>
    <d v="2023-02-01T00:00:00"/>
    <n v="23"/>
    <n v="23"/>
    <n v="2023"/>
    <x v="0"/>
    <n v="23"/>
    <n v="23"/>
    <n v="23"/>
  </r>
  <r>
    <s v="Incidente"/>
    <x v="5"/>
    <x v="2"/>
    <s v="Cerrado"/>
    <s v="ITSMECOM-1317301"/>
    <n v="6098838"/>
    <d v="2022-12-28T00:00:00"/>
    <d v="2023-03-04T00:00:00"/>
    <d v="2022-12-28T00:00:00"/>
    <d v="2023-02-17T00:00:00"/>
    <s v=""/>
    <d v="2023-02-17T00:00:00"/>
    <n v="51"/>
    <n v="51"/>
    <n v="2023"/>
    <x v="0"/>
    <n v="51"/>
    <n v="51"/>
    <n v="51"/>
  </r>
  <r>
    <s v="Incidente"/>
    <x v="7"/>
    <x v="1"/>
    <s v="Cerrado"/>
    <s v="ITSMECOM-1299828"/>
    <n v="6064649"/>
    <d v="2022-12-21T00:00:00"/>
    <d v="2023-03-09T00:00:00"/>
    <m/>
    <m/>
    <s v=""/>
    <d v="2023-02-21T00:00:00"/>
    <n v="62"/>
    <n v="0"/>
    <n v="2023"/>
    <x v="0"/>
    <n v="62"/>
    <n v="62"/>
    <n v="62"/>
  </r>
  <r>
    <s v="Incidente"/>
    <x v="5"/>
    <x v="0"/>
    <s v="Cerrado"/>
    <s v="ITSMECOM-1258643"/>
    <n v="5966503"/>
    <d v="2022-11-30T00:00:00"/>
    <d v="2023-03-09T00:00:00"/>
    <m/>
    <m/>
    <s v=""/>
    <d v="2023-02-22T00:00:00"/>
    <n v="84"/>
    <n v="0"/>
    <n v="2023"/>
    <x v="0"/>
    <n v="84"/>
    <n v="84"/>
    <n v="84"/>
  </r>
  <r>
    <s v="Incidente"/>
    <x v="3"/>
    <x v="0"/>
    <s v="Cerrado"/>
    <s v="ITSMECOM-1245738"/>
    <n v="5938292"/>
    <d v="2022-11-24T00:00:00"/>
    <d v="2023-03-01T00:00:00"/>
    <d v="2022-11-24T00:00:00"/>
    <d v="2023-02-14T00:00:00"/>
    <s v=""/>
    <d v="2023-02-14T00:00:00"/>
    <n v="82"/>
    <n v="82"/>
    <n v="2023"/>
    <x v="0"/>
    <n v="82"/>
    <n v="82"/>
    <n v="82"/>
  </r>
  <r>
    <s v="Incidente"/>
    <x v="3"/>
    <x v="2"/>
    <s v="Cerrado"/>
    <s v="ITSMECOM-1242624"/>
    <n v="5927414"/>
    <d v="2022-11-23T00:00:00"/>
    <d v="2023-02-24T00:00:00"/>
    <d v="2022-11-23T00:00:00"/>
    <d v="2023-02-09T00:00:00"/>
    <s v=""/>
    <d v="2023-02-09T00:00:00"/>
    <n v="78"/>
    <n v="78"/>
    <n v="2023"/>
    <x v="0"/>
    <n v="78"/>
    <n v="78"/>
    <n v="78"/>
  </r>
  <r>
    <s v="Incidente"/>
    <x v="5"/>
    <x v="0"/>
    <s v="Resuelta"/>
    <s v="ITSMECOM-1240480"/>
    <n v="5921131"/>
    <d v="2022-11-22T00:00:00"/>
    <d v="2023-02-27T00:00:00"/>
    <d v="2022-11-22T00:00:00"/>
    <d v="2023-02-27T00:00:00"/>
    <s v=""/>
    <d v="2023-02-27T00:00:00"/>
    <n v="97"/>
    <n v="97"/>
    <n v="2023"/>
    <x v="0"/>
    <n v="97"/>
    <n v="97"/>
    <n v="97"/>
  </r>
  <r>
    <s v="Incidente"/>
    <x v="5"/>
    <x v="0"/>
    <s v="Resuelta"/>
    <s v="ITSMECOM-1226205"/>
    <n v="5887818"/>
    <d v="2022-11-16T00:00:00"/>
    <d v="2023-02-24T00:00:00"/>
    <d v="2022-11-16T00:00:00"/>
    <d v="2023-02-24T00:00:00"/>
    <s v=""/>
    <d v="2023-02-24T00:00:00"/>
    <n v="100"/>
    <n v="100"/>
    <n v="2023"/>
    <x v="0"/>
    <n v="100"/>
    <n v="100"/>
    <n v="100"/>
  </r>
  <r>
    <s v="Incidente"/>
    <x v="5"/>
    <x v="0"/>
    <s v="Resuelta"/>
    <s v="ITSMECOM-1226159"/>
    <n v="5887382"/>
    <d v="2022-11-16T00:00:00"/>
    <d v="2023-02-27T00:00:00"/>
    <m/>
    <m/>
    <s v=""/>
    <d v="2023-02-27T00:00:00"/>
    <n v="103"/>
    <n v="0"/>
    <n v="2023"/>
    <x v="0"/>
    <n v="103"/>
    <n v="103"/>
    <n v="103"/>
  </r>
  <r>
    <s v="Incidente"/>
    <x v="5"/>
    <x v="0"/>
    <s v="Cerrado"/>
    <s v="ITSMECOM-1223720"/>
    <n v="5880042"/>
    <d v="2022-11-15T00:00:00"/>
    <d v="2023-02-21T00:00:00"/>
    <d v="2022-11-15T00:00:00"/>
    <d v="2023-02-06T00:00:00"/>
    <s v=""/>
    <d v="2023-02-06T00:00:00"/>
    <n v="83"/>
    <n v="83"/>
    <n v="2023"/>
    <x v="0"/>
    <n v="83"/>
    <n v="83"/>
    <n v="83"/>
  </r>
  <r>
    <s v="Incidente"/>
    <x v="3"/>
    <x v="0"/>
    <s v="Cerrado"/>
    <s v="ITSMECOM-1223627"/>
    <n v="5879680"/>
    <d v="2022-11-15T00:00:00"/>
    <d v="2023-02-24T00:00:00"/>
    <d v="2022-11-15T00:00:00"/>
    <d v="2023-02-09T00:00:00"/>
    <s v=""/>
    <d v="2023-02-09T00:00:00"/>
    <n v="86"/>
    <n v="86"/>
    <n v="2023"/>
    <x v="0"/>
    <n v="86"/>
    <n v="86"/>
    <n v="86"/>
  </r>
  <r>
    <s v="Incidente"/>
    <x v="5"/>
    <x v="0"/>
    <s v="Cerrado"/>
    <s v="ITSMECOM-1216689"/>
    <n v="5863776"/>
    <d v="2022-11-11T00:00:00"/>
    <d v="2023-02-18T00:00:00"/>
    <d v="2022-11-11T00:00:00"/>
    <d v="2023-02-03T00:00:00"/>
    <s v=""/>
    <d v="2023-02-03T00:00:00"/>
    <n v="84"/>
    <n v="84"/>
    <n v="2023"/>
    <x v="0"/>
    <n v="84"/>
    <n v="84"/>
    <n v="84"/>
  </r>
  <r>
    <s v="Incidente"/>
    <x v="3"/>
    <x v="0"/>
    <s v="Cerrado"/>
    <s v="ITSMECOM-1210208"/>
    <n v="5842968"/>
    <d v="2022-11-08T00:00:00"/>
    <d v="2023-02-24T00:00:00"/>
    <d v="2022-11-08T00:00:00"/>
    <d v="2023-02-09T00:00:00"/>
    <s v=""/>
    <d v="2023-02-09T00:00:00"/>
    <n v="93"/>
    <n v="93"/>
    <n v="2023"/>
    <x v="0"/>
    <n v="93"/>
    <n v="93"/>
    <n v="93"/>
  </r>
  <r>
    <s v="Incidente"/>
    <x v="5"/>
    <x v="2"/>
    <s v="Cerrado"/>
    <s v="ITSMECOM-1209288"/>
    <n v="5840335"/>
    <d v="2022-11-07T00:00:00"/>
    <d v="2023-03-04T00:00:00"/>
    <d v="2022-11-07T00:00:00"/>
    <d v="2023-02-17T00:00:00"/>
    <s v=""/>
    <d v="2023-02-17T00:00:00"/>
    <n v="102"/>
    <n v="102"/>
    <n v="2023"/>
    <x v="0"/>
    <n v="102"/>
    <n v="102"/>
    <n v="102"/>
  </r>
  <r>
    <s v="Incidente"/>
    <x v="3"/>
    <x v="0"/>
    <s v="Cerrado"/>
    <s v="ITSMECOM-1203725"/>
    <n v="5827747"/>
    <d v="2022-11-04T00:00:00"/>
    <d v="2023-02-28T00:00:00"/>
    <d v="2022-11-04T00:00:00"/>
    <d v="2023-02-13T00:00:00"/>
    <s v=""/>
    <d v="2023-02-13T00:00:00"/>
    <n v="101"/>
    <n v="101"/>
    <n v="2023"/>
    <x v="0"/>
    <n v="101"/>
    <n v="101"/>
    <n v="101"/>
  </r>
  <r>
    <s v="Incidente"/>
    <x v="3"/>
    <x v="0"/>
    <s v="Cerrado"/>
    <s v="ITSMECOM-1188589"/>
    <n v="5779161"/>
    <d v="2022-10-25T00:00:00"/>
    <d v="2023-02-24T00:00:00"/>
    <d v="2022-10-25T00:00:00"/>
    <d v="2023-02-09T00:00:00"/>
    <s v=""/>
    <d v="2023-02-09T00:00:00"/>
    <n v="107"/>
    <n v="107"/>
    <n v="2023"/>
    <x v="0"/>
    <n v="107"/>
    <n v="107"/>
    <n v="107"/>
  </r>
  <r>
    <s v="Incidente"/>
    <x v="3"/>
    <x v="0"/>
    <s v="Resuelta"/>
    <s v="ITSMECOM-1186555"/>
    <n v="5771610"/>
    <d v="2022-10-24T00:00:00"/>
    <d v="2023-02-28T00:00:00"/>
    <d v="2022-10-24T00:00:00"/>
    <d v="2023-02-28T00:00:00"/>
    <s v=""/>
    <d v="2023-02-28T00:00:00"/>
    <n v="127"/>
    <n v="127"/>
    <n v="2023"/>
    <x v="0"/>
    <n v="127"/>
    <n v="127"/>
    <n v="127"/>
  </r>
  <r>
    <s v="Incidente"/>
    <x v="3"/>
    <x v="0"/>
    <s v="Resuelta"/>
    <s v="ITSMECOM-1184153"/>
    <n v="5764068"/>
    <d v="2022-10-21T00:00:00"/>
    <d v="2023-02-24T00:00:00"/>
    <m/>
    <m/>
    <s v=""/>
    <d v="2023-02-24T00:00:00"/>
    <n v="126"/>
    <n v="0"/>
    <n v="2023"/>
    <x v="0"/>
    <n v="126"/>
    <n v="126"/>
    <n v="126"/>
  </r>
  <r>
    <s v="Incidente"/>
    <x v="5"/>
    <x v="0"/>
    <s v="Resuelta"/>
    <s v="ITSMECOM-1174481"/>
    <n v="5729611"/>
    <d v="2022-10-13T00:00:00"/>
    <d v="2023-02-24T00:00:00"/>
    <m/>
    <m/>
    <s v=""/>
    <d v="2023-02-24T00:00:00"/>
    <n v="134"/>
    <n v="0"/>
    <n v="2023"/>
    <x v="0"/>
    <n v="134"/>
    <n v="134"/>
    <n v="134"/>
  </r>
  <r>
    <s v="Incidente"/>
    <x v="5"/>
    <x v="0"/>
    <s v="Cerrado"/>
    <s v="ITSMECOM-1170883"/>
    <n v="5718224"/>
    <d v="2022-10-11T00:00:00"/>
    <d v="2023-02-16T00:00:00"/>
    <m/>
    <m/>
    <s v=""/>
    <d v="2023-02-01T00:00:00"/>
    <n v="113"/>
    <n v="0"/>
    <n v="2023"/>
    <x v="0"/>
    <n v="113"/>
    <n v="113"/>
    <n v="113"/>
  </r>
  <r>
    <s v="Incidente"/>
    <x v="5"/>
    <x v="0"/>
    <s v="Resuelta"/>
    <s v="ITSMECOM-1159498"/>
    <n v="5679796"/>
    <d v="2022-10-03T00:00:00"/>
    <d v="2023-02-24T00:00:00"/>
    <m/>
    <m/>
    <s v=""/>
    <d v="2023-02-24T00:00:00"/>
    <n v="144"/>
    <n v="0"/>
    <n v="2023"/>
    <x v="0"/>
    <n v="144"/>
    <n v="144"/>
    <n v="144"/>
  </r>
  <r>
    <s v="Incidente"/>
    <x v="5"/>
    <x v="0"/>
    <s v="Cerrado"/>
    <s v="ITSMECOM-1156942"/>
    <n v="5672855"/>
    <d v="2022-09-30T00:00:00"/>
    <d v="2023-02-24T00:00:00"/>
    <d v="2022-09-30T00:00:00"/>
    <d v="2023-02-09T00:00:00"/>
    <s v=""/>
    <d v="2023-02-09T00:00:00"/>
    <n v="132"/>
    <n v="132"/>
    <n v="2023"/>
    <x v="0"/>
    <n v="132"/>
    <n v="132"/>
    <n v="132"/>
  </r>
  <r>
    <s v="Incidente"/>
    <x v="5"/>
    <x v="2"/>
    <s v="Cerrado"/>
    <s v="ITSMECOM-1155132"/>
    <n v="5666247"/>
    <d v="2022-09-29T00:00:00"/>
    <d v="2023-02-23T00:00:00"/>
    <d v="2022-09-29T00:00:00"/>
    <d v="2023-02-08T00:00:00"/>
    <s v=""/>
    <d v="2023-02-08T00:00:00"/>
    <n v="132"/>
    <n v="132"/>
    <n v="2023"/>
    <x v="0"/>
    <n v="132"/>
    <n v="132"/>
    <n v="132"/>
  </r>
  <r>
    <s v="Solicitud de servicio"/>
    <x v="11"/>
    <x v="2"/>
    <s v="Cerrado"/>
    <s v="ITSMECOM-1150906"/>
    <n v="5651916"/>
    <d v="2022-09-26T00:00:00"/>
    <d v="2023-03-04T00:00:00"/>
    <d v="2022-09-27T00:00:00"/>
    <d v="2023-02-17T00:00:00"/>
    <s v=""/>
    <d v="2023-02-17T00:00:00"/>
    <n v="144"/>
    <n v="143"/>
    <n v="2023"/>
    <x v="0"/>
    <n v="144"/>
    <n v="144"/>
    <n v="144"/>
  </r>
  <r>
    <s v="Incidente"/>
    <x v="5"/>
    <x v="0"/>
    <s v="Cerrado"/>
    <s v="ITSMECOM-1147672"/>
    <n v="5641327"/>
    <d v="2022-09-23T00:00:00"/>
    <d v="2023-02-23T00:00:00"/>
    <d v="2022-09-23T00:00:00"/>
    <d v="2022-09-26T00:00:00"/>
    <s v=""/>
    <d v="2023-02-08T00:00:00"/>
    <n v="138"/>
    <n v="3"/>
    <n v="2023"/>
    <x v="0"/>
    <n v="138"/>
    <n v="138"/>
    <n v="138"/>
  </r>
  <r>
    <s v="Incidente"/>
    <x v="3"/>
    <x v="0"/>
    <s v="Resuelta"/>
    <s v="ITSMECOM-1098378"/>
    <n v="5479492"/>
    <d v="2022-08-18T00:00:00"/>
    <d v="2023-02-24T00:00:00"/>
    <m/>
    <m/>
    <s v=""/>
    <d v="2023-02-24T00:00:00"/>
    <n v="190"/>
    <n v="0"/>
    <n v="2023"/>
    <x v="0"/>
    <n v="190"/>
    <n v="190"/>
    <n v="190"/>
  </r>
  <r>
    <s v="Incidente"/>
    <x v="5"/>
    <x v="2"/>
    <s v="Cerrado"/>
    <s v="ITSMECOM-1087795"/>
    <n v="5450747"/>
    <d v="2022-08-09T00:00:00"/>
    <d v="2023-03-04T00:00:00"/>
    <d v="2022-08-17T00:00:00"/>
    <d v="2023-02-17T00:00:00"/>
    <s v=""/>
    <d v="2023-02-17T00:00:00"/>
    <n v="192"/>
    <n v="184"/>
    <n v="2023"/>
    <x v="0"/>
    <n v="192"/>
    <n v="192"/>
    <n v="192"/>
  </r>
  <r>
    <s v="Incidente"/>
    <x v="3"/>
    <x v="2"/>
    <s v="Cerrado"/>
    <s v="ITSMECOM-1087718"/>
    <n v="5450517"/>
    <d v="2022-08-09T00:00:00"/>
    <d v="2023-03-04T00:00:00"/>
    <d v="2022-08-09T00:00:00"/>
    <d v="2023-02-17T00:00:00"/>
    <s v=""/>
    <d v="2023-02-17T00:00:00"/>
    <n v="192"/>
    <n v="192"/>
    <n v="2023"/>
    <x v="0"/>
    <n v="192"/>
    <n v="192"/>
    <n v="192"/>
  </r>
  <r>
    <s v="Incidente"/>
    <x v="3"/>
    <x v="0"/>
    <s v="Cerrado"/>
    <s v="ITSMECOM-1021578"/>
    <n v="5278098"/>
    <d v="2022-07-04T00:00:00"/>
    <d v="2023-02-24T00:00:00"/>
    <d v="2022-07-04T00:00:00"/>
    <d v="2023-02-09T00:00:00"/>
    <s v=""/>
    <d v="2023-02-09T00:00:00"/>
    <n v="220"/>
    <n v="220"/>
    <n v="2023"/>
    <x v="0"/>
    <n v="220"/>
    <n v="220"/>
    <n v="220"/>
  </r>
  <r>
    <s v="Incidente"/>
    <x v="5"/>
    <x v="0"/>
    <s v="Cerrado"/>
    <s v="ITSMECOM-1014523"/>
    <n v="5256716"/>
    <d v="2022-06-29T00:00:00"/>
    <d v="2023-02-16T00:00:00"/>
    <d v="2022-06-29T00:00:00"/>
    <d v="2023-02-01T00:00:00"/>
    <s v=""/>
    <d v="2023-02-01T00:00:00"/>
    <n v="217"/>
    <n v="217"/>
    <n v="2023"/>
    <x v="0"/>
    <n v="217"/>
    <n v="217"/>
    <n v="217"/>
  </r>
  <r>
    <s v="Incidente"/>
    <x v="12"/>
    <x v="1"/>
    <s v="Cerrado"/>
    <s v="ITSMECOM-1013741"/>
    <n v="5255530"/>
    <d v="2022-06-29T00:00:00"/>
    <d v="2023-02-27T00:00:00"/>
    <m/>
    <m/>
    <s v=""/>
    <d v="2023-02-27T00:00:00"/>
    <n v="243"/>
    <n v="0"/>
    <n v="2023"/>
    <x v="0"/>
    <n v="243"/>
    <n v="243"/>
    <n v="243"/>
  </r>
  <r>
    <s v="Incidente"/>
    <x v="7"/>
    <x v="2"/>
    <s v="Cerrado"/>
    <s v="ITSMECOM-866645"/>
    <n v="4824019"/>
    <d v="2022-04-03T00:00:00"/>
    <d v="2023-03-04T00:00:00"/>
    <d v="2022-05-09T00:00:00"/>
    <d v="2023-02-17T00:00:00"/>
    <s v=""/>
    <d v="2023-02-17T00:00:00"/>
    <n v="320"/>
    <n v="284"/>
    <n v="2023"/>
    <x v="0"/>
    <n v="320"/>
    <n v="320"/>
    <n v="320"/>
  </r>
  <r>
    <s v="Solicitud de servicio"/>
    <x v="9"/>
    <x v="2"/>
    <s v="Cerrado"/>
    <s v="ITSMECOM-1410873"/>
    <n v="6297157"/>
    <d v="2023-01-31T00:00:00"/>
    <d v="2023-02-16T00:00:00"/>
    <m/>
    <m/>
    <s v=""/>
    <d v="2023-01-31T00:00:00"/>
    <n v="0"/>
    <n v="0"/>
    <n v="2023"/>
    <x v="1"/>
    <n v="0"/>
    <n v="0"/>
    <n v="0"/>
  </r>
  <r>
    <s v="Solicitud de servicio"/>
    <x v="4"/>
    <x v="0"/>
    <s v="Cerrado"/>
    <s v="ITSMECOM-1410004"/>
    <n v="6293878"/>
    <d v="2023-01-31T00:00:00"/>
    <d v="2023-02-15T00:00:00"/>
    <m/>
    <m/>
    <s v=""/>
    <d v="2023-01-31T00:00:00"/>
    <n v="0"/>
    <n v="0"/>
    <n v="2023"/>
    <x v="1"/>
    <n v="0"/>
    <n v="0"/>
    <n v="0"/>
  </r>
  <r>
    <s v="Solicitud de servicio"/>
    <x v="0"/>
    <x v="0"/>
    <s v="Cerrado"/>
    <s v="ITSMECOM-1407217"/>
    <n v="6288965"/>
    <d v="2023-01-30T00:00:00"/>
    <d v="2023-02-15T00:00:00"/>
    <m/>
    <m/>
    <s v=""/>
    <d v="2023-01-31T00:00:00"/>
    <n v="1"/>
    <n v="0"/>
    <n v="2023"/>
    <x v="1"/>
    <n v="1"/>
    <n v="1"/>
    <n v="1"/>
  </r>
  <r>
    <s v="Solicitud de servicio"/>
    <x v="0"/>
    <x v="1"/>
    <s v="Cerrado"/>
    <s v="ITSMECOM-1407213"/>
    <n v="6288962"/>
    <d v="2023-01-30T00:00:00"/>
    <d v="2023-03-01T00:00:00"/>
    <m/>
    <m/>
    <s v=""/>
    <d v="2023-01-31T00:00:00"/>
    <n v="1"/>
    <n v="0"/>
    <n v="2023"/>
    <x v="1"/>
    <n v="1"/>
    <n v="1"/>
    <n v="1"/>
  </r>
  <r>
    <s v="Solicitud de servicio"/>
    <x v="0"/>
    <x v="1"/>
    <s v="Cerrado"/>
    <s v="ITSMECOM-1407204"/>
    <n v="6288956"/>
    <d v="2023-01-30T00:00:00"/>
    <d v="2023-02-15T00:00:00"/>
    <m/>
    <m/>
    <s v=""/>
    <d v="2023-01-31T00:00:00"/>
    <n v="1"/>
    <n v="0"/>
    <n v="2023"/>
    <x v="1"/>
    <n v="1"/>
    <n v="1"/>
    <n v="1"/>
  </r>
  <r>
    <s v="Incidente"/>
    <x v="1"/>
    <x v="3"/>
    <s v="Cerrado"/>
    <s v="ITSMECOM-1406170"/>
    <n v="6285225"/>
    <d v="2023-01-30T00:00:00"/>
    <d v="2023-02-15T00:00:00"/>
    <d v="2023-01-30T00:00:00"/>
    <d v="2023-01-31T00:00:00"/>
    <s v=""/>
    <d v="2023-01-31T00:00:00"/>
    <n v="1"/>
    <n v="1"/>
    <n v="2023"/>
    <x v="1"/>
    <n v="1"/>
    <n v="1"/>
    <n v="1"/>
  </r>
  <r>
    <s v="Solicitud de servicio"/>
    <x v="0"/>
    <x v="0"/>
    <s v="Cerrado"/>
    <s v="ITSMECOM-1406086"/>
    <n v="6284848"/>
    <d v="2023-01-30T00:00:00"/>
    <d v="2023-02-14T00:00:00"/>
    <m/>
    <m/>
    <s v=""/>
    <d v="2023-01-30T00:00:00"/>
    <n v="0"/>
    <n v="0"/>
    <n v="2023"/>
    <x v="1"/>
    <n v="0"/>
    <n v="0"/>
    <n v="0"/>
  </r>
  <r>
    <s v="Incidente"/>
    <x v="3"/>
    <x v="0"/>
    <s v="Cerrado"/>
    <s v="ITSMECOM-1405307"/>
    <n v="6283450"/>
    <d v="2023-01-30T00:00:00"/>
    <d v="2023-02-14T00:00:00"/>
    <m/>
    <m/>
    <s v=""/>
    <d v="2023-01-30T00:00:00"/>
    <n v="0"/>
    <n v="0"/>
    <n v="2023"/>
    <x v="1"/>
    <n v="0"/>
    <n v="0"/>
    <n v="0"/>
  </r>
  <r>
    <s v="Incidente"/>
    <x v="1"/>
    <x v="0"/>
    <s v="Cerrado"/>
    <s v="ITSMECOM-1405252"/>
    <n v="6283189"/>
    <d v="2023-01-30T00:00:00"/>
    <d v="2023-02-14T00:00:00"/>
    <m/>
    <m/>
    <s v=""/>
    <d v="2023-01-30T00:00:00"/>
    <n v="0"/>
    <n v="0"/>
    <n v="2023"/>
    <x v="1"/>
    <n v="0"/>
    <n v="0"/>
    <n v="0"/>
  </r>
  <r>
    <s v="Incidente"/>
    <x v="3"/>
    <x v="0"/>
    <s v="Cerrado"/>
    <s v="ITSMECOM-1405228"/>
    <n v="6283168"/>
    <d v="2023-01-30T00:00:00"/>
    <d v="2023-02-14T00:00:00"/>
    <m/>
    <m/>
    <s v=""/>
    <d v="2023-01-30T00:00:00"/>
    <n v="0"/>
    <n v="0"/>
    <n v="2023"/>
    <x v="1"/>
    <n v="0"/>
    <n v="0"/>
    <n v="0"/>
  </r>
  <r>
    <s v="Incidente"/>
    <x v="1"/>
    <x v="0"/>
    <s v="Cerrado"/>
    <s v="ITSMECOM-1405209"/>
    <n v="6283144"/>
    <d v="2023-01-30T00:00:00"/>
    <d v="2023-02-15T00:00:00"/>
    <m/>
    <m/>
    <s v=""/>
    <d v="2023-01-30T00:00:00"/>
    <n v="0"/>
    <n v="0"/>
    <n v="2023"/>
    <x v="1"/>
    <n v="0"/>
    <n v="0"/>
    <n v="0"/>
  </r>
  <r>
    <s v="Incidente"/>
    <x v="1"/>
    <x v="0"/>
    <s v="Cerrado"/>
    <s v="ITSMECOM-1405197"/>
    <n v="6283130"/>
    <d v="2023-01-30T00:00:00"/>
    <d v="2023-02-15T00:00:00"/>
    <m/>
    <m/>
    <s v=""/>
    <d v="2023-01-31T00:00:00"/>
    <n v="1"/>
    <n v="0"/>
    <n v="2023"/>
    <x v="1"/>
    <n v="1"/>
    <n v="1"/>
    <n v="1"/>
  </r>
  <r>
    <s v="Incidente"/>
    <x v="1"/>
    <x v="0"/>
    <s v="Cerrado"/>
    <s v="ITSMECOM-1405176"/>
    <n v="6282800"/>
    <d v="2023-01-30T00:00:00"/>
    <d v="2023-02-15T00:00:00"/>
    <m/>
    <m/>
    <s v=""/>
    <d v="2023-01-31T00:00:00"/>
    <n v="1"/>
    <n v="0"/>
    <n v="2023"/>
    <x v="1"/>
    <n v="1"/>
    <n v="1"/>
    <n v="1"/>
  </r>
  <r>
    <s v="Incidente"/>
    <x v="1"/>
    <x v="0"/>
    <s v="Cerrado"/>
    <s v="ITSMECOM-1405169"/>
    <n v="6282793"/>
    <d v="2023-01-30T00:00:00"/>
    <d v="2023-02-15T00:00:00"/>
    <m/>
    <m/>
    <s v=""/>
    <d v="2023-01-30T00:00:00"/>
    <n v="0"/>
    <n v="0"/>
    <n v="2023"/>
    <x v="1"/>
    <n v="0"/>
    <n v="0"/>
    <n v="0"/>
  </r>
  <r>
    <s v="Incidente"/>
    <x v="5"/>
    <x v="0"/>
    <s v="Cerrado"/>
    <s v="ITSMECOM-1405058"/>
    <n v="6282273"/>
    <d v="2023-01-30T00:00:00"/>
    <d v="2023-02-14T00:00:00"/>
    <m/>
    <m/>
    <s v=""/>
    <d v="2023-01-30T00:00:00"/>
    <n v="0"/>
    <n v="0"/>
    <n v="2023"/>
    <x v="1"/>
    <n v="0"/>
    <n v="0"/>
    <n v="0"/>
  </r>
  <r>
    <s v="Incidente"/>
    <x v="5"/>
    <x v="3"/>
    <s v="Cerrado"/>
    <s v="ITSMECOM-1399774"/>
    <n v="6272702"/>
    <d v="2023-01-27T00:00:00"/>
    <d v="2023-02-11T00:00:00"/>
    <d v="2023-01-27T00:00:00"/>
    <d v="2023-01-27T00:00:00"/>
    <s v=""/>
    <d v="2023-01-27T00:00:00"/>
    <n v="0"/>
    <n v="0"/>
    <n v="2023"/>
    <x v="1"/>
    <n v="0"/>
    <n v="0"/>
    <n v="0"/>
  </r>
  <r>
    <s v="Incidente"/>
    <x v="5"/>
    <x v="0"/>
    <s v="Cerrado"/>
    <s v="ITSMECOM-1399765"/>
    <n v="6272698"/>
    <d v="2023-01-27T00:00:00"/>
    <d v="2023-02-15T00:00:00"/>
    <d v="2023-01-30T00:00:00"/>
    <d v="2023-01-31T00:00:00"/>
    <s v=""/>
    <d v="2023-01-31T00:00:00"/>
    <n v="4"/>
    <n v="1"/>
    <n v="2023"/>
    <x v="1"/>
    <n v="4"/>
    <n v="4"/>
    <n v="4"/>
  </r>
  <r>
    <s v="Incidente"/>
    <x v="7"/>
    <x v="2"/>
    <s v="Cerrado"/>
    <s v="ITSMECOM-1399495"/>
    <n v="6271401"/>
    <d v="2023-01-27T00:00:00"/>
    <d v="2023-02-17T00:00:00"/>
    <d v="2023-01-30T00:00:00"/>
    <d v="2023-01-30T00:00:00"/>
    <s v=""/>
    <d v="2023-01-30T00:00:00"/>
    <n v="3"/>
    <n v="0"/>
    <n v="2023"/>
    <x v="1"/>
    <n v="3"/>
    <n v="3"/>
    <n v="3"/>
  </r>
  <r>
    <s v="Incidente"/>
    <x v="1"/>
    <x v="0"/>
    <s v="Cerrado"/>
    <s v="ITSMECOM-1396727"/>
    <n v="6266560"/>
    <d v="2023-01-26T00:00:00"/>
    <d v="2023-02-15T00:00:00"/>
    <d v="2023-01-26T00:00:00"/>
    <d v="2023-01-30T00:00:00"/>
    <s v=""/>
    <d v="2023-01-30T00:00:00"/>
    <n v="4"/>
    <n v="4"/>
    <n v="2023"/>
    <x v="1"/>
    <n v="4"/>
    <n v="4"/>
    <n v="4"/>
  </r>
  <r>
    <s v="Solicitud de servicio"/>
    <x v="0"/>
    <x v="1"/>
    <s v="Cerrado"/>
    <s v="ITSMECOM-1395356"/>
    <n v="6264141"/>
    <d v="2023-01-26T00:00:00"/>
    <d v="2023-02-10T00:00:00"/>
    <m/>
    <m/>
    <s v=""/>
    <d v="2023-01-26T00:00:00"/>
    <n v="0"/>
    <n v="0"/>
    <n v="2023"/>
    <x v="1"/>
    <n v="0"/>
    <n v="0"/>
    <n v="0"/>
  </r>
  <r>
    <s v="Incidente"/>
    <x v="5"/>
    <x v="0"/>
    <s v="Cerrado"/>
    <s v="ITSMECOM-1394745"/>
    <n v="6262865"/>
    <d v="2023-01-26T00:00:00"/>
    <d v="2023-02-15T00:00:00"/>
    <d v="2023-01-26T00:00:00"/>
    <d v="2023-01-30T00:00:00"/>
    <s v=""/>
    <d v="2023-01-30T00:00:00"/>
    <n v="4"/>
    <n v="4"/>
    <n v="2023"/>
    <x v="1"/>
    <n v="4"/>
    <n v="4"/>
    <n v="4"/>
  </r>
  <r>
    <s v="Incidente"/>
    <x v="3"/>
    <x v="0"/>
    <s v="Cerrado"/>
    <s v="ITSMECOM-1394603"/>
    <n v="6262390"/>
    <d v="2023-01-26T00:00:00"/>
    <d v="2023-02-11T00:00:00"/>
    <d v="2023-01-26T00:00:00"/>
    <d v="2023-01-27T00:00:00"/>
    <s v=""/>
    <d v="2023-01-27T00:00:00"/>
    <n v="1"/>
    <n v="1"/>
    <n v="2023"/>
    <x v="1"/>
    <n v="1"/>
    <n v="1"/>
    <n v="1"/>
  </r>
  <r>
    <s v="Incidente"/>
    <x v="5"/>
    <x v="0"/>
    <s v="Cerrado"/>
    <s v="ITSMECOM-1394575"/>
    <n v="6262383"/>
    <d v="2023-01-26T00:00:00"/>
    <d v="2023-02-14T00:00:00"/>
    <d v="2023-01-26T00:00:00"/>
    <d v="2023-01-30T00:00:00"/>
    <s v=""/>
    <d v="2023-01-30T00:00:00"/>
    <n v="4"/>
    <n v="4"/>
    <n v="2023"/>
    <x v="1"/>
    <n v="4"/>
    <n v="4"/>
    <n v="4"/>
  </r>
  <r>
    <s v="Incidente"/>
    <x v="5"/>
    <x v="0"/>
    <s v="Cerrado"/>
    <s v="ITSMECOM-1394549"/>
    <n v="6262350"/>
    <d v="2023-01-26T00:00:00"/>
    <d v="2023-02-10T00:00:00"/>
    <m/>
    <m/>
    <s v=""/>
    <d v="2023-01-26T00:00:00"/>
    <n v="0"/>
    <n v="0"/>
    <n v="2023"/>
    <x v="1"/>
    <n v="0"/>
    <n v="0"/>
    <n v="0"/>
  </r>
  <r>
    <s v="Incidente"/>
    <x v="5"/>
    <x v="0"/>
    <s v="Cerrado"/>
    <s v="ITSMECOM-1394548"/>
    <n v="6262347"/>
    <d v="2023-01-26T00:00:00"/>
    <d v="2023-02-10T00:00:00"/>
    <m/>
    <m/>
    <s v=""/>
    <d v="2023-01-26T00:00:00"/>
    <n v="0"/>
    <n v="0"/>
    <n v="2023"/>
    <x v="1"/>
    <n v="0"/>
    <n v="0"/>
    <n v="0"/>
  </r>
  <r>
    <s v="Incidente"/>
    <x v="3"/>
    <x v="0"/>
    <s v="Cerrado"/>
    <s v="ITSMECOM-1392369"/>
    <n v="6256717"/>
    <d v="2023-01-25T00:00:00"/>
    <d v="2023-02-11T00:00:00"/>
    <m/>
    <m/>
    <s v=""/>
    <d v="2023-01-27T00:00:00"/>
    <n v="2"/>
    <n v="0"/>
    <n v="2023"/>
    <x v="1"/>
    <n v="2"/>
    <n v="2"/>
    <n v="2"/>
  </r>
  <r>
    <s v="Solicitud de servicio"/>
    <x v="9"/>
    <x v="0"/>
    <s v="Cerrado"/>
    <s v="ITSMECOM-1392167"/>
    <n v="6256012"/>
    <d v="2023-01-25T00:00:00"/>
    <d v="2023-02-09T00:00:00"/>
    <m/>
    <m/>
    <s v=""/>
    <d v="2023-01-25T00:00:00"/>
    <n v="0"/>
    <n v="0"/>
    <n v="2023"/>
    <x v="1"/>
    <n v="0"/>
    <n v="0"/>
    <n v="0"/>
  </r>
  <r>
    <s v="Incidente"/>
    <x v="5"/>
    <x v="0"/>
    <s v="Cerrado"/>
    <s v="ITSMECOM-1392046"/>
    <n v="6255185"/>
    <d v="2023-01-25T00:00:00"/>
    <d v="2023-02-15T00:00:00"/>
    <d v="2023-01-25T00:00:00"/>
    <d v="2023-01-31T00:00:00"/>
    <s v=""/>
    <d v="2023-01-31T00:00:00"/>
    <n v="6"/>
    <n v="6"/>
    <n v="2023"/>
    <x v="1"/>
    <n v="6"/>
    <n v="6"/>
    <n v="6"/>
  </r>
  <r>
    <s v="Incidente"/>
    <x v="5"/>
    <x v="0"/>
    <s v="Cerrado"/>
    <s v="ITSMECOM-1391681"/>
    <n v="6254379"/>
    <d v="2023-01-25T00:00:00"/>
    <d v="2023-02-17T00:00:00"/>
    <m/>
    <m/>
    <s v=""/>
    <d v="2023-01-31T00:00:00"/>
    <n v="6"/>
    <n v="0"/>
    <n v="2023"/>
    <x v="1"/>
    <n v="6"/>
    <n v="6"/>
    <n v="6"/>
  </r>
  <r>
    <s v="Incidente"/>
    <x v="5"/>
    <x v="0"/>
    <s v="Cerrado"/>
    <s v="ITSMECOM-1391652"/>
    <n v="6254322"/>
    <d v="2023-01-25T00:00:00"/>
    <d v="2023-02-11T00:00:00"/>
    <m/>
    <m/>
    <s v=""/>
    <d v="2023-01-26T00:00:00"/>
    <n v="1"/>
    <n v="0"/>
    <n v="2023"/>
    <x v="1"/>
    <n v="1"/>
    <n v="1"/>
    <n v="1"/>
  </r>
  <r>
    <s v="Incidente"/>
    <x v="5"/>
    <x v="0"/>
    <s v="Cerrado"/>
    <s v="ITSMECOM-1391617"/>
    <n v="6254107"/>
    <d v="2023-01-25T00:00:00"/>
    <d v="2023-02-14T00:00:00"/>
    <d v="2023-01-25T00:00:00"/>
    <d v="2023-01-30T00:00:00"/>
    <s v=""/>
    <d v="2023-01-30T00:00:00"/>
    <n v="5"/>
    <n v="5"/>
    <n v="2023"/>
    <x v="1"/>
    <n v="5"/>
    <n v="5"/>
    <n v="5"/>
  </r>
  <r>
    <s v="Incidente"/>
    <x v="7"/>
    <x v="1"/>
    <s v="Cerrado"/>
    <s v="ITSMECOM-1390118"/>
    <n v="6250958"/>
    <d v="2023-01-24T00:00:00"/>
    <d v="2023-02-09T00:00:00"/>
    <m/>
    <m/>
    <s v=""/>
    <d v="2023-01-25T00:00:00"/>
    <n v="1"/>
    <n v="0"/>
    <n v="2023"/>
    <x v="1"/>
    <n v="1"/>
    <n v="1"/>
    <n v="1"/>
  </r>
  <r>
    <s v="Solicitud de servicio"/>
    <x v="11"/>
    <x v="1"/>
    <s v="Cerrado"/>
    <s v="ITSMECOM-1389795"/>
    <n v="6249830"/>
    <d v="2023-01-24T00:00:00"/>
    <d v="2023-02-17T00:00:00"/>
    <m/>
    <m/>
    <s v=""/>
    <d v="2023-01-30T00:00:00"/>
    <n v="6"/>
    <n v="0"/>
    <n v="2023"/>
    <x v="1"/>
    <n v="6"/>
    <n v="6"/>
    <n v="6"/>
  </r>
  <r>
    <s v="Incidente"/>
    <x v="7"/>
    <x v="1"/>
    <s v="Cerrado"/>
    <s v="ITSMECOM-1389545"/>
    <n v="6249141"/>
    <d v="2023-01-24T00:00:00"/>
    <d v="2023-02-09T00:00:00"/>
    <m/>
    <m/>
    <s v=""/>
    <d v="2023-01-25T00:00:00"/>
    <n v="1"/>
    <n v="0"/>
    <n v="2023"/>
    <x v="1"/>
    <n v="1"/>
    <n v="1"/>
    <n v="1"/>
  </r>
  <r>
    <s v="Incidente"/>
    <x v="7"/>
    <x v="1"/>
    <s v="Cerrado"/>
    <s v="ITSMECOM-1389530"/>
    <n v="6249132"/>
    <d v="2023-01-24T00:00:00"/>
    <d v="2023-02-09T00:00:00"/>
    <m/>
    <m/>
    <s v=""/>
    <d v="2023-01-25T00:00:00"/>
    <n v="1"/>
    <n v="0"/>
    <n v="2023"/>
    <x v="1"/>
    <n v="1"/>
    <n v="1"/>
    <n v="1"/>
  </r>
  <r>
    <s v="Incidente"/>
    <x v="7"/>
    <x v="1"/>
    <s v="Cerrado"/>
    <s v="ITSMECOM-1389517"/>
    <n v="6249125"/>
    <d v="2023-01-24T00:00:00"/>
    <d v="2023-02-09T00:00:00"/>
    <m/>
    <m/>
    <s v=""/>
    <d v="2023-01-25T00:00:00"/>
    <n v="1"/>
    <n v="0"/>
    <n v="2023"/>
    <x v="1"/>
    <n v="1"/>
    <n v="1"/>
    <n v="1"/>
  </r>
  <r>
    <s v="Solicitud de servicio"/>
    <x v="0"/>
    <x v="0"/>
    <s v="Cerrado"/>
    <s v="ITSMECOM-1389348"/>
    <n v="6248300"/>
    <d v="2023-01-24T00:00:00"/>
    <d v="2023-02-09T00:00:00"/>
    <m/>
    <m/>
    <s v=""/>
    <d v="2023-01-24T00:00:00"/>
    <n v="0"/>
    <n v="0"/>
    <n v="2023"/>
    <x v="1"/>
    <n v="0"/>
    <n v="0"/>
    <n v="0"/>
  </r>
  <r>
    <s v="Solicitud de servicio"/>
    <x v="4"/>
    <x v="1"/>
    <s v="Cerrado"/>
    <s v="ITSMECOM-1389292"/>
    <n v="6248071"/>
    <d v="2023-01-24T00:00:00"/>
    <d v="2023-02-08T00:00:00"/>
    <m/>
    <m/>
    <s v=""/>
    <d v="2023-01-24T00:00:00"/>
    <n v="0"/>
    <n v="0"/>
    <n v="2023"/>
    <x v="1"/>
    <n v="0"/>
    <n v="0"/>
    <n v="0"/>
  </r>
  <r>
    <s v="Incidente"/>
    <x v="3"/>
    <x v="0"/>
    <s v="Cerrado"/>
    <s v="ITSMECOM-1388547"/>
    <n v="6245723"/>
    <d v="2023-01-24T00:00:00"/>
    <d v="2023-02-09T00:00:00"/>
    <m/>
    <m/>
    <s v=""/>
    <d v="2023-01-25T00:00:00"/>
    <n v="1"/>
    <n v="0"/>
    <n v="2023"/>
    <x v="1"/>
    <n v="1"/>
    <n v="1"/>
    <n v="1"/>
  </r>
  <r>
    <s v="Incidente"/>
    <x v="5"/>
    <x v="0"/>
    <s v="Cerrado"/>
    <s v="ITSMECOM-1388508"/>
    <n v="6245463"/>
    <d v="2023-01-24T00:00:00"/>
    <d v="2023-02-09T00:00:00"/>
    <m/>
    <m/>
    <s v=""/>
    <d v="2023-01-25T00:00:00"/>
    <n v="1"/>
    <n v="0"/>
    <n v="2023"/>
    <x v="1"/>
    <n v="1"/>
    <n v="1"/>
    <n v="1"/>
  </r>
  <r>
    <s v="Incidente"/>
    <x v="5"/>
    <x v="0"/>
    <s v="Cerrado"/>
    <s v="ITSMECOM-1388497"/>
    <n v="6245454"/>
    <d v="2023-01-24T00:00:00"/>
    <d v="2023-02-09T00:00:00"/>
    <d v="2023-01-24T00:00:00"/>
    <d v="2023-01-25T00:00:00"/>
    <s v=""/>
    <d v="2023-01-25T00:00:00"/>
    <n v="1"/>
    <n v="1"/>
    <n v="2023"/>
    <x v="1"/>
    <n v="1"/>
    <n v="1"/>
    <n v="1"/>
  </r>
  <r>
    <s v="Incidente"/>
    <x v="5"/>
    <x v="0"/>
    <s v="Cerrado"/>
    <s v="ITSMECOM-1388494"/>
    <n v="6245452"/>
    <d v="2023-01-24T00:00:00"/>
    <d v="2023-02-09T00:00:00"/>
    <m/>
    <m/>
    <s v=""/>
    <d v="2023-01-25T00:00:00"/>
    <n v="1"/>
    <n v="0"/>
    <n v="2023"/>
    <x v="1"/>
    <n v="1"/>
    <n v="1"/>
    <n v="1"/>
  </r>
  <r>
    <s v="Solicitud de servicio"/>
    <x v="8"/>
    <x v="1"/>
    <s v="Cerrado"/>
    <s v="ITSMECOM-1388311"/>
    <n v="6244979"/>
    <d v="2023-01-24T00:00:00"/>
    <d v="2023-02-08T00:00:00"/>
    <d v="2023-01-24T00:00:00"/>
    <d v="2023-01-24T00:00:00"/>
    <s v=""/>
    <d v="2023-01-24T00:00:00"/>
    <n v="0"/>
    <n v="0"/>
    <n v="2023"/>
    <x v="1"/>
    <n v="0"/>
    <n v="0"/>
    <n v="0"/>
  </r>
  <r>
    <s v="Incidente"/>
    <x v="7"/>
    <x v="1"/>
    <s v="Cerrado"/>
    <s v="ITSMECOM-1387224"/>
    <n v="6242815"/>
    <d v="2023-01-23T00:00:00"/>
    <d v="2023-02-09T00:00:00"/>
    <m/>
    <m/>
    <s v=""/>
    <d v="2023-01-25T00:00:00"/>
    <n v="2"/>
    <n v="0"/>
    <n v="2023"/>
    <x v="1"/>
    <n v="2"/>
    <n v="2"/>
    <n v="2"/>
  </r>
  <r>
    <s v="Incidente"/>
    <x v="3"/>
    <x v="0"/>
    <s v="Cerrado"/>
    <s v="ITSMECOM-1386227"/>
    <n v="6239769"/>
    <d v="2023-01-23T00:00:00"/>
    <d v="2023-02-09T00:00:00"/>
    <m/>
    <m/>
    <s v=""/>
    <d v="2023-01-25T00:00:00"/>
    <n v="2"/>
    <n v="0"/>
    <n v="2023"/>
    <x v="1"/>
    <n v="2"/>
    <n v="2"/>
    <n v="2"/>
  </r>
  <r>
    <s v="Incidente"/>
    <x v="3"/>
    <x v="0"/>
    <s v="Cerrado"/>
    <s v="ITSMECOM-1386149"/>
    <n v="6239519"/>
    <d v="2023-01-23T00:00:00"/>
    <d v="2023-02-11T00:00:00"/>
    <d v="2023-01-23T00:00:00"/>
    <d v="2023-01-26T00:00:00"/>
    <s v=""/>
    <d v="2023-01-26T00:00:00"/>
    <n v="3"/>
    <n v="3"/>
    <n v="2023"/>
    <x v="1"/>
    <n v="3"/>
    <n v="3"/>
    <n v="3"/>
  </r>
  <r>
    <s v="Incidente"/>
    <x v="5"/>
    <x v="0"/>
    <s v="Cerrado"/>
    <s v="ITSMECOM-1385809"/>
    <n v="6238132"/>
    <d v="2023-01-23T00:00:00"/>
    <d v="2023-02-14T00:00:00"/>
    <d v="2023-01-25T00:00:00"/>
    <d v="2023-01-30T00:00:00"/>
    <s v=""/>
    <d v="2023-01-30T00:00:00"/>
    <n v="7"/>
    <n v="5"/>
    <n v="2023"/>
    <x v="1"/>
    <n v="7"/>
    <n v="7"/>
    <n v="7"/>
  </r>
  <r>
    <s v="Incidente"/>
    <x v="1"/>
    <x v="0"/>
    <s v="Cerrado"/>
    <s v="ITSMECOM-1385806"/>
    <n v="6238043"/>
    <d v="2023-01-23T00:00:00"/>
    <d v="2023-02-07T00:00:00"/>
    <m/>
    <m/>
    <s v=""/>
    <d v="2023-01-23T00:00:00"/>
    <n v="0"/>
    <n v="0"/>
    <n v="2023"/>
    <x v="1"/>
    <n v="0"/>
    <n v="0"/>
    <n v="0"/>
  </r>
  <r>
    <s v="Solicitud de servicio"/>
    <x v="0"/>
    <x v="0"/>
    <s v="Cerrado"/>
    <s v="ITSMECOM-1385800"/>
    <n v="6238032"/>
    <d v="2023-01-23T00:00:00"/>
    <d v="2023-02-07T00:00:00"/>
    <m/>
    <m/>
    <s v=""/>
    <d v="2023-01-23T00:00:00"/>
    <n v="0"/>
    <n v="0"/>
    <n v="2023"/>
    <x v="1"/>
    <n v="0"/>
    <n v="0"/>
    <n v="0"/>
  </r>
  <r>
    <s v="Incidente"/>
    <x v="5"/>
    <x v="0"/>
    <s v="Cerrado"/>
    <s v="ITSMECOM-1385799"/>
    <n v="6238115"/>
    <d v="2023-01-23T00:00:00"/>
    <d v="2023-02-14T00:00:00"/>
    <d v="2023-01-24T00:00:00"/>
    <d v="2023-01-30T00:00:00"/>
    <s v=""/>
    <d v="2023-01-30T00:00:00"/>
    <n v="7"/>
    <n v="6"/>
    <n v="2023"/>
    <x v="1"/>
    <n v="7"/>
    <n v="7"/>
    <n v="7"/>
  </r>
  <r>
    <s v="Incidente"/>
    <x v="5"/>
    <x v="0"/>
    <s v="Cerrado"/>
    <s v="ITSMECOM-1385793"/>
    <n v="6237909"/>
    <d v="2023-01-23T00:00:00"/>
    <d v="2023-02-10T00:00:00"/>
    <d v="2023-01-25T00:00:00"/>
    <d v="2023-01-26T00:00:00"/>
    <s v=""/>
    <d v="2023-01-26T00:00:00"/>
    <n v="3"/>
    <n v="1"/>
    <n v="2023"/>
    <x v="1"/>
    <n v="3"/>
    <n v="3"/>
    <n v="3"/>
  </r>
  <r>
    <s v="Incidente"/>
    <x v="5"/>
    <x v="0"/>
    <s v="Cerrado"/>
    <s v="ITSMECOM-1385789"/>
    <n v="6237904"/>
    <d v="2023-01-23T00:00:00"/>
    <d v="2023-02-08T00:00:00"/>
    <m/>
    <m/>
    <s v=""/>
    <d v="2023-01-23T00:00:00"/>
    <n v="0"/>
    <n v="0"/>
    <n v="2023"/>
    <x v="1"/>
    <n v="0"/>
    <n v="0"/>
    <n v="0"/>
  </r>
  <r>
    <s v="Incidente"/>
    <x v="1"/>
    <x v="3"/>
    <s v="Cerrado"/>
    <s v="ITSMECOM-1385723"/>
    <n v="6237462"/>
    <d v="2023-01-23T00:00:00"/>
    <d v="2023-02-09T00:00:00"/>
    <d v="2023-01-23T00:00:00"/>
    <d v="2023-01-25T00:00:00"/>
    <s v=""/>
    <d v="2023-01-25T00:00:00"/>
    <n v="2"/>
    <n v="2"/>
    <n v="2023"/>
    <x v="1"/>
    <n v="2"/>
    <n v="2"/>
    <n v="2"/>
  </r>
  <r>
    <s v="Incidente"/>
    <x v="5"/>
    <x v="3"/>
    <s v="Cerrado"/>
    <s v="ITSMECOM-1385279"/>
    <n v="6236309"/>
    <d v="2023-01-23T00:00:00"/>
    <d v="2023-02-09T00:00:00"/>
    <d v="2023-01-23T00:00:00"/>
    <d v="2023-01-25T00:00:00"/>
    <s v=""/>
    <d v="2023-01-25T00:00:00"/>
    <n v="2"/>
    <n v="2"/>
    <n v="2023"/>
    <x v="1"/>
    <n v="2"/>
    <n v="2"/>
    <n v="2"/>
  </r>
  <r>
    <s v="Incidente"/>
    <x v="5"/>
    <x v="0"/>
    <s v="Cerrado"/>
    <s v="ITSMECOM-1379942"/>
    <n v="6227084"/>
    <d v="2023-01-20T00:00:00"/>
    <d v="2023-02-04T00:00:00"/>
    <m/>
    <m/>
    <s v=""/>
    <d v="2023-01-20T00:00:00"/>
    <n v="0"/>
    <n v="0"/>
    <n v="2023"/>
    <x v="1"/>
    <n v="0"/>
    <n v="0"/>
    <n v="0"/>
  </r>
  <r>
    <s v="Incidente"/>
    <x v="5"/>
    <x v="0"/>
    <s v="Cerrado"/>
    <s v="ITSMECOM-1379567"/>
    <n v="6225959"/>
    <d v="2023-01-20T00:00:00"/>
    <d v="2023-02-08T00:00:00"/>
    <m/>
    <m/>
    <s v=""/>
    <d v="2023-01-24T00:00:00"/>
    <n v="4"/>
    <n v="0"/>
    <n v="2023"/>
    <x v="1"/>
    <n v="4"/>
    <n v="4"/>
    <n v="4"/>
  </r>
  <r>
    <s v="Incidente"/>
    <x v="1"/>
    <x v="0"/>
    <s v="Cerrado"/>
    <s v="ITSMECOM-1379321"/>
    <n v="6225803"/>
    <d v="2023-01-20T00:00:00"/>
    <d v="2023-02-07T00:00:00"/>
    <d v="2023-01-20T00:00:00"/>
    <d v="2023-01-23T00:00:00"/>
    <s v=""/>
    <d v="2023-01-23T00:00:00"/>
    <n v="3"/>
    <n v="3"/>
    <n v="2023"/>
    <x v="1"/>
    <n v="3"/>
    <n v="3"/>
    <n v="3"/>
  </r>
  <r>
    <s v="Solicitud de servicio"/>
    <x v="9"/>
    <x v="1"/>
    <s v="Cerrado"/>
    <s v="ITSMECOM-1379023"/>
    <n v="6225475"/>
    <d v="2023-01-20T00:00:00"/>
    <d v="2023-02-09T00:00:00"/>
    <m/>
    <m/>
    <s v=""/>
    <d v="2023-01-25T00:00:00"/>
    <n v="5"/>
    <n v="0"/>
    <n v="2023"/>
    <x v="1"/>
    <n v="5"/>
    <n v="5"/>
    <n v="5"/>
  </r>
  <r>
    <s v="Solicitud de servicio"/>
    <x v="0"/>
    <x v="1"/>
    <s v="Cerrado"/>
    <s v="ITSMECOM-1375939"/>
    <n v="6219580"/>
    <d v="2023-01-19T00:00:00"/>
    <d v="2023-02-03T00:00:00"/>
    <m/>
    <m/>
    <s v=""/>
    <d v="2023-01-19T00:00:00"/>
    <n v="0"/>
    <n v="0"/>
    <n v="2023"/>
    <x v="1"/>
    <n v="0"/>
    <n v="0"/>
    <n v="0"/>
  </r>
  <r>
    <s v="Incidente"/>
    <x v="3"/>
    <x v="0"/>
    <s v="Cerrado"/>
    <s v="ITSMECOM-1373460"/>
    <n v="6214485"/>
    <d v="2023-01-19T00:00:00"/>
    <d v="2023-02-09T00:00:00"/>
    <d v="2023-01-20T00:00:00"/>
    <d v="2023-01-25T00:00:00"/>
    <s v=""/>
    <d v="2023-01-25T00:00:00"/>
    <n v="6"/>
    <n v="5"/>
    <n v="2023"/>
    <x v="1"/>
    <n v="6"/>
    <n v="6"/>
    <n v="6"/>
  </r>
  <r>
    <s v="Incidente"/>
    <x v="3"/>
    <x v="0"/>
    <s v="Cerrado"/>
    <s v="ITSMECOM-1373449"/>
    <n v="6214468"/>
    <d v="2023-01-19T00:00:00"/>
    <d v="2023-02-09T00:00:00"/>
    <d v="2023-01-19T00:00:00"/>
    <d v="2023-01-25T00:00:00"/>
    <s v=""/>
    <d v="2023-01-25T00:00:00"/>
    <n v="6"/>
    <n v="6"/>
    <n v="2023"/>
    <x v="1"/>
    <n v="6"/>
    <n v="6"/>
    <n v="6"/>
  </r>
  <r>
    <s v="Incidente"/>
    <x v="5"/>
    <x v="2"/>
    <s v="Cerrado"/>
    <s v="ITSMECOM-1370898"/>
    <n v="6209917"/>
    <d v="2023-01-18T00:00:00"/>
    <d v="2023-02-09T00:00:00"/>
    <m/>
    <m/>
    <s v=""/>
    <d v="2023-01-25T00:00:00"/>
    <n v="7"/>
    <n v="0"/>
    <n v="2023"/>
    <x v="1"/>
    <n v="7"/>
    <n v="7"/>
    <n v="7"/>
  </r>
  <r>
    <s v="Incidente"/>
    <x v="5"/>
    <x v="0"/>
    <s v="Cerrado"/>
    <s v="ITSMECOM-1370624"/>
    <n v="6208697"/>
    <d v="2023-01-18T00:00:00"/>
    <d v="2023-02-03T00:00:00"/>
    <m/>
    <m/>
    <s v=""/>
    <d v="2023-01-19T00:00:00"/>
    <n v="1"/>
    <n v="0"/>
    <n v="2023"/>
    <x v="1"/>
    <n v="1"/>
    <n v="1"/>
    <n v="1"/>
  </r>
  <r>
    <s v="Incidente"/>
    <x v="1"/>
    <x v="0"/>
    <s v="Cerrado"/>
    <s v="ITSMECOM-1370603"/>
    <n v="6208508"/>
    <d v="2023-01-18T00:00:00"/>
    <d v="2023-02-04T00:00:00"/>
    <d v="2023-01-18T00:00:00"/>
    <d v="2023-01-20T00:00:00"/>
    <s v=""/>
    <d v="2023-01-20T00:00:00"/>
    <n v="2"/>
    <n v="2"/>
    <n v="2023"/>
    <x v="1"/>
    <n v="2"/>
    <n v="2"/>
    <n v="2"/>
  </r>
  <r>
    <s v="Incidente"/>
    <x v="5"/>
    <x v="2"/>
    <s v="Cerrado"/>
    <s v="ITSMECOM-1370554"/>
    <n v="6208620"/>
    <d v="2023-01-18T00:00:00"/>
    <d v="2023-02-02T00:00:00"/>
    <m/>
    <m/>
    <s v=""/>
    <d v="2023-01-18T00:00:00"/>
    <n v="0"/>
    <n v="0"/>
    <n v="2023"/>
    <x v="1"/>
    <n v="0"/>
    <n v="0"/>
    <n v="0"/>
  </r>
  <r>
    <s v="Incidente"/>
    <x v="1"/>
    <x v="0"/>
    <s v="Cerrado"/>
    <s v="ITSMECOM-1370519"/>
    <n v="6208199"/>
    <d v="2023-01-18T00:00:00"/>
    <d v="2023-02-04T00:00:00"/>
    <d v="2023-01-18T00:00:00"/>
    <d v="2023-01-20T00:00:00"/>
    <s v=""/>
    <d v="2023-01-20T00:00:00"/>
    <n v="2"/>
    <n v="2"/>
    <n v="2023"/>
    <x v="1"/>
    <n v="2"/>
    <n v="2"/>
    <n v="2"/>
  </r>
  <r>
    <s v="Incidente"/>
    <x v="1"/>
    <x v="2"/>
    <s v="Cerrado"/>
    <s v="ITSMECOM-1370413"/>
    <n v="6208155"/>
    <d v="2023-01-18T00:00:00"/>
    <d v="2023-02-04T00:00:00"/>
    <d v="2023-01-18T00:00:00"/>
    <d v="2023-01-20T00:00:00"/>
    <s v=""/>
    <d v="2023-01-20T00:00:00"/>
    <n v="2"/>
    <n v="2"/>
    <n v="2023"/>
    <x v="1"/>
    <n v="2"/>
    <n v="2"/>
    <n v="2"/>
  </r>
  <r>
    <s v="Incidente"/>
    <x v="5"/>
    <x v="0"/>
    <s v="Cerrado"/>
    <s v="ITSMECOM-1370069"/>
    <n v="6206673"/>
    <d v="2023-01-18T00:00:00"/>
    <d v="2023-02-10T00:00:00"/>
    <d v="2023-01-18T00:00:00"/>
    <d v="2023-01-26T00:00:00"/>
    <s v=""/>
    <d v="2023-01-26T00:00:00"/>
    <n v="8"/>
    <n v="8"/>
    <n v="2023"/>
    <x v="1"/>
    <n v="8"/>
    <n v="8"/>
    <n v="8"/>
  </r>
  <r>
    <s v="Incidente"/>
    <x v="5"/>
    <x v="0"/>
    <s v="Cerrado"/>
    <s v="ITSMECOM-1370044"/>
    <n v="6206649"/>
    <d v="2023-01-18T00:00:00"/>
    <d v="2023-02-03T00:00:00"/>
    <m/>
    <m/>
    <s v=""/>
    <d v="2023-01-19T00:00:00"/>
    <n v="1"/>
    <n v="0"/>
    <n v="2023"/>
    <x v="1"/>
    <n v="1"/>
    <n v="1"/>
    <n v="1"/>
  </r>
  <r>
    <s v="Incidente"/>
    <x v="5"/>
    <x v="2"/>
    <s v="Cerrado"/>
    <s v="ITSMECOM-1370018"/>
    <n v="6206628"/>
    <d v="2023-01-18T00:00:00"/>
    <d v="2023-02-09T00:00:00"/>
    <d v="2023-01-18T00:00:00"/>
    <d v="2023-01-25T00:00:00"/>
    <s v=""/>
    <d v="2023-01-25T00:00:00"/>
    <n v="7"/>
    <n v="7"/>
    <n v="2023"/>
    <x v="1"/>
    <n v="7"/>
    <n v="7"/>
    <n v="7"/>
  </r>
  <r>
    <s v="Solicitud de servicio"/>
    <x v="0"/>
    <x v="0"/>
    <s v="Cerrado"/>
    <s v="ITSMECOM-1369848"/>
    <n v="6206156"/>
    <d v="2023-01-18T00:00:00"/>
    <d v="2023-02-14T00:00:00"/>
    <m/>
    <m/>
    <s v=""/>
    <d v="2023-01-30T00:00:00"/>
    <n v="12"/>
    <n v="0"/>
    <n v="2023"/>
    <x v="1"/>
    <n v="12"/>
    <n v="12"/>
    <n v="12"/>
  </r>
  <r>
    <s v="Solicitud de servicio"/>
    <x v="8"/>
    <x v="0"/>
    <s v="Cerrado"/>
    <s v="ITSMECOM-1367037"/>
    <n v="6201132"/>
    <d v="2023-01-17T00:00:00"/>
    <d v="2023-02-04T00:00:00"/>
    <m/>
    <m/>
    <s v=""/>
    <d v="2023-01-20T00:00:00"/>
    <n v="3"/>
    <n v="0"/>
    <n v="2023"/>
    <x v="1"/>
    <n v="3"/>
    <n v="3"/>
    <n v="3"/>
  </r>
  <r>
    <s v="Solicitud de servicio"/>
    <x v="0"/>
    <x v="0"/>
    <s v="Cerrado"/>
    <s v="ITSMECOM-1366737"/>
    <n v="6200559"/>
    <d v="2023-01-17T00:00:00"/>
    <d v="2023-02-03T00:00:00"/>
    <m/>
    <m/>
    <s v=""/>
    <d v="2023-01-19T00:00:00"/>
    <n v="2"/>
    <n v="0"/>
    <n v="2023"/>
    <x v="1"/>
    <n v="2"/>
    <n v="2"/>
    <n v="2"/>
  </r>
  <r>
    <s v="Solicitud de servicio"/>
    <x v="0"/>
    <x v="1"/>
    <s v="Cerrado"/>
    <s v="ITSMECOM-1366311"/>
    <n v="6199385"/>
    <d v="2023-01-17T00:00:00"/>
    <d v="2023-02-01T00:00:00"/>
    <m/>
    <m/>
    <s v=""/>
    <d v="2023-01-17T00:00:00"/>
    <n v="0"/>
    <n v="0"/>
    <n v="2023"/>
    <x v="1"/>
    <n v="0"/>
    <n v="0"/>
    <n v="0"/>
  </r>
  <r>
    <s v="Incidente"/>
    <x v="5"/>
    <x v="0"/>
    <s v="Cerrado"/>
    <s v="ITSMECOM-1365809"/>
    <n v="6198111"/>
    <d v="2023-01-17T00:00:00"/>
    <d v="2023-02-02T00:00:00"/>
    <d v="2023-01-17T00:00:00"/>
    <d v="2023-01-18T00:00:00"/>
    <s v=""/>
    <d v="2023-01-18T00:00:00"/>
    <n v="1"/>
    <n v="1"/>
    <n v="2023"/>
    <x v="1"/>
    <n v="1"/>
    <n v="1"/>
    <n v="1"/>
  </r>
  <r>
    <s v="Incidente"/>
    <x v="5"/>
    <x v="0"/>
    <s v="Cerrado"/>
    <s v="ITSMECOM-1365804"/>
    <n v="6197805"/>
    <d v="2023-01-17T00:00:00"/>
    <d v="2023-02-02T00:00:00"/>
    <m/>
    <m/>
    <s v=""/>
    <d v="2023-01-18T00:00:00"/>
    <n v="1"/>
    <n v="0"/>
    <n v="2023"/>
    <x v="1"/>
    <n v="1"/>
    <n v="1"/>
    <n v="1"/>
  </r>
  <r>
    <s v="Solicitud de servicio"/>
    <x v="13"/>
    <x v="2"/>
    <s v="Cerrado"/>
    <s v="ITSMECOM-1365799"/>
    <n v="6197839"/>
    <d v="2023-01-17T00:00:00"/>
    <d v="2023-02-01T00:00:00"/>
    <m/>
    <m/>
    <s v=""/>
    <d v="2023-01-17T00:00:00"/>
    <n v="0"/>
    <n v="0"/>
    <n v="2023"/>
    <x v="1"/>
    <n v="0"/>
    <n v="0"/>
    <n v="0"/>
  </r>
  <r>
    <s v="Incidente"/>
    <x v="5"/>
    <x v="0"/>
    <s v="Cerrado"/>
    <s v="ITSMECOM-1365757"/>
    <n v="6197745"/>
    <d v="2023-01-17T00:00:00"/>
    <d v="2023-02-08T00:00:00"/>
    <d v="2023-01-17T00:00:00"/>
    <d v="2023-01-24T00:00:00"/>
    <s v=""/>
    <d v="2023-01-24T00:00:00"/>
    <n v="7"/>
    <n v="7"/>
    <n v="2023"/>
    <x v="1"/>
    <n v="7"/>
    <n v="7"/>
    <n v="7"/>
  </r>
  <r>
    <s v="Incidente"/>
    <x v="5"/>
    <x v="0"/>
    <s v="Cerrado"/>
    <s v="ITSMECOM-1365713"/>
    <n v="6197404"/>
    <d v="2023-01-17T00:00:00"/>
    <d v="2023-02-01T00:00:00"/>
    <m/>
    <m/>
    <s v=""/>
    <d v="2023-01-17T00:00:00"/>
    <n v="0"/>
    <n v="0"/>
    <n v="2023"/>
    <x v="1"/>
    <n v="0"/>
    <n v="0"/>
    <n v="0"/>
  </r>
  <r>
    <s v="Incidente"/>
    <x v="5"/>
    <x v="0"/>
    <s v="Cerrado"/>
    <s v="ITSMECOM-1365696"/>
    <n v="6197378"/>
    <d v="2023-01-17T00:00:00"/>
    <d v="2023-02-03T00:00:00"/>
    <m/>
    <m/>
    <s v=""/>
    <d v="2023-01-19T00:00:00"/>
    <n v="2"/>
    <n v="0"/>
    <n v="2023"/>
    <x v="1"/>
    <n v="2"/>
    <n v="2"/>
    <n v="2"/>
  </r>
  <r>
    <s v="Incidente"/>
    <x v="1"/>
    <x v="0"/>
    <s v="Cerrado"/>
    <s v="ITSMECOM-1365695"/>
    <n v="6197377"/>
    <d v="2023-01-17T00:00:00"/>
    <d v="2023-02-08T00:00:00"/>
    <m/>
    <m/>
    <s v=""/>
    <d v="2023-01-23T00:00:00"/>
    <n v="6"/>
    <n v="0"/>
    <n v="2023"/>
    <x v="1"/>
    <n v="6"/>
    <n v="6"/>
    <n v="6"/>
  </r>
  <r>
    <s v="Solicitud de servicio"/>
    <x v="2"/>
    <x v="1"/>
    <s v="Cerrado"/>
    <s v="ITSMECOM-1365572"/>
    <n v="6196880"/>
    <d v="2023-01-17T00:00:00"/>
    <d v="2023-02-01T00:00:00"/>
    <m/>
    <m/>
    <s v=""/>
    <d v="2023-01-17T00:00:00"/>
    <n v="0"/>
    <n v="0"/>
    <n v="2023"/>
    <x v="1"/>
    <n v="0"/>
    <n v="0"/>
    <n v="0"/>
  </r>
  <r>
    <s v="Incidente"/>
    <x v="1"/>
    <x v="0"/>
    <s v="Cerrado"/>
    <s v="ITSMECOM-1362564"/>
    <n v="6189441"/>
    <d v="2023-01-16T00:00:00"/>
    <d v="2023-02-02T00:00:00"/>
    <d v="2023-01-17T00:00:00"/>
    <d v="2023-01-18T00:00:00"/>
    <s v=""/>
    <d v="2023-01-18T00:00:00"/>
    <n v="2"/>
    <n v="1"/>
    <n v="2023"/>
    <x v="1"/>
    <n v="2"/>
    <n v="2"/>
    <n v="2"/>
  </r>
  <r>
    <s v="Incidente"/>
    <x v="3"/>
    <x v="2"/>
    <s v="Cerrado"/>
    <s v="ITSMECOM-1362523"/>
    <n v="6189272"/>
    <d v="2023-01-16T00:00:00"/>
    <d v="2023-02-07T00:00:00"/>
    <d v="2023-01-16T00:00:00"/>
    <d v="2023-01-23T00:00:00"/>
    <s v=""/>
    <d v="2023-01-23T00:00:00"/>
    <n v="7"/>
    <n v="7"/>
    <n v="2023"/>
    <x v="1"/>
    <n v="7"/>
    <n v="7"/>
    <n v="7"/>
  </r>
  <r>
    <s v="Incidente"/>
    <x v="1"/>
    <x v="0"/>
    <s v="Cerrado"/>
    <s v="ITSMECOM-1362507"/>
    <n v="6189420"/>
    <d v="2023-01-16T00:00:00"/>
    <d v="2023-01-31T00:00:00"/>
    <m/>
    <m/>
    <s v=""/>
    <d v="2023-01-16T00:00:00"/>
    <n v="0"/>
    <n v="0"/>
    <n v="2023"/>
    <x v="1"/>
    <n v="0"/>
    <n v="0"/>
    <n v="0"/>
  </r>
  <r>
    <s v="Incidente"/>
    <x v="1"/>
    <x v="0"/>
    <s v="Cerrado"/>
    <s v="ITSMECOM-1362499"/>
    <n v="6189105"/>
    <d v="2023-01-16T00:00:00"/>
    <d v="2023-02-02T00:00:00"/>
    <d v="2023-01-17T00:00:00"/>
    <d v="2023-01-18T00:00:00"/>
    <s v=""/>
    <d v="2023-01-18T00:00:00"/>
    <n v="2"/>
    <n v="1"/>
    <n v="2023"/>
    <x v="1"/>
    <n v="2"/>
    <n v="2"/>
    <n v="2"/>
  </r>
  <r>
    <s v="Incidente"/>
    <x v="5"/>
    <x v="0"/>
    <s v="Cerrado"/>
    <s v="ITSMECOM-1362336"/>
    <n v="6188779"/>
    <d v="2023-01-16T00:00:00"/>
    <d v="2023-01-31T00:00:00"/>
    <m/>
    <m/>
    <s v=""/>
    <d v="2023-01-16T00:00:00"/>
    <n v="0"/>
    <n v="0"/>
    <n v="2023"/>
    <x v="1"/>
    <n v="0"/>
    <n v="0"/>
    <n v="0"/>
  </r>
  <r>
    <s v="Incidente"/>
    <x v="7"/>
    <x v="1"/>
    <s v="Cerrado"/>
    <s v="ITSMECOM-1359498"/>
    <n v="6184676"/>
    <d v="2023-01-14T00:00:00"/>
    <d v="2023-01-20T00:00:00"/>
    <m/>
    <m/>
    <s v=""/>
    <d v="2023-01-17T00:00:00"/>
    <n v="3"/>
    <n v="0"/>
    <n v="2023"/>
    <x v="1"/>
    <n v="3"/>
    <n v="3"/>
    <n v="3"/>
  </r>
  <r>
    <s v="Incidente"/>
    <x v="5"/>
    <x v="0"/>
    <s v="Cerrado"/>
    <s v="ITSMECOM-1356418"/>
    <n v="6179557"/>
    <d v="2023-01-13T00:00:00"/>
    <d v="2023-01-28T00:00:00"/>
    <m/>
    <m/>
    <s v=""/>
    <d v="2023-01-13T00:00:00"/>
    <n v="0"/>
    <n v="0"/>
    <n v="2023"/>
    <x v="1"/>
    <n v="0"/>
    <n v="0"/>
    <n v="0"/>
  </r>
  <r>
    <s v="Solicitud de servicio"/>
    <x v="0"/>
    <x v="0"/>
    <s v="Cerrado"/>
    <s v="ITSMECOM-1356377"/>
    <n v="6179360"/>
    <d v="2023-01-13T00:00:00"/>
    <d v="2023-01-31T00:00:00"/>
    <m/>
    <m/>
    <s v=""/>
    <d v="2023-01-16T00:00:00"/>
    <n v="3"/>
    <n v="0"/>
    <n v="2023"/>
    <x v="1"/>
    <n v="3"/>
    <n v="3"/>
    <n v="3"/>
  </r>
  <r>
    <s v="Solicitud de servicio"/>
    <x v="0"/>
    <x v="0"/>
    <s v="Cerrado"/>
    <s v="ITSMECOM-1356371"/>
    <n v="6179356"/>
    <d v="2023-01-13T00:00:00"/>
    <d v="2023-01-31T00:00:00"/>
    <m/>
    <m/>
    <s v=""/>
    <d v="2023-01-16T00:00:00"/>
    <n v="3"/>
    <n v="0"/>
    <n v="2023"/>
    <x v="1"/>
    <n v="3"/>
    <n v="3"/>
    <n v="3"/>
  </r>
  <r>
    <s v="Solicitud de servicio"/>
    <x v="0"/>
    <x v="0"/>
    <s v="Cerrado"/>
    <s v="ITSMECOM-1356365"/>
    <n v="6179352"/>
    <d v="2023-01-13T00:00:00"/>
    <d v="2023-01-31T00:00:00"/>
    <m/>
    <m/>
    <s v=""/>
    <d v="2023-01-16T00:00:00"/>
    <n v="3"/>
    <n v="0"/>
    <n v="2023"/>
    <x v="1"/>
    <n v="3"/>
    <n v="3"/>
    <n v="3"/>
  </r>
  <r>
    <s v="Incidente"/>
    <x v="1"/>
    <x v="0"/>
    <s v="Cerrado"/>
    <s v="ITSMECOM-1356056"/>
    <n v="6178479"/>
    <d v="2023-01-13T00:00:00"/>
    <d v="2023-01-31T00:00:00"/>
    <m/>
    <m/>
    <s v=""/>
    <d v="2023-01-16T00:00:00"/>
    <n v="3"/>
    <n v="0"/>
    <n v="2023"/>
    <x v="1"/>
    <n v="3"/>
    <n v="3"/>
    <n v="3"/>
  </r>
  <r>
    <s v="Incidente"/>
    <x v="1"/>
    <x v="0"/>
    <s v="Cerrado"/>
    <s v="ITSMECOM-1356029"/>
    <n v="6178446"/>
    <d v="2023-01-13T00:00:00"/>
    <d v="2023-01-31T00:00:00"/>
    <m/>
    <m/>
    <s v=""/>
    <d v="2023-01-16T00:00:00"/>
    <n v="3"/>
    <n v="0"/>
    <n v="2023"/>
    <x v="1"/>
    <n v="3"/>
    <n v="3"/>
    <n v="3"/>
  </r>
  <r>
    <s v="Incidente"/>
    <x v="5"/>
    <x v="0"/>
    <s v="Cerrado"/>
    <s v="ITSMECOM-1353623"/>
    <n v="6172583"/>
    <d v="2023-01-12T00:00:00"/>
    <d v="2023-02-02T00:00:00"/>
    <d v="2023-01-12T00:00:00"/>
    <d v="2023-01-17T00:00:00"/>
    <s v=""/>
    <d v="2023-01-17T00:00:00"/>
    <n v="5"/>
    <n v="5"/>
    <n v="2023"/>
    <x v="1"/>
    <n v="5"/>
    <n v="5"/>
    <n v="5"/>
  </r>
  <r>
    <s v="Incidente"/>
    <x v="5"/>
    <x v="2"/>
    <s v="Cerrado"/>
    <s v="ITSMECOM-1353608"/>
    <n v="6172574"/>
    <d v="2023-01-12T00:00:00"/>
    <d v="2023-02-10T00:00:00"/>
    <d v="2023-01-12T00:00:00"/>
    <d v="2023-01-26T00:00:00"/>
    <s v=""/>
    <d v="2023-01-26T00:00:00"/>
    <n v="14"/>
    <n v="14"/>
    <n v="2023"/>
    <x v="1"/>
    <n v="14"/>
    <n v="14"/>
    <n v="14"/>
  </r>
  <r>
    <s v="Solicitud de servicio"/>
    <x v="0"/>
    <x v="0"/>
    <s v="Cerrado"/>
    <s v="ITSMECOM-1353013"/>
    <n v="6171130"/>
    <d v="2023-01-12T00:00:00"/>
    <d v="2023-01-27T00:00:00"/>
    <m/>
    <m/>
    <s v=""/>
    <d v="2023-01-12T00:00:00"/>
    <n v="0"/>
    <n v="0"/>
    <n v="2023"/>
    <x v="1"/>
    <n v="0"/>
    <n v="0"/>
    <n v="0"/>
  </r>
  <r>
    <s v="Solicitud de servicio"/>
    <x v="0"/>
    <x v="0"/>
    <s v="Cerrado"/>
    <s v="ITSMECOM-1353008"/>
    <n v="6171123"/>
    <d v="2023-01-12T00:00:00"/>
    <d v="2023-01-27T00:00:00"/>
    <m/>
    <m/>
    <s v=""/>
    <d v="2023-01-12T00:00:00"/>
    <n v="0"/>
    <n v="0"/>
    <n v="2023"/>
    <x v="1"/>
    <n v="0"/>
    <n v="0"/>
    <n v="0"/>
  </r>
  <r>
    <s v="Solicitud de servicio"/>
    <x v="0"/>
    <x v="0"/>
    <s v="Cerrado"/>
    <s v="ITSMECOM-1353005"/>
    <n v="6171117"/>
    <d v="2023-01-12T00:00:00"/>
    <d v="2023-01-27T00:00:00"/>
    <m/>
    <m/>
    <s v=""/>
    <d v="2023-01-12T00:00:00"/>
    <n v="0"/>
    <n v="0"/>
    <n v="2023"/>
    <x v="1"/>
    <n v="0"/>
    <n v="0"/>
    <n v="0"/>
  </r>
  <r>
    <s v="Solicitud de servicio"/>
    <x v="0"/>
    <x v="0"/>
    <s v="Cerrado"/>
    <s v="ITSMECOM-1352989"/>
    <n v="6170791"/>
    <d v="2023-01-12T00:00:00"/>
    <d v="2023-01-27T00:00:00"/>
    <m/>
    <m/>
    <s v=""/>
    <d v="2023-01-12T00:00:00"/>
    <n v="0"/>
    <n v="0"/>
    <n v="2023"/>
    <x v="1"/>
    <n v="0"/>
    <n v="0"/>
    <n v="0"/>
  </r>
  <r>
    <s v="Incidente"/>
    <x v="1"/>
    <x v="0"/>
    <s v="Cerrado"/>
    <s v="ITSMECOM-1352567"/>
    <n v="6169404"/>
    <d v="2023-01-12T00:00:00"/>
    <d v="2023-01-28T00:00:00"/>
    <m/>
    <m/>
    <s v=""/>
    <d v="2023-01-13T00:00:00"/>
    <n v="1"/>
    <n v="0"/>
    <n v="2023"/>
    <x v="1"/>
    <n v="1"/>
    <n v="1"/>
    <n v="1"/>
  </r>
  <r>
    <s v="Incidente"/>
    <x v="1"/>
    <x v="0"/>
    <s v="Cerrado"/>
    <s v="ITSMECOM-1352554"/>
    <n v="6169394"/>
    <d v="2023-01-12T00:00:00"/>
    <d v="2023-01-31T00:00:00"/>
    <m/>
    <m/>
    <s v=""/>
    <d v="2023-01-16T00:00:00"/>
    <n v="4"/>
    <n v="0"/>
    <n v="2023"/>
    <x v="1"/>
    <n v="4"/>
    <n v="4"/>
    <n v="4"/>
  </r>
  <r>
    <s v="Solicitud de servicio"/>
    <x v="9"/>
    <x v="2"/>
    <s v="Cerrado"/>
    <s v="ITSMECOM-1350622"/>
    <n v="6165950"/>
    <d v="2023-01-11T00:00:00"/>
    <d v="2023-01-27T00:00:00"/>
    <m/>
    <m/>
    <s v=""/>
    <d v="2023-01-12T00:00:00"/>
    <n v="1"/>
    <n v="0"/>
    <n v="2023"/>
    <x v="1"/>
    <n v="1"/>
    <n v="1"/>
    <n v="1"/>
  </r>
  <r>
    <s v="Incidente"/>
    <x v="1"/>
    <x v="0"/>
    <s v="Cerrado"/>
    <s v="ITSMECOM-1350583"/>
    <n v="6165606"/>
    <d v="2023-01-11T00:00:00"/>
    <d v="2023-02-04T00:00:00"/>
    <d v="2023-01-11T00:00:00"/>
    <d v="2023-01-20T00:00:00"/>
    <s v=""/>
    <d v="2023-01-20T00:00:00"/>
    <n v="9"/>
    <n v="9"/>
    <n v="2023"/>
    <x v="1"/>
    <n v="9"/>
    <n v="9"/>
    <n v="9"/>
  </r>
  <r>
    <s v="Incidente"/>
    <x v="1"/>
    <x v="0"/>
    <s v="Cerrado"/>
    <s v="ITSMECOM-1350526"/>
    <n v="6165537"/>
    <d v="2023-01-11T00:00:00"/>
    <d v="2023-01-27T00:00:00"/>
    <d v="2023-01-11T00:00:00"/>
    <d v="2023-01-12T00:00:00"/>
    <s v=""/>
    <d v="2023-01-12T00:00:00"/>
    <n v="1"/>
    <n v="1"/>
    <n v="2023"/>
    <x v="1"/>
    <n v="1"/>
    <n v="1"/>
    <n v="1"/>
  </r>
  <r>
    <s v="Incidente"/>
    <x v="5"/>
    <x v="2"/>
    <s v="Cerrado"/>
    <s v="ITSMECOM-1350370"/>
    <n v="6164982"/>
    <d v="2023-01-11T00:00:00"/>
    <d v="2023-01-28T00:00:00"/>
    <d v="2023-01-11T00:00:00"/>
    <d v="2023-01-13T00:00:00"/>
    <s v=""/>
    <d v="2023-01-13T00:00:00"/>
    <n v="2"/>
    <n v="2"/>
    <n v="2023"/>
    <x v="1"/>
    <n v="2"/>
    <n v="2"/>
    <n v="2"/>
  </r>
  <r>
    <s v="Incidente"/>
    <x v="7"/>
    <x v="2"/>
    <s v="Cerrado"/>
    <s v="ITSMECOM-1350147"/>
    <n v="6164602"/>
    <d v="2023-01-11T00:00:00"/>
    <d v="2023-01-31T00:00:00"/>
    <d v="2023-01-12T00:00:00"/>
    <d v="2023-01-16T00:00:00"/>
    <s v=""/>
    <d v="2023-01-16T00:00:00"/>
    <n v="5"/>
    <n v="4"/>
    <n v="2023"/>
    <x v="1"/>
    <n v="5"/>
    <n v="5"/>
    <n v="5"/>
  </r>
  <r>
    <s v="Incidente"/>
    <x v="5"/>
    <x v="0"/>
    <s v="Cerrado"/>
    <s v="ITSMECOM-1349763"/>
    <n v="6163187"/>
    <d v="2023-01-11T00:00:00"/>
    <d v="2023-01-26T00:00:00"/>
    <m/>
    <m/>
    <s v=""/>
    <d v="2023-01-11T00:00:00"/>
    <n v="0"/>
    <n v="0"/>
    <n v="2023"/>
    <x v="1"/>
    <n v="0"/>
    <n v="0"/>
    <n v="0"/>
  </r>
  <r>
    <s v="Incidente"/>
    <x v="1"/>
    <x v="0"/>
    <s v="Cerrado"/>
    <s v="ITSMECOM-1348695"/>
    <n v="6161224"/>
    <d v="2023-01-11T00:00:00"/>
    <d v="2023-01-27T00:00:00"/>
    <d v="2023-01-11T00:00:00"/>
    <d v="2023-01-12T00:00:00"/>
    <s v=""/>
    <d v="2023-01-12T00:00:00"/>
    <n v="1"/>
    <n v="1"/>
    <n v="2023"/>
    <x v="1"/>
    <n v="1"/>
    <n v="1"/>
    <n v="1"/>
  </r>
  <r>
    <s v="Incidente"/>
    <x v="1"/>
    <x v="0"/>
    <s v="Cerrado"/>
    <s v="ITSMECOM-1348613"/>
    <n v="6160695"/>
    <d v="2023-01-11T00:00:00"/>
    <d v="2023-01-28T00:00:00"/>
    <m/>
    <m/>
    <s v=""/>
    <d v="2023-01-13T00:00:00"/>
    <n v="2"/>
    <n v="0"/>
    <n v="2023"/>
    <x v="1"/>
    <n v="2"/>
    <n v="2"/>
    <n v="2"/>
  </r>
  <r>
    <s v="Incidente"/>
    <x v="5"/>
    <x v="2"/>
    <s v="Cerrado"/>
    <s v="ITSMECOM-1348513"/>
    <n v="6160397"/>
    <d v="2023-01-11T00:00:00"/>
    <d v="2023-02-08T00:00:00"/>
    <d v="2023-01-13T00:00:00"/>
    <d v="2023-01-24T00:00:00"/>
    <s v=""/>
    <d v="2023-01-24T00:00:00"/>
    <n v="13"/>
    <n v="11"/>
    <n v="2023"/>
    <x v="1"/>
    <n v="13"/>
    <n v="13"/>
    <n v="13"/>
  </r>
  <r>
    <s v="Incidente"/>
    <x v="5"/>
    <x v="0"/>
    <s v="Cerrado"/>
    <s v="ITSMECOM-1348506"/>
    <n v="6160390"/>
    <d v="2023-01-11T00:00:00"/>
    <d v="2023-01-27T00:00:00"/>
    <m/>
    <m/>
    <s v=""/>
    <d v="2023-01-12T00:00:00"/>
    <n v="1"/>
    <n v="0"/>
    <n v="2023"/>
    <x v="1"/>
    <n v="1"/>
    <n v="1"/>
    <n v="1"/>
  </r>
  <r>
    <s v="Incidente"/>
    <x v="5"/>
    <x v="0"/>
    <s v="Cerrado"/>
    <s v="ITSMECOM-1348491"/>
    <n v="6160373"/>
    <d v="2023-01-11T00:00:00"/>
    <d v="2023-01-27T00:00:00"/>
    <m/>
    <m/>
    <s v=""/>
    <d v="2023-01-12T00:00:00"/>
    <n v="1"/>
    <n v="0"/>
    <n v="2023"/>
    <x v="1"/>
    <n v="1"/>
    <n v="1"/>
    <n v="1"/>
  </r>
  <r>
    <s v="Incidente"/>
    <x v="1"/>
    <x v="0"/>
    <s v="Cerrado"/>
    <s v="ITSMECOM-1346606"/>
    <n v="6156746"/>
    <d v="2023-01-10T00:00:00"/>
    <d v="2023-02-09T00:00:00"/>
    <d v="2023-01-17T00:00:00"/>
    <d v="2023-01-25T00:00:00"/>
    <s v=""/>
    <d v="2023-01-25T00:00:00"/>
    <n v="15"/>
    <n v="8"/>
    <n v="2023"/>
    <x v="1"/>
    <n v="15"/>
    <n v="15"/>
    <n v="15"/>
  </r>
  <r>
    <s v="Incidente"/>
    <x v="1"/>
    <x v="0"/>
    <s v="Cerrado"/>
    <s v="ITSMECOM-1345994"/>
    <n v="6155556"/>
    <d v="2023-01-10T00:00:00"/>
    <d v="2023-02-09T00:00:00"/>
    <d v="2023-01-10T00:00:00"/>
    <d v="2023-01-25T00:00:00"/>
    <s v=""/>
    <d v="2023-01-25T00:00:00"/>
    <n v="15"/>
    <n v="15"/>
    <n v="2023"/>
    <x v="1"/>
    <n v="15"/>
    <n v="15"/>
    <n v="15"/>
  </r>
  <r>
    <s v="Incidente"/>
    <x v="7"/>
    <x v="1"/>
    <s v="Cerrado"/>
    <s v="ITSMECOM-1345949"/>
    <n v="6155325"/>
    <d v="2023-01-10T00:00:00"/>
    <d v="2023-01-25T00:00:00"/>
    <m/>
    <m/>
    <s v=""/>
    <d v="2023-01-10T00:00:00"/>
    <n v="0"/>
    <n v="0"/>
    <n v="2023"/>
    <x v="1"/>
    <n v="0"/>
    <n v="0"/>
    <n v="0"/>
  </r>
  <r>
    <s v="Incidente"/>
    <x v="7"/>
    <x v="1"/>
    <s v="Cerrado"/>
    <s v="ITSMECOM-1345868"/>
    <n v="6154968"/>
    <d v="2023-01-10T00:00:00"/>
    <d v="2023-02-01T00:00:00"/>
    <m/>
    <m/>
    <s v=""/>
    <d v="2023-01-17T00:00:00"/>
    <n v="7"/>
    <n v="0"/>
    <n v="2023"/>
    <x v="1"/>
    <n v="7"/>
    <n v="7"/>
    <n v="7"/>
  </r>
  <r>
    <s v="Incidente"/>
    <x v="1"/>
    <x v="0"/>
    <s v="Cerrado"/>
    <s v="ITSMECOM-1345096"/>
    <n v="6152985"/>
    <d v="2023-01-10T00:00:00"/>
    <d v="2023-01-26T00:00:00"/>
    <m/>
    <m/>
    <s v=""/>
    <d v="2023-01-11T00:00:00"/>
    <n v="1"/>
    <n v="0"/>
    <n v="2023"/>
    <x v="1"/>
    <n v="1"/>
    <n v="1"/>
    <n v="1"/>
  </r>
  <r>
    <s v="Incidente"/>
    <x v="3"/>
    <x v="0"/>
    <s v="Cerrado"/>
    <s v="ITSMECOM-1345028"/>
    <n v="6152778"/>
    <d v="2023-01-10T00:00:00"/>
    <d v="2023-01-26T00:00:00"/>
    <d v="2023-01-10T00:00:00"/>
    <d v="2023-01-11T00:00:00"/>
    <s v=""/>
    <d v="2023-01-11T00:00:00"/>
    <n v="1"/>
    <n v="1"/>
    <n v="2023"/>
    <x v="1"/>
    <n v="1"/>
    <n v="1"/>
    <n v="1"/>
  </r>
  <r>
    <s v="Incidente"/>
    <x v="5"/>
    <x v="2"/>
    <s v="Cerrado"/>
    <s v="ITSMECOM-1344826"/>
    <n v="6151900"/>
    <d v="2023-01-10T00:00:00"/>
    <d v="2023-01-26T00:00:00"/>
    <d v="2023-01-10T00:00:00"/>
    <d v="2023-01-11T00:00:00"/>
    <s v=""/>
    <d v="2023-01-11T00:00:00"/>
    <n v="1"/>
    <n v="1"/>
    <n v="2023"/>
    <x v="1"/>
    <n v="1"/>
    <n v="1"/>
    <n v="1"/>
  </r>
  <r>
    <s v="Incidente"/>
    <x v="7"/>
    <x v="1"/>
    <s v="Cerrado"/>
    <s v="ITSMECOM-1344134"/>
    <n v="6150505"/>
    <d v="2023-01-09T00:00:00"/>
    <d v="2023-01-14T00:00:00"/>
    <m/>
    <m/>
    <s v=""/>
    <d v="2023-01-14T00:00:00"/>
    <n v="5"/>
    <n v="0"/>
    <n v="2023"/>
    <x v="1"/>
    <n v="5"/>
    <n v="5"/>
    <n v="5"/>
  </r>
  <r>
    <s v="Incidente"/>
    <x v="1"/>
    <x v="2"/>
    <s v="Cerrado"/>
    <s v="ITSMECOM-1344126"/>
    <n v="6150490"/>
    <d v="2023-01-09T00:00:00"/>
    <d v="2023-01-26T00:00:00"/>
    <d v="2023-01-09T00:00:00"/>
    <d v="2023-01-11T00:00:00"/>
    <s v=""/>
    <d v="2023-01-11T00:00:00"/>
    <n v="2"/>
    <n v="2"/>
    <n v="2023"/>
    <x v="1"/>
    <n v="2"/>
    <n v="2"/>
    <n v="2"/>
  </r>
  <r>
    <s v="Incidente"/>
    <x v="1"/>
    <x v="0"/>
    <s v="Cerrado"/>
    <s v="ITSMECOM-1342965"/>
    <n v="6147222"/>
    <d v="2023-01-09T00:00:00"/>
    <d v="2023-01-25T00:00:00"/>
    <m/>
    <m/>
    <s v=""/>
    <d v="2023-01-10T00:00:00"/>
    <n v="1"/>
    <n v="0"/>
    <n v="2023"/>
    <x v="1"/>
    <n v="1"/>
    <n v="1"/>
    <n v="1"/>
  </r>
  <r>
    <s v="Solicitud de servicio"/>
    <x v="0"/>
    <x v="1"/>
    <s v="Cerrado"/>
    <s v="ITSMECOM-1342861"/>
    <n v="6146860"/>
    <d v="2023-01-09T00:00:00"/>
    <d v="2023-01-24T00:00:00"/>
    <m/>
    <m/>
    <s v=""/>
    <d v="2023-01-09T00:00:00"/>
    <n v="0"/>
    <n v="0"/>
    <n v="2023"/>
    <x v="1"/>
    <n v="0"/>
    <n v="0"/>
    <n v="0"/>
  </r>
  <r>
    <s v="Incidente"/>
    <x v="5"/>
    <x v="0"/>
    <s v="Cerrado"/>
    <s v="ITSMECOM-1342824"/>
    <n v="6146912"/>
    <d v="2023-01-09T00:00:00"/>
    <d v="2023-01-24T00:00:00"/>
    <m/>
    <m/>
    <s v=""/>
    <d v="2023-01-09T00:00:00"/>
    <n v="0"/>
    <n v="0"/>
    <n v="2023"/>
    <x v="1"/>
    <n v="0"/>
    <n v="0"/>
    <n v="0"/>
  </r>
  <r>
    <s v="Incidente"/>
    <x v="3"/>
    <x v="0"/>
    <s v="Cerrado"/>
    <s v="ITSMECOM-1342253"/>
    <n v="6145346"/>
    <d v="2023-01-09T00:00:00"/>
    <d v="2023-01-25T00:00:00"/>
    <m/>
    <m/>
    <s v=""/>
    <d v="2023-01-10T00:00:00"/>
    <n v="1"/>
    <n v="0"/>
    <n v="2023"/>
    <x v="1"/>
    <n v="1"/>
    <n v="1"/>
    <n v="1"/>
  </r>
  <r>
    <s v="Incidente"/>
    <x v="3"/>
    <x v="0"/>
    <s v="Cerrado"/>
    <s v="ITSMECOM-1342244"/>
    <n v="6145341"/>
    <d v="2023-01-09T00:00:00"/>
    <d v="2023-01-25T00:00:00"/>
    <d v="2023-01-09T00:00:00"/>
    <d v="2023-01-10T00:00:00"/>
    <s v=""/>
    <d v="2023-01-10T00:00:00"/>
    <n v="1"/>
    <n v="1"/>
    <n v="2023"/>
    <x v="1"/>
    <n v="1"/>
    <n v="1"/>
    <n v="1"/>
  </r>
  <r>
    <s v="Incidente"/>
    <x v="1"/>
    <x v="2"/>
    <s v="Cerrado"/>
    <s v="ITSMECOM-1342175"/>
    <n v="6145261"/>
    <d v="2023-01-09T00:00:00"/>
    <d v="2023-01-24T00:00:00"/>
    <d v="2023-01-09T00:00:00"/>
    <d v="2023-01-09T00:00:00"/>
    <s v=""/>
    <d v="2023-01-09T00:00:00"/>
    <n v="0"/>
    <n v="0"/>
    <n v="2023"/>
    <x v="1"/>
    <n v="0"/>
    <n v="0"/>
    <n v="0"/>
  </r>
  <r>
    <s v="Incidente"/>
    <x v="5"/>
    <x v="0"/>
    <s v="Cerrado"/>
    <s v="ITSMECOM-1342075"/>
    <n v="6144855"/>
    <d v="2023-01-09T00:00:00"/>
    <d v="2023-02-09T00:00:00"/>
    <d v="2023-01-09T00:00:00"/>
    <d v="2023-01-25T00:00:00"/>
    <s v=""/>
    <d v="2023-01-25T00:00:00"/>
    <n v="16"/>
    <n v="16"/>
    <n v="2023"/>
    <x v="1"/>
    <n v="16"/>
    <n v="16"/>
    <n v="16"/>
  </r>
  <r>
    <s v="Incidente"/>
    <x v="5"/>
    <x v="2"/>
    <s v="Cerrado"/>
    <s v="ITSMECOM-1342061"/>
    <n v="6144838"/>
    <d v="2023-01-09T00:00:00"/>
    <d v="2023-02-09T00:00:00"/>
    <d v="2023-01-09T00:00:00"/>
    <d v="2023-01-25T00:00:00"/>
    <s v=""/>
    <d v="2023-01-25T00:00:00"/>
    <n v="16"/>
    <n v="16"/>
    <n v="2023"/>
    <x v="1"/>
    <n v="16"/>
    <n v="16"/>
    <n v="16"/>
  </r>
  <r>
    <s v="Incidente"/>
    <x v="7"/>
    <x v="1"/>
    <s v="Cerrado"/>
    <s v="ITSMECOM-1341605"/>
    <n v="6143741"/>
    <d v="2023-01-09T00:00:00"/>
    <d v="2023-01-25T00:00:00"/>
    <m/>
    <m/>
    <s v=""/>
    <d v="2023-01-10T00:00:00"/>
    <n v="1"/>
    <n v="0"/>
    <n v="2023"/>
    <x v="1"/>
    <n v="1"/>
    <n v="1"/>
    <n v="1"/>
  </r>
  <r>
    <s v="Incidente"/>
    <x v="7"/>
    <x v="1"/>
    <s v="Cerrado"/>
    <s v="ITSMECOM-1340298"/>
    <n v="6141950"/>
    <d v="2023-01-07T00:00:00"/>
    <d v="2023-01-25T00:00:00"/>
    <m/>
    <m/>
    <s v=""/>
    <d v="2023-01-10T00:00:00"/>
    <n v="3"/>
    <n v="0"/>
    <n v="2023"/>
    <x v="1"/>
    <n v="3"/>
    <n v="3"/>
    <n v="3"/>
  </r>
  <r>
    <s v="Incidente"/>
    <x v="7"/>
    <x v="1"/>
    <s v="Cerrado"/>
    <s v="ITSMECOM-1340199"/>
    <n v="6142111"/>
    <d v="2023-01-07T00:00:00"/>
    <d v="2023-01-25T00:00:00"/>
    <m/>
    <m/>
    <s v=""/>
    <d v="2023-01-10T00:00:00"/>
    <n v="3"/>
    <n v="0"/>
    <n v="2023"/>
    <x v="1"/>
    <n v="3"/>
    <n v="3"/>
    <n v="3"/>
  </r>
  <r>
    <s v="Incidente"/>
    <x v="7"/>
    <x v="1"/>
    <s v="Cerrado"/>
    <s v="ITSMECOM-1339243"/>
    <n v="6140284"/>
    <d v="2023-01-06T00:00:00"/>
    <d v="2023-01-23T00:00:00"/>
    <m/>
    <m/>
    <s v=""/>
    <d v="2023-01-17T00:00:00"/>
    <n v="11"/>
    <n v="0"/>
    <n v="2023"/>
    <x v="1"/>
    <n v="11"/>
    <n v="11"/>
    <n v="11"/>
  </r>
  <r>
    <s v="Incidente"/>
    <x v="12"/>
    <x v="1"/>
    <s v="Cerrado"/>
    <s v="ITSMECOM-1339023"/>
    <n v="6140078"/>
    <d v="2023-01-06T00:00:00"/>
    <d v="2023-01-25T00:00:00"/>
    <m/>
    <m/>
    <s v=""/>
    <d v="2023-01-10T00:00:00"/>
    <n v="4"/>
    <n v="0"/>
    <n v="2023"/>
    <x v="1"/>
    <n v="4"/>
    <n v="4"/>
    <n v="4"/>
  </r>
  <r>
    <s v="Incidente"/>
    <x v="5"/>
    <x v="2"/>
    <s v="Cerrado"/>
    <s v="ITSMECOM-1336689"/>
    <n v="6136320"/>
    <d v="2023-01-05T00:00:00"/>
    <d v="2023-01-20T00:00:00"/>
    <d v="2023-01-05T00:00:00"/>
    <d v="2023-01-05T00:00:00"/>
    <s v=""/>
    <d v="2023-01-05T00:00:00"/>
    <n v="0"/>
    <n v="0"/>
    <n v="2023"/>
    <x v="1"/>
    <n v="0"/>
    <n v="0"/>
    <n v="0"/>
  </r>
  <r>
    <s v="Incidente"/>
    <x v="7"/>
    <x v="1"/>
    <s v="Cerrado"/>
    <s v="ITSMECOM-1336048"/>
    <n v="6134761"/>
    <d v="2023-01-05T00:00:00"/>
    <d v="2023-01-25T00:00:00"/>
    <m/>
    <m/>
    <s v=""/>
    <d v="2023-01-10T00:00:00"/>
    <n v="5"/>
    <n v="0"/>
    <n v="2023"/>
    <x v="1"/>
    <n v="5"/>
    <n v="5"/>
    <n v="5"/>
  </r>
  <r>
    <s v="Solicitud de servicio"/>
    <x v="0"/>
    <x v="1"/>
    <s v="Cerrado"/>
    <s v="ITSMECOM-1333180"/>
    <n v="6130511"/>
    <d v="2023-01-04T00:00:00"/>
    <d v="2023-01-20T00:00:00"/>
    <m/>
    <m/>
    <s v=""/>
    <d v="2023-01-05T00:00:00"/>
    <n v="1"/>
    <n v="0"/>
    <n v="2023"/>
    <x v="1"/>
    <n v="1"/>
    <n v="1"/>
    <n v="1"/>
  </r>
  <r>
    <s v="Incidente"/>
    <x v="1"/>
    <x v="0"/>
    <s v="Cerrado"/>
    <s v="ITSMECOM-1332632"/>
    <n v="6129048"/>
    <d v="2023-01-04T00:00:00"/>
    <d v="2023-02-01T00:00:00"/>
    <m/>
    <m/>
    <s v=""/>
    <d v="2023-01-17T00:00:00"/>
    <n v="13"/>
    <n v="0"/>
    <n v="2023"/>
    <x v="1"/>
    <n v="13"/>
    <n v="13"/>
    <n v="13"/>
  </r>
  <r>
    <s v="Incidente"/>
    <x v="5"/>
    <x v="1"/>
    <s v="Cerrado"/>
    <s v="ITSMECOM-1332556"/>
    <n v="6128852"/>
    <d v="2023-01-04T00:00:00"/>
    <d v="2023-01-26T00:00:00"/>
    <m/>
    <m/>
    <s v=""/>
    <d v="2023-01-11T00:00:00"/>
    <n v="7"/>
    <n v="0"/>
    <n v="2023"/>
    <x v="1"/>
    <n v="7"/>
    <n v="7"/>
    <n v="7"/>
  </r>
  <r>
    <s v="Incidente"/>
    <x v="3"/>
    <x v="0"/>
    <s v="Cerrado"/>
    <s v="ITSMECOM-1332148"/>
    <n v="6127740"/>
    <d v="2023-01-04T00:00:00"/>
    <d v="2023-01-20T00:00:00"/>
    <d v="2023-01-04T00:00:00"/>
    <d v="2023-01-05T00:00:00"/>
    <s v=""/>
    <d v="2023-01-05T00:00:00"/>
    <n v="1"/>
    <n v="1"/>
    <n v="2023"/>
    <x v="1"/>
    <n v="1"/>
    <n v="1"/>
    <n v="1"/>
  </r>
  <r>
    <s v="Incidente"/>
    <x v="1"/>
    <x v="0"/>
    <s v="Cerrado"/>
    <s v="ITSMECOM-1332080"/>
    <n v="6127206"/>
    <d v="2023-01-04T00:00:00"/>
    <d v="2023-01-24T00:00:00"/>
    <d v="2023-01-04T00:00:00"/>
    <d v="2023-01-09T00:00:00"/>
    <s v=""/>
    <d v="2023-01-09T00:00:00"/>
    <n v="5"/>
    <n v="5"/>
    <n v="2023"/>
    <x v="1"/>
    <n v="5"/>
    <n v="5"/>
    <n v="5"/>
  </r>
  <r>
    <s v="Incidente"/>
    <x v="1"/>
    <x v="0"/>
    <s v="Cerrado"/>
    <s v="ITSMECOM-1332008"/>
    <n v="6127163"/>
    <d v="2023-01-04T00:00:00"/>
    <d v="2023-01-20T00:00:00"/>
    <m/>
    <m/>
    <s v=""/>
    <d v="2023-01-04T00:00:00"/>
    <n v="0"/>
    <n v="0"/>
    <n v="2023"/>
    <x v="1"/>
    <n v="0"/>
    <n v="0"/>
    <n v="0"/>
  </r>
  <r>
    <s v="Incidente"/>
    <x v="5"/>
    <x v="0"/>
    <s v="Cerrado"/>
    <s v="ITSMECOM-1331838"/>
    <n v="6126496"/>
    <d v="2023-01-04T00:00:00"/>
    <d v="2023-01-28T00:00:00"/>
    <d v="2023-01-04T00:00:00"/>
    <d v="2023-01-13T00:00:00"/>
    <s v=""/>
    <d v="2023-01-13T00:00:00"/>
    <n v="9"/>
    <n v="9"/>
    <n v="2023"/>
    <x v="1"/>
    <n v="9"/>
    <n v="9"/>
    <n v="9"/>
  </r>
  <r>
    <s v="Incidente"/>
    <x v="1"/>
    <x v="0"/>
    <s v="Cerrado"/>
    <s v="ITSMECOM-1330128"/>
    <n v="6123214"/>
    <d v="2023-01-03T00:00:00"/>
    <d v="2023-01-25T00:00:00"/>
    <m/>
    <m/>
    <s v=""/>
    <d v="2023-01-10T00:00:00"/>
    <n v="7"/>
    <n v="0"/>
    <n v="2023"/>
    <x v="1"/>
    <n v="7"/>
    <n v="7"/>
    <n v="7"/>
  </r>
  <r>
    <s v="Incidente"/>
    <x v="1"/>
    <x v="0"/>
    <s v="Cerrado"/>
    <s v="ITSMECOM-1330092"/>
    <n v="6122885"/>
    <d v="2023-01-03T00:00:00"/>
    <d v="2023-01-24T00:00:00"/>
    <d v="2023-01-04T00:00:00"/>
    <d v="2023-01-09T00:00:00"/>
    <s v=""/>
    <d v="2023-01-09T00:00:00"/>
    <n v="6"/>
    <n v="5"/>
    <n v="2023"/>
    <x v="1"/>
    <n v="6"/>
    <n v="6"/>
    <n v="6"/>
  </r>
  <r>
    <s v="Incidente"/>
    <x v="1"/>
    <x v="0"/>
    <s v="Cerrado"/>
    <s v="ITSMECOM-1330068"/>
    <n v="6122861"/>
    <d v="2023-01-03T00:00:00"/>
    <d v="2023-01-19T00:00:00"/>
    <d v="2023-01-03T00:00:00"/>
    <d v="2023-01-04T00:00:00"/>
    <s v=""/>
    <d v="2023-01-04T00:00:00"/>
    <n v="1"/>
    <n v="1"/>
    <n v="2023"/>
    <x v="1"/>
    <n v="1"/>
    <n v="1"/>
    <n v="1"/>
  </r>
  <r>
    <s v="Incidente"/>
    <x v="7"/>
    <x v="1"/>
    <s v="Cerrado"/>
    <s v="ITSMECOM-1329665"/>
    <n v="6121948"/>
    <d v="2023-01-03T00:00:00"/>
    <d v="2023-02-01T00:00:00"/>
    <m/>
    <m/>
    <s v=""/>
    <d v="2023-01-17T00:00:00"/>
    <n v="14"/>
    <n v="0"/>
    <n v="2023"/>
    <x v="1"/>
    <n v="14"/>
    <n v="14"/>
    <n v="14"/>
  </r>
  <r>
    <s v="Solicitud de servicio"/>
    <x v="0"/>
    <x v="1"/>
    <s v="Cerrado"/>
    <s v="ITSMECOM-1329420"/>
    <n v="6121650"/>
    <d v="2023-01-03T00:00:00"/>
    <d v="2023-01-18T00:00:00"/>
    <m/>
    <m/>
    <s v=""/>
    <d v="2023-01-03T00:00:00"/>
    <n v="0"/>
    <n v="0"/>
    <n v="2023"/>
    <x v="1"/>
    <n v="0"/>
    <n v="0"/>
    <n v="0"/>
  </r>
  <r>
    <s v="Incidente"/>
    <x v="1"/>
    <x v="2"/>
    <s v="Cerrado"/>
    <s v="ITSMECOM-1329398"/>
    <n v="6121639"/>
    <d v="2023-01-03T00:00:00"/>
    <d v="2023-01-24T00:00:00"/>
    <d v="2023-01-03T00:00:00"/>
    <d v="2023-01-09T00:00:00"/>
    <s v=""/>
    <d v="2023-01-09T00:00:00"/>
    <n v="6"/>
    <n v="6"/>
    <n v="2023"/>
    <x v="1"/>
    <n v="6"/>
    <n v="6"/>
    <n v="6"/>
  </r>
  <r>
    <s v="Incidente"/>
    <x v="3"/>
    <x v="2"/>
    <s v="Cerrado"/>
    <s v="ITSMECOM-1329310"/>
    <n v="6121349"/>
    <d v="2023-01-03T00:00:00"/>
    <d v="2023-02-01T00:00:00"/>
    <d v="2023-01-03T00:00:00"/>
    <d v="2023-01-17T00:00:00"/>
    <s v=""/>
    <d v="2023-01-17T00:00:00"/>
    <n v="14"/>
    <n v="14"/>
    <n v="2023"/>
    <x v="1"/>
    <n v="14"/>
    <n v="14"/>
    <n v="14"/>
  </r>
  <r>
    <s v="Incidente"/>
    <x v="3"/>
    <x v="0"/>
    <s v="Cerrado"/>
    <s v="ITSMECOM-1329303"/>
    <n v="6121345"/>
    <d v="2023-01-03T00:00:00"/>
    <d v="2023-01-19T00:00:00"/>
    <d v="2023-01-03T00:00:00"/>
    <d v="2023-01-04T00:00:00"/>
    <s v=""/>
    <d v="2023-01-04T00:00:00"/>
    <n v="1"/>
    <n v="1"/>
    <n v="2023"/>
    <x v="1"/>
    <n v="1"/>
    <n v="1"/>
    <n v="1"/>
  </r>
  <r>
    <s v="Incidente"/>
    <x v="1"/>
    <x v="2"/>
    <s v="Cerrado"/>
    <s v="ITSMECOM-1329285"/>
    <n v="6121248"/>
    <d v="2023-01-03T00:00:00"/>
    <d v="2023-01-19T00:00:00"/>
    <d v="2023-01-03T00:00:00"/>
    <d v="2023-01-04T00:00:00"/>
    <s v=""/>
    <d v="2023-01-04T00:00:00"/>
    <n v="1"/>
    <n v="1"/>
    <n v="2023"/>
    <x v="1"/>
    <n v="1"/>
    <n v="1"/>
    <n v="1"/>
  </r>
  <r>
    <s v="Incidente"/>
    <x v="5"/>
    <x v="0"/>
    <s v="Cerrado"/>
    <s v="ITSMECOM-1329131"/>
    <n v="6121012"/>
    <d v="2023-01-03T00:00:00"/>
    <d v="2023-01-19T00:00:00"/>
    <d v="2023-01-03T00:00:00"/>
    <d v="2023-01-04T00:00:00"/>
    <s v=""/>
    <d v="2023-01-04T00:00:00"/>
    <n v="1"/>
    <n v="1"/>
    <n v="2023"/>
    <x v="1"/>
    <n v="1"/>
    <n v="1"/>
    <n v="1"/>
  </r>
  <r>
    <s v="Incidente"/>
    <x v="5"/>
    <x v="0"/>
    <s v="Cerrado"/>
    <s v="ITSMECOM-1329111"/>
    <n v="6120582"/>
    <d v="2023-01-03T00:00:00"/>
    <d v="2023-02-09T00:00:00"/>
    <d v="2023-01-03T00:00:00"/>
    <d v="2023-01-25T00:00:00"/>
    <s v=""/>
    <d v="2023-01-25T00:00:00"/>
    <n v="22"/>
    <n v="22"/>
    <n v="2023"/>
    <x v="1"/>
    <n v="22"/>
    <n v="22"/>
    <n v="22"/>
  </r>
  <r>
    <s v="Incidente"/>
    <x v="1"/>
    <x v="0"/>
    <s v="Cerrado"/>
    <s v="ITSMECOM-1327317"/>
    <n v="6117221"/>
    <d v="2023-01-02T00:00:00"/>
    <d v="2023-01-20T00:00:00"/>
    <d v="2023-01-03T00:00:00"/>
    <d v="2023-01-05T00:00:00"/>
    <s v=""/>
    <d v="2023-01-05T00:00:00"/>
    <n v="3"/>
    <n v="2"/>
    <n v="2023"/>
    <x v="1"/>
    <n v="3"/>
    <n v="3"/>
    <n v="3"/>
  </r>
  <r>
    <s v="Incidente"/>
    <x v="1"/>
    <x v="0"/>
    <s v="Cerrado"/>
    <s v="ITSMECOM-1326849"/>
    <n v="6116149"/>
    <d v="2023-01-02T00:00:00"/>
    <d v="2023-01-20T00:00:00"/>
    <m/>
    <m/>
    <s v=""/>
    <d v="2023-01-05T00:00:00"/>
    <n v="3"/>
    <n v="0"/>
    <n v="2023"/>
    <x v="1"/>
    <n v="3"/>
    <n v="3"/>
    <n v="3"/>
  </r>
  <r>
    <s v="Incidente"/>
    <x v="1"/>
    <x v="0"/>
    <s v="Cerrado"/>
    <s v="ITSMECOM-1326815"/>
    <n v="6116111"/>
    <d v="2023-01-02T00:00:00"/>
    <d v="2023-01-18T00:00:00"/>
    <m/>
    <m/>
    <s v=""/>
    <d v="2023-01-03T00:00:00"/>
    <n v="1"/>
    <n v="0"/>
    <n v="2023"/>
    <x v="1"/>
    <n v="1"/>
    <n v="1"/>
    <n v="1"/>
  </r>
  <r>
    <s v="Incidente"/>
    <x v="1"/>
    <x v="0"/>
    <s v="Cerrado"/>
    <s v="ITSMECOM-1326814"/>
    <n v="6116110"/>
    <d v="2023-01-02T00:00:00"/>
    <d v="2023-01-19T00:00:00"/>
    <m/>
    <m/>
    <s v=""/>
    <d v="2023-01-04T00:00:00"/>
    <n v="2"/>
    <n v="0"/>
    <n v="2023"/>
    <x v="1"/>
    <n v="2"/>
    <n v="2"/>
    <n v="2"/>
  </r>
  <r>
    <s v="Incidente"/>
    <x v="5"/>
    <x v="2"/>
    <s v="Cerrado"/>
    <s v="ITSMECOM-1326796"/>
    <n v="6115923"/>
    <d v="2023-01-02T00:00:00"/>
    <d v="2023-01-27T00:00:00"/>
    <d v="2023-01-02T00:00:00"/>
    <d v="2023-01-12T00:00:00"/>
    <s v=""/>
    <d v="2023-01-12T00:00:00"/>
    <n v="10"/>
    <n v="10"/>
    <n v="2023"/>
    <x v="1"/>
    <n v="10"/>
    <n v="10"/>
    <n v="10"/>
  </r>
  <r>
    <s v="Incidente"/>
    <x v="1"/>
    <x v="0"/>
    <s v="Cerrado"/>
    <s v="ITSMECOM-1326791"/>
    <n v="6115595"/>
    <d v="2023-01-02T00:00:00"/>
    <d v="2023-01-28T00:00:00"/>
    <d v="2023-01-02T00:00:00"/>
    <d v="2023-01-13T00:00:00"/>
    <s v=""/>
    <d v="2023-01-13T00:00:00"/>
    <n v="11"/>
    <n v="11"/>
    <n v="2023"/>
    <x v="1"/>
    <n v="11"/>
    <n v="11"/>
    <n v="11"/>
  </r>
  <r>
    <s v="Incidente"/>
    <x v="1"/>
    <x v="0"/>
    <s v="Cerrado"/>
    <s v="ITSMECOM-1326677"/>
    <n v="6115549"/>
    <d v="2023-01-02T00:00:00"/>
    <d v="2023-01-18T00:00:00"/>
    <d v="2023-01-02T00:00:00"/>
    <d v="2023-01-03T00:00:00"/>
    <s v=""/>
    <d v="2023-01-03T00:00:00"/>
    <n v="1"/>
    <n v="1"/>
    <n v="2023"/>
    <x v="1"/>
    <n v="1"/>
    <n v="1"/>
    <n v="1"/>
  </r>
  <r>
    <s v="Incidente"/>
    <x v="3"/>
    <x v="0"/>
    <s v="Cerrado"/>
    <s v="ITSMECOM-1326674"/>
    <n v="6115648"/>
    <d v="2023-01-02T00:00:00"/>
    <d v="2023-01-18T00:00:00"/>
    <d v="2023-01-02T00:00:00"/>
    <d v="2023-01-03T00:00:00"/>
    <s v=""/>
    <d v="2023-01-03T00:00:00"/>
    <n v="1"/>
    <n v="1"/>
    <n v="2023"/>
    <x v="1"/>
    <n v="1"/>
    <n v="1"/>
    <n v="1"/>
  </r>
  <r>
    <s v="Incidente"/>
    <x v="1"/>
    <x v="2"/>
    <s v="Cerrado"/>
    <s v="ITSMECOM-1326668"/>
    <n v="6115546"/>
    <d v="2023-01-02T00:00:00"/>
    <d v="2023-01-18T00:00:00"/>
    <m/>
    <m/>
    <s v=""/>
    <d v="2023-01-03T00:00:00"/>
    <n v="1"/>
    <n v="0"/>
    <n v="2023"/>
    <x v="1"/>
    <n v="1"/>
    <n v="1"/>
    <n v="1"/>
  </r>
  <r>
    <s v="Incidente"/>
    <x v="3"/>
    <x v="3"/>
    <s v="Cerrado"/>
    <s v="ITSMECOM-1326663"/>
    <n v="6115638"/>
    <d v="2023-01-02T00:00:00"/>
    <d v="2023-01-18T00:00:00"/>
    <d v="2023-01-02T00:00:00"/>
    <d v="2023-01-03T00:00:00"/>
    <s v=""/>
    <d v="2023-01-03T00:00:00"/>
    <n v="1"/>
    <n v="1"/>
    <n v="2023"/>
    <x v="1"/>
    <n v="1"/>
    <n v="1"/>
    <n v="1"/>
  </r>
  <r>
    <s v="Incidente"/>
    <x v="3"/>
    <x v="0"/>
    <s v="Cerrado"/>
    <s v="ITSMECOM-1326641"/>
    <n v="6115620"/>
    <d v="2023-01-02T00:00:00"/>
    <d v="2023-01-20T00:00:00"/>
    <d v="2023-01-03T00:00:00"/>
    <d v="2023-01-05T00:00:00"/>
    <s v=""/>
    <d v="2023-01-05T00:00:00"/>
    <n v="3"/>
    <n v="2"/>
    <n v="2023"/>
    <x v="1"/>
    <n v="3"/>
    <n v="3"/>
    <n v="3"/>
  </r>
  <r>
    <s v="Incidente"/>
    <x v="3"/>
    <x v="0"/>
    <s v="Cerrado"/>
    <s v="ITSMECOM-1326622"/>
    <n v="6115611"/>
    <d v="2023-01-02T00:00:00"/>
    <d v="2023-01-18T00:00:00"/>
    <d v="2023-01-02T00:00:00"/>
    <d v="2023-01-03T00:00:00"/>
    <s v=""/>
    <d v="2023-01-03T00:00:00"/>
    <n v="1"/>
    <n v="1"/>
    <n v="2023"/>
    <x v="1"/>
    <n v="1"/>
    <n v="1"/>
    <n v="1"/>
  </r>
  <r>
    <s v="Incidente"/>
    <x v="1"/>
    <x v="0"/>
    <s v="Cerrado"/>
    <s v="ITSMECOM-1326584"/>
    <n v="6115104"/>
    <d v="2023-01-02T00:00:00"/>
    <d v="2023-01-17T00:00:00"/>
    <d v="2023-01-02T00:00:00"/>
    <d v="2023-01-02T00:00:00"/>
    <s v=""/>
    <d v="2023-01-02T00:00:00"/>
    <n v="0"/>
    <n v="0"/>
    <n v="2023"/>
    <x v="1"/>
    <n v="0"/>
    <n v="0"/>
    <n v="0"/>
  </r>
  <r>
    <s v="Incidente"/>
    <x v="5"/>
    <x v="0"/>
    <s v="Cerrado"/>
    <s v="ITSMECOM-1326567"/>
    <n v="6115285"/>
    <d v="2023-01-02T00:00:00"/>
    <d v="2023-01-18T00:00:00"/>
    <m/>
    <m/>
    <s v=""/>
    <d v="2023-01-03T00:00:00"/>
    <n v="1"/>
    <n v="0"/>
    <n v="2023"/>
    <x v="1"/>
    <n v="1"/>
    <n v="1"/>
    <n v="1"/>
  </r>
  <r>
    <s v="Incidente"/>
    <x v="5"/>
    <x v="0"/>
    <s v="Cerrado"/>
    <s v="ITSMECOM-1326560"/>
    <n v="6115279"/>
    <d v="2023-01-02T00:00:00"/>
    <d v="2023-02-09T00:00:00"/>
    <d v="2023-01-02T00:00:00"/>
    <d v="2023-01-02T00:00:00"/>
    <s v=""/>
    <d v="2023-01-25T00:00:00"/>
    <n v="23"/>
    <n v="0"/>
    <n v="2023"/>
    <x v="1"/>
    <n v="23"/>
    <n v="23"/>
    <n v="23"/>
  </r>
  <r>
    <s v="Incidente"/>
    <x v="5"/>
    <x v="0"/>
    <s v="Cerrado"/>
    <s v="ITSMECOM-1326557"/>
    <n v="6115276"/>
    <d v="2023-01-02T00:00:00"/>
    <d v="2023-02-09T00:00:00"/>
    <d v="2023-01-02T00:00:00"/>
    <d v="2023-01-25T00:00:00"/>
    <s v=""/>
    <d v="2023-01-25T00:00:00"/>
    <n v="23"/>
    <n v="23"/>
    <n v="2023"/>
    <x v="1"/>
    <n v="23"/>
    <n v="23"/>
    <n v="23"/>
  </r>
  <r>
    <s v="Incidente"/>
    <x v="7"/>
    <x v="1"/>
    <s v="Cerrado"/>
    <s v="ITSMECOM-1323546"/>
    <n v="6111165"/>
    <d v="2022-12-30T00:00:00"/>
    <d v="2023-01-17T00:00:00"/>
    <m/>
    <m/>
    <s v=""/>
    <d v="2023-01-02T00:00:00"/>
    <n v="3"/>
    <n v="0"/>
    <n v="2023"/>
    <x v="1"/>
    <n v="3"/>
    <n v="3"/>
    <n v="3"/>
  </r>
  <r>
    <s v="Incidente"/>
    <x v="5"/>
    <x v="0"/>
    <s v="Cerrado"/>
    <s v="ITSMECOM-1322852"/>
    <n v="6109666"/>
    <d v="2022-12-30T00:00:00"/>
    <d v="2023-01-20T00:00:00"/>
    <d v="2022-12-30T00:00:00"/>
    <d v="2023-01-04T00:00:00"/>
    <s v=""/>
    <d v="2023-01-04T00:00:00"/>
    <n v="5"/>
    <n v="5"/>
    <n v="2023"/>
    <x v="1"/>
    <n v="5"/>
    <n v="5"/>
    <n v="5"/>
  </r>
  <r>
    <s v="Incidente"/>
    <x v="5"/>
    <x v="0"/>
    <s v="Cerrado"/>
    <s v="ITSMECOM-1322832"/>
    <n v="6109657"/>
    <d v="2022-12-30T00:00:00"/>
    <d v="2023-02-09T00:00:00"/>
    <d v="2022-12-30T00:00:00"/>
    <d v="2023-01-25T00:00:00"/>
    <s v=""/>
    <d v="2023-01-25T00:00:00"/>
    <n v="26"/>
    <n v="26"/>
    <n v="2023"/>
    <x v="1"/>
    <n v="26"/>
    <n v="26"/>
    <n v="26"/>
  </r>
  <r>
    <s v="Solicitud de servicio"/>
    <x v="0"/>
    <x v="1"/>
    <s v="Cerrado"/>
    <s v="ITSMECOM-1322778"/>
    <n v="6109789"/>
    <d v="2022-12-30T00:00:00"/>
    <d v="2023-03-01T00:00:00"/>
    <m/>
    <m/>
    <s v=""/>
    <d v="2023-01-03T00:00:00"/>
    <n v="4"/>
    <n v="0"/>
    <n v="2023"/>
    <x v="1"/>
    <n v="4"/>
    <n v="4"/>
    <n v="4"/>
  </r>
  <r>
    <s v="Incidente"/>
    <x v="5"/>
    <x v="0"/>
    <s v="Cerrado"/>
    <s v="ITSMECOM-1322757"/>
    <n v="6109626"/>
    <d v="2022-12-30T00:00:00"/>
    <d v="2023-02-01T00:00:00"/>
    <d v="2022-12-30T00:00:00"/>
    <d v="2023-01-17T00:00:00"/>
    <s v=""/>
    <d v="2023-01-17T00:00:00"/>
    <n v="18"/>
    <n v="18"/>
    <n v="2023"/>
    <x v="1"/>
    <n v="18"/>
    <n v="18"/>
    <n v="18"/>
  </r>
  <r>
    <s v="Incidente"/>
    <x v="1"/>
    <x v="2"/>
    <s v="Cerrado"/>
    <s v="ITSMECOM-1320351"/>
    <n v="6105053"/>
    <d v="2022-12-29T00:00:00"/>
    <d v="2023-01-18T00:00:00"/>
    <d v="2022-12-29T00:00:00"/>
    <d v="2023-01-02T00:00:00"/>
    <s v=""/>
    <d v="2023-01-02T00:00:00"/>
    <n v="4"/>
    <n v="4"/>
    <n v="2023"/>
    <x v="1"/>
    <n v="4"/>
    <n v="4"/>
    <n v="4"/>
  </r>
  <r>
    <s v="Incidente"/>
    <x v="5"/>
    <x v="0"/>
    <s v="Cerrado"/>
    <s v="ITSMECOM-1320220"/>
    <n v="6104603"/>
    <d v="2022-12-29T00:00:00"/>
    <d v="2023-01-17T00:00:00"/>
    <d v="2022-12-29T00:00:00"/>
    <d v="2023-01-02T00:00:00"/>
    <s v=""/>
    <d v="2023-01-02T00:00:00"/>
    <n v="4"/>
    <n v="4"/>
    <n v="2023"/>
    <x v="1"/>
    <n v="4"/>
    <n v="4"/>
    <n v="4"/>
  </r>
  <r>
    <s v="Incidente"/>
    <x v="5"/>
    <x v="0"/>
    <s v="Cerrado"/>
    <s v="ITSMECOM-1320208"/>
    <n v="6104596"/>
    <d v="2022-12-29T00:00:00"/>
    <d v="2023-02-03T00:00:00"/>
    <d v="2022-12-29T00:00:00"/>
    <d v="2023-01-19T00:00:00"/>
    <s v=""/>
    <d v="2023-01-19T00:00:00"/>
    <n v="21"/>
    <n v="21"/>
    <n v="2023"/>
    <x v="1"/>
    <n v="21"/>
    <n v="21"/>
    <n v="21"/>
  </r>
  <r>
    <s v="Incidente"/>
    <x v="5"/>
    <x v="0"/>
    <s v="Cerrado"/>
    <s v="ITSMECOM-1320181"/>
    <n v="6104561"/>
    <d v="2022-12-29T00:00:00"/>
    <d v="2023-01-17T00:00:00"/>
    <d v="2022-12-30T00:00:00"/>
    <d v="2023-01-02T00:00:00"/>
    <s v=""/>
    <d v="2023-01-02T00:00:00"/>
    <n v="4"/>
    <n v="3"/>
    <n v="2023"/>
    <x v="1"/>
    <n v="4"/>
    <n v="4"/>
    <n v="4"/>
  </r>
  <r>
    <s v="Incidente"/>
    <x v="5"/>
    <x v="0"/>
    <s v="Cerrado"/>
    <s v="ITSMECOM-1320173"/>
    <n v="6104554"/>
    <d v="2022-12-29T00:00:00"/>
    <d v="2023-02-09T00:00:00"/>
    <m/>
    <m/>
    <s v=""/>
    <d v="2023-01-25T00:00:00"/>
    <n v="27"/>
    <n v="0"/>
    <n v="2023"/>
    <x v="1"/>
    <n v="27"/>
    <n v="27"/>
    <n v="27"/>
  </r>
  <r>
    <s v="Incidente"/>
    <x v="5"/>
    <x v="0"/>
    <s v="Cerrado"/>
    <s v="ITSMECOM-1320131"/>
    <n v="6104529"/>
    <d v="2022-12-29T00:00:00"/>
    <d v="2023-01-20T00:00:00"/>
    <m/>
    <m/>
    <s v=""/>
    <d v="2023-01-04T00:00:00"/>
    <n v="6"/>
    <n v="0"/>
    <n v="2023"/>
    <x v="1"/>
    <n v="6"/>
    <n v="6"/>
    <n v="6"/>
  </r>
  <r>
    <s v="Incidente"/>
    <x v="5"/>
    <x v="0"/>
    <s v="Cerrado"/>
    <s v="ITSMECOM-1320120"/>
    <n v="6104518"/>
    <d v="2022-12-29T00:00:00"/>
    <d v="2023-01-18T00:00:00"/>
    <d v="2022-12-29T00:00:00"/>
    <d v="2023-01-03T00:00:00"/>
    <s v=""/>
    <d v="2023-01-03T00:00:00"/>
    <n v="5"/>
    <n v="5"/>
    <n v="2023"/>
    <x v="1"/>
    <n v="5"/>
    <n v="5"/>
    <n v="5"/>
  </r>
  <r>
    <s v="Incidente"/>
    <x v="5"/>
    <x v="0"/>
    <s v="Cerrado"/>
    <s v="ITSMECOM-1320104"/>
    <n v="6104514"/>
    <d v="2022-12-29T00:00:00"/>
    <d v="2023-01-17T00:00:00"/>
    <d v="2022-12-29T00:00:00"/>
    <d v="2023-01-02T00:00:00"/>
    <s v=""/>
    <d v="2023-01-02T00:00:00"/>
    <n v="4"/>
    <n v="4"/>
    <n v="2023"/>
    <x v="1"/>
    <n v="4"/>
    <n v="4"/>
    <n v="4"/>
  </r>
  <r>
    <s v="Incidente"/>
    <x v="5"/>
    <x v="0"/>
    <s v="Cerrado"/>
    <s v="ITSMECOM-1320093"/>
    <n v="6104005"/>
    <d v="2022-12-29T00:00:00"/>
    <d v="2023-01-24T00:00:00"/>
    <d v="2022-12-29T00:00:00"/>
    <d v="2023-01-09T00:00:00"/>
    <s v=""/>
    <d v="2023-01-09T00:00:00"/>
    <n v="11"/>
    <n v="11"/>
    <n v="2023"/>
    <x v="1"/>
    <n v="11"/>
    <n v="11"/>
    <n v="11"/>
  </r>
  <r>
    <s v="Incidente"/>
    <x v="5"/>
    <x v="0"/>
    <s v="Cerrado"/>
    <s v="ITSMECOM-1320041"/>
    <n v="6104001"/>
    <d v="2022-12-29T00:00:00"/>
    <d v="2023-02-09T00:00:00"/>
    <d v="2022-12-29T00:00:00"/>
    <d v="2023-01-25T00:00:00"/>
    <s v=""/>
    <d v="2023-01-25T00:00:00"/>
    <n v="27"/>
    <n v="27"/>
    <n v="2023"/>
    <x v="1"/>
    <n v="27"/>
    <n v="27"/>
    <n v="27"/>
  </r>
  <r>
    <s v="Incidente"/>
    <x v="5"/>
    <x v="0"/>
    <s v="Cerrado"/>
    <s v="ITSMECOM-1320025"/>
    <n v="6103992"/>
    <d v="2022-12-29T00:00:00"/>
    <d v="2023-01-17T00:00:00"/>
    <d v="2022-12-29T00:00:00"/>
    <d v="2023-01-02T00:00:00"/>
    <s v=""/>
    <d v="2023-01-02T00:00:00"/>
    <n v="4"/>
    <n v="4"/>
    <n v="2023"/>
    <x v="1"/>
    <n v="4"/>
    <n v="4"/>
    <n v="4"/>
  </r>
  <r>
    <s v="Incidente"/>
    <x v="5"/>
    <x v="0"/>
    <s v="Cerrado"/>
    <s v="ITSMECOM-1320021"/>
    <n v="6103989"/>
    <d v="2022-12-29T00:00:00"/>
    <d v="2023-02-09T00:00:00"/>
    <d v="2022-12-29T00:00:00"/>
    <d v="2023-01-25T00:00:00"/>
    <s v=""/>
    <d v="2023-01-25T00:00:00"/>
    <n v="27"/>
    <n v="27"/>
    <n v="2023"/>
    <x v="1"/>
    <n v="27"/>
    <n v="27"/>
    <n v="27"/>
  </r>
  <r>
    <s v="Incidente"/>
    <x v="7"/>
    <x v="1"/>
    <s v="Cerrado"/>
    <s v="ITSMECOM-1320020"/>
    <n v="6103988"/>
    <d v="2022-12-29T00:00:00"/>
    <d v="2023-02-02T00:00:00"/>
    <m/>
    <m/>
    <s v=""/>
    <d v="2023-01-17T00:00:00"/>
    <n v="19"/>
    <n v="0"/>
    <n v="2023"/>
    <x v="1"/>
    <n v="19"/>
    <n v="19"/>
    <n v="19"/>
  </r>
  <r>
    <s v="Incidente"/>
    <x v="5"/>
    <x v="0"/>
    <s v="Cerrado"/>
    <s v="ITSMECOM-1319738"/>
    <n v="6103650"/>
    <d v="2022-12-29T00:00:00"/>
    <d v="2023-02-09T00:00:00"/>
    <d v="2022-12-29T00:00:00"/>
    <d v="2023-01-25T00:00:00"/>
    <s v=""/>
    <d v="2023-01-25T00:00:00"/>
    <n v="27"/>
    <n v="27"/>
    <n v="2023"/>
    <x v="1"/>
    <n v="27"/>
    <n v="27"/>
    <n v="27"/>
  </r>
  <r>
    <s v="Incidente"/>
    <x v="14"/>
    <x v="1"/>
    <s v="Cerrado"/>
    <s v="ITSMECOM-1318230"/>
    <n v="6101146"/>
    <d v="2022-12-28T00:00:00"/>
    <d v="2023-02-02T00:00:00"/>
    <m/>
    <m/>
    <s v=""/>
    <d v="2023-01-17T00:00:00"/>
    <n v="20"/>
    <n v="0"/>
    <n v="2023"/>
    <x v="1"/>
    <n v="20"/>
    <n v="20"/>
    <n v="20"/>
  </r>
  <r>
    <s v="Incidente"/>
    <x v="7"/>
    <x v="1"/>
    <s v="Cerrado"/>
    <s v="ITSMECOM-1317417"/>
    <n v="6099236"/>
    <d v="2022-12-28T00:00:00"/>
    <d v="2023-01-25T00:00:00"/>
    <m/>
    <m/>
    <s v=""/>
    <d v="2023-01-10T00:00:00"/>
    <n v="13"/>
    <n v="0"/>
    <n v="2023"/>
    <x v="1"/>
    <n v="13"/>
    <n v="13"/>
    <n v="13"/>
  </r>
  <r>
    <s v="Incidente"/>
    <x v="5"/>
    <x v="2"/>
    <s v="Cerrado"/>
    <s v="ITSMECOM-1317330"/>
    <n v="6098863"/>
    <d v="2022-12-28T00:00:00"/>
    <d v="2023-01-26T00:00:00"/>
    <d v="2022-12-28T00:00:00"/>
    <d v="2023-01-11T00:00:00"/>
    <s v=""/>
    <d v="2023-01-11T00:00:00"/>
    <n v="14"/>
    <n v="14"/>
    <n v="2023"/>
    <x v="1"/>
    <n v="14"/>
    <n v="14"/>
    <n v="14"/>
  </r>
  <r>
    <s v="Incidente"/>
    <x v="7"/>
    <x v="1"/>
    <s v="Cerrado"/>
    <s v="ITSMECOM-1317329"/>
    <n v="6098862"/>
    <d v="2022-12-28T00:00:00"/>
    <d v="2023-01-25T00:00:00"/>
    <m/>
    <m/>
    <s v=""/>
    <d v="2023-01-10T00:00:00"/>
    <n v="13"/>
    <n v="0"/>
    <n v="2023"/>
    <x v="1"/>
    <n v="13"/>
    <n v="13"/>
    <n v="13"/>
  </r>
  <r>
    <s v="Incidente"/>
    <x v="1"/>
    <x v="0"/>
    <s v="Cerrado"/>
    <s v="ITSMECOM-1317244"/>
    <n v="6098487"/>
    <d v="2022-12-28T00:00:00"/>
    <d v="2023-01-20T00:00:00"/>
    <d v="2022-12-28T00:00:00"/>
    <d v="2023-01-05T00:00:00"/>
    <s v=""/>
    <d v="2023-01-05T00:00:00"/>
    <n v="8"/>
    <n v="8"/>
    <n v="2023"/>
    <x v="1"/>
    <n v="8"/>
    <n v="8"/>
    <n v="8"/>
  </r>
  <r>
    <s v="Incidente"/>
    <x v="1"/>
    <x v="0"/>
    <s v="Cerrado"/>
    <s v="ITSMECOM-1317235"/>
    <n v="6098481"/>
    <d v="2022-12-28T00:00:00"/>
    <d v="2023-01-17T00:00:00"/>
    <m/>
    <m/>
    <s v=""/>
    <d v="2023-01-02T00:00:00"/>
    <n v="5"/>
    <n v="0"/>
    <n v="2023"/>
    <x v="1"/>
    <n v="5"/>
    <n v="5"/>
    <n v="5"/>
  </r>
  <r>
    <s v="Incidente"/>
    <x v="1"/>
    <x v="0"/>
    <s v="Cerrado"/>
    <s v="ITSMECOM-1317230"/>
    <n v="6098475"/>
    <d v="2022-12-28T00:00:00"/>
    <d v="2023-01-17T00:00:00"/>
    <m/>
    <m/>
    <s v=""/>
    <d v="2023-01-02T00:00:00"/>
    <n v="5"/>
    <n v="0"/>
    <n v="2023"/>
    <x v="1"/>
    <n v="5"/>
    <n v="5"/>
    <n v="5"/>
  </r>
  <r>
    <s v="Incidente"/>
    <x v="1"/>
    <x v="0"/>
    <s v="Cerrado"/>
    <s v="ITSMECOM-1317227"/>
    <n v="6098474"/>
    <d v="2022-12-28T00:00:00"/>
    <d v="2023-01-17T00:00:00"/>
    <d v="2022-12-28T00:00:00"/>
    <d v="2023-01-02T00:00:00"/>
    <s v=""/>
    <d v="2023-01-02T00:00:00"/>
    <n v="5"/>
    <n v="5"/>
    <n v="2023"/>
    <x v="1"/>
    <n v="5"/>
    <n v="5"/>
    <n v="5"/>
  </r>
  <r>
    <s v="Incidente"/>
    <x v="1"/>
    <x v="0"/>
    <s v="Cerrado"/>
    <s v="ITSMECOM-1317214"/>
    <n v="6098458"/>
    <d v="2022-12-28T00:00:00"/>
    <d v="2023-01-18T00:00:00"/>
    <d v="2022-12-28T00:00:00"/>
    <d v="2023-01-02T00:00:00"/>
    <s v=""/>
    <d v="2023-01-02T00:00:00"/>
    <n v="5"/>
    <n v="5"/>
    <n v="2023"/>
    <x v="1"/>
    <n v="5"/>
    <n v="5"/>
    <n v="5"/>
  </r>
  <r>
    <s v="Incidente"/>
    <x v="1"/>
    <x v="0"/>
    <s v="Cerrado"/>
    <s v="ITSMECOM-1317194"/>
    <n v="6098443"/>
    <d v="2022-12-28T00:00:00"/>
    <d v="2023-01-17T00:00:00"/>
    <d v="2022-12-29T00:00:00"/>
    <d v="2023-01-02T00:00:00"/>
    <s v=""/>
    <d v="2023-01-02T00:00:00"/>
    <n v="5"/>
    <n v="4"/>
    <n v="2023"/>
    <x v="1"/>
    <n v="5"/>
    <n v="5"/>
    <n v="5"/>
  </r>
  <r>
    <s v="Incidente"/>
    <x v="1"/>
    <x v="0"/>
    <s v="Cerrado"/>
    <s v="ITSMECOM-1317192"/>
    <n v="6098441"/>
    <d v="2022-12-28T00:00:00"/>
    <d v="2023-01-24T00:00:00"/>
    <d v="2022-12-28T00:00:00"/>
    <d v="2023-01-09T00:00:00"/>
    <s v=""/>
    <d v="2023-01-09T00:00:00"/>
    <n v="12"/>
    <n v="12"/>
    <n v="2023"/>
    <x v="1"/>
    <n v="12"/>
    <n v="12"/>
    <n v="12"/>
  </r>
  <r>
    <s v="Incidente"/>
    <x v="1"/>
    <x v="0"/>
    <s v="Cerrado"/>
    <s v="ITSMECOM-1317189"/>
    <n v="6098437"/>
    <d v="2022-12-28T00:00:00"/>
    <d v="2023-01-18T00:00:00"/>
    <d v="2022-12-28T00:00:00"/>
    <d v="2023-01-03T00:00:00"/>
    <s v=""/>
    <d v="2023-01-03T00:00:00"/>
    <n v="6"/>
    <n v="6"/>
    <n v="2023"/>
    <x v="1"/>
    <n v="6"/>
    <n v="6"/>
    <n v="6"/>
  </r>
  <r>
    <s v="Incidente"/>
    <x v="1"/>
    <x v="0"/>
    <s v="Cerrado"/>
    <s v="ITSMECOM-1315259"/>
    <n v="6094422"/>
    <d v="2022-12-27T00:00:00"/>
    <d v="2023-02-09T00:00:00"/>
    <d v="2022-12-27T00:00:00"/>
    <d v="2023-01-25T00:00:00"/>
    <s v=""/>
    <d v="2023-01-25T00:00:00"/>
    <n v="29"/>
    <n v="29"/>
    <n v="2023"/>
    <x v="1"/>
    <n v="29"/>
    <n v="29"/>
    <n v="29"/>
  </r>
  <r>
    <s v="Incidente"/>
    <x v="3"/>
    <x v="0"/>
    <s v="Cerrado"/>
    <s v="ITSMECOM-1314570"/>
    <n v="6092599"/>
    <d v="2022-12-27T00:00:00"/>
    <d v="2023-02-02T00:00:00"/>
    <d v="2022-12-28T00:00:00"/>
    <d v="2023-01-17T00:00:00"/>
    <s v=""/>
    <d v="2023-01-17T00:00:00"/>
    <n v="21"/>
    <n v="20"/>
    <n v="2023"/>
    <x v="1"/>
    <n v="21"/>
    <n v="21"/>
    <n v="21"/>
  </r>
  <r>
    <s v="Incidente"/>
    <x v="3"/>
    <x v="5"/>
    <s v="Cerrado"/>
    <s v="ITSMECOM-1312271"/>
    <n v="6088436"/>
    <d v="2022-12-26T00:00:00"/>
    <d v="2023-02-01T00:00:00"/>
    <d v="2022-12-26T00:00:00"/>
    <d v="2023-01-17T00:00:00"/>
    <s v=""/>
    <d v="2023-01-17T00:00:00"/>
    <n v="22"/>
    <n v="22"/>
    <n v="2023"/>
    <x v="1"/>
    <n v="22"/>
    <n v="22"/>
    <n v="22"/>
  </r>
  <r>
    <s v="Incidente"/>
    <x v="7"/>
    <x v="1"/>
    <s v="Cerrado"/>
    <s v="ITSMECOM-1310320"/>
    <n v="6085257"/>
    <d v="2022-12-24T00:00:00"/>
    <d v="2023-01-20T00:00:00"/>
    <m/>
    <m/>
    <s v=""/>
    <d v="2023-01-04T00:00:00"/>
    <n v="11"/>
    <n v="0"/>
    <n v="2023"/>
    <x v="1"/>
    <n v="11"/>
    <n v="11"/>
    <n v="11"/>
  </r>
  <r>
    <s v="Incidente"/>
    <x v="1"/>
    <x v="0"/>
    <s v="Cerrado"/>
    <s v="ITSMECOM-1303794"/>
    <n v="6073199"/>
    <d v="2022-12-22T00:00:00"/>
    <d v="2023-01-17T00:00:00"/>
    <d v="2022-12-22T00:00:00"/>
    <d v="2023-01-02T00:00:00"/>
    <s v=""/>
    <d v="2023-01-02T00:00:00"/>
    <n v="11"/>
    <n v="11"/>
    <n v="2023"/>
    <x v="1"/>
    <n v="11"/>
    <n v="11"/>
    <n v="11"/>
  </r>
  <r>
    <s v="Incidente"/>
    <x v="7"/>
    <x v="1"/>
    <s v="Cerrado"/>
    <s v="ITSMECOM-1301172"/>
    <n v="6067193"/>
    <d v="2022-12-21T00:00:00"/>
    <d v="2023-02-02T00:00:00"/>
    <m/>
    <m/>
    <s v=""/>
    <d v="2023-01-17T00:00:00"/>
    <n v="27"/>
    <n v="0"/>
    <n v="2023"/>
    <x v="1"/>
    <n v="27"/>
    <n v="27"/>
    <n v="27"/>
  </r>
  <r>
    <s v="Incidente"/>
    <x v="15"/>
    <x v="0"/>
    <s v="Cerrado"/>
    <s v="ITSMECOM-1298632"/>
    <n v="6062326"/>
    <d v="2022-12-20T00:00:00"/>
    <d v="2023-01-18T00:00:00"/>
    <d v="2022-12-28T00:00:00"/>
    <d v="2023-01-02T00:00:00"/>
    <s v=""/>
    <d v="2023-01-02T00:00:00"/>
    <n v="13"/>
    <n v="5"/>
    <n v="2023"/>
    <x v="1"/>
    <n v="13"/>
    <n v="13"/>
    <n v="13"/>
  </r>
  <r>
    <s v="Incidente"/>
    <x v="7"/>
    <x v="1"/>
    <s v="Cerrado"/>
    <s v="ITSMECOM-1298353"/>
    <n v="6061300"/>
    <d v="2022-12-20T00:00:00"/>
    <d v="2023-02-01T00:00:00"/>
    <m/>
    <m/>
    <s v=""/>
    <d v="2023-01-17T00:00:00"/>
    <n v="28"/>
    <n v="0"/>
    <n v="2023"/>
    <x v="1"/>
    <n v="28"/>
    <n v="28"/>
    <n v="28"/>
  </r>
  <r>
    <s v="Incidente"/>
    <x v="5"/>
    <x v="0"/>
    <s v="Cerrado"/>
    <s v="ITSMECOM-1297556"/>
    <n v="6058591"/>
    <d v="2022-12-20T00:00:00"/>
    <d v="2023-02-14T00:00:00"/>
    <d v="2022-12-20T00:00:00"/>
    <d v="2023-01-30T00:00:00"/>
    <s v=""/>
    <d v="2023-01-30T00:00:00"/>
    <n v="41"/>
    <n v="41"/>
    <n v="2023"/>
    <x v="1"/>
    <n v="41"/>
    <n v="41"/>
    <n v="41"/>
  </r>
  <r>
    <s v="Incidente"/>
    <x v="7"/>
    <x v="1"/>
    <s v="Cerrado"/>
    <s v="ITSMECOM-1291655"/>
    <n v="6045455"/>
    <d v="2022-12-16T00:00:00"/>
    <d v="2023-01-19T00:00:00"/>
    <m/>
    <m/>
    <s v=""/>
    <d v="2023-01-03T00:00:00"/>
    <n v="18"/>
    <n v="0"/>
    <n v="2023"/>
    <x v="1"/>
    <n v="18"/>
    <n v="18"/>
    <n v="18"/>
  </r>
  <r>
    <s v="Incidente"/>
    <x v="3"/>
    <x v="0"/>
    <s v="Cerrado"/>
    <s v="ITSMECOM-1291163"/>
    <n v="6043408"/>
    <d v="2022-12-16T00:00:00"/>
    <d v="2023-01-19T00:00:00"/>
    <m/>
    <m/>
    <s v=""/>
    <d v="2023-01-04T00:00:00"/>
    <n v="19"/>
    <n v="0"/>
    <n v="2023"/>
    <x v="1"/>
    <n v="19"/>
    <n v="19"/>
    <n v="19"/>
  </r>
  <r>
    <s v="Incidente"/>
    <x v="7"/>
    <x v="1"/>
    <s v="Cerrado"/>
    <s v="ITSMECOM-1286578"/>
    <n v="6030555"/>
    <d v="2022-12-14T00:00:00"/>
    <d v="2023-02-01T00:00:00"/>
    <m/>
    <m/>
    <s v=""/>
    <d v="2023-01-17T00:00:00"/>
    <n v="34"/>
    <n v="0"/>
    <n v="2023"/>
    <x v="1"/>
    <n v="34"/>
    <n v="34"/>
    <n v="34"/>
  </r>
  <r>
    <s v="Incidente"/>
    <x v="1"/>
    <x v="2"/>
    <s v="Cerrado"/>
    <s v="ITSMECOM-1286244"/>
    <n v="6029595"/>
    <d v="2022-12-14T00:00:00"/>
    <d v="2023-01-25T00:00:00"/>
    <d v="2022-12-14T00:00:00"/>
    <d v="2023-01-10T00:00:00"/>
    <s v=""/>
    <d v="2023-01-10T00:00:00"/>
    <n v="27"/>
    <n v="27"/>
    <n v="2023"/>
    <x v="1"/>
    <n v="27"/>
    <n v="27"/>
    <n v="27"/>
  </r>
  <r>
    <s v="Incidente"/>
    <x v="7"/>
    <x v="1"/>
    <s v="Cerrado"/>
    <s v="ITSMECOM-1284278"/>
    <n v="6025862"/>
    <d v="2022-12-13T00:00:00"/>
    <d v="2023-01-19T00:00:00"/>
    <m/>
    <m/>
    <s v=""/>
    <d v="2023-01-03T00:00:00"/>
    <n v="21"/>
    <n v="0"/>
    <n v="2023"/>
    <x v="1"/>
    <n v="21"/>
    <n v="21"/>
    <n v="21"/>
  </r>
  <r>
    <s v="Incidente"/>
    <x v="16"/>
    <x v="0"/>
    <s v="Cerrado"/>
    <s v="ITSMECOM-1283541"/>
    <n v="6022483"/>
    <d v="2022-12-13T00:00:00"/>
    <d v="2023-02-09T00:00:00"/>
    <d v="2022-12-15T00:00:00"/>
    <d v="2023-01-25T00:00:00"/>
    <s v=""/>
    <d v="2023-01-25T00:00:00"/>
    <n v="43"/>
    <n v="41"/>
    <n v="2023"/>
    <x v="1"/>
    <n v="43"/>
    <n v="43"/>
    <n v="43"/>
  </r>
  <r>
    <s v="Incidente"/>
    <x v="7"/>
    <x v="2"/>
    <s v="Cerrado"/>
    <s v="ITSMECOM-1281279"/>
    <n v="6018289"/>
    <d v="2022-12-12T00:00:00"/>
    <d v="2023-01-29T00:00:00"/>
    <m/>
    <m/>
    <s v=""/>
    <d v="2023-01-25T00:00:00"/>
    <n v="44"/>
    <n v="0"/>
    <n v="2023"/>
    <x v="1"/>
    <n v="44"/>
    <n v="44"/>
    <n v="44"/>
  </r>
  <r>
    <s v="Incidente"/>
    <x v="7"/>
    <x v="1"/>
    <s v="Cerrado"/>
    <s v="ITSMECOM-1280416"/>
    <n v="6015477"/>
    <d v="2022-12-12T00:00:00"/>
    <d v="2023-01-19T00:00:00"/>
    <m/>
    <m/>
    <s v=""/>
    <d v="2023-01-04T00:00:00"/>
    <n v="23"/>
    <n v="0"/>
    <n v="2023"/>
    <x v="1"/>
    <n v="23"/>
    <n v="23"/>
    <n v="23"/>
  </r>
  <r>
    <s v="Incidente"/>
    <x v="5"/>
    <x v="0"/>
    <s v="Cerrado"/>
    <s v="ITSMECOM-1279704"/>
    <n v="6012819"/>
    <d v="2022-12-12T00:00:00"/>
    <d v="2023-02-04T00:00:00"/>
    <d v="2022-12-12T00:00:00"/>
    <d v="2023-01-20T00:00:00"/>
    <s v=""/>
    <d v="2023-01-20T00:00:00"/>
    <n v="39"/>
    <n v="39"/>
    <n v="2023"/>
    <x v="1"/>
    <n v="39"/>
    <n v="39"/>
    <n v="39"/>
  </r>
  <r>
    <s v="Incidente"/>
    <x v="7"/>
    <x v="1"/>
    <s v="Cerrado"/>
    <s v="ITSMECOM-1270856"/>
    <n v="5994583"/>
    <d v="2022-12-06T00:00:00"/>
    <d v="2023-02-02T00:00:00"/>
    <m/>
    <m/>
    <s v=""/>
    <d v="2023-01-17T00:00:00"/>
    <n v="42"/>
    <n v="0"/>
    <n v="2023"/>
    <x v="1"/>
    <n v="42"/>
    <n v="42"/>
    <n v="42"/>
  </r>
  <r>
    <s v="Incidente"/>
    <x v="7"/>
    <x v="1"/>
    <s v="Cerrado"/>
    <s v="ITSMECOM-1261710"/>
    <n v="5975857"/>
    <d v="2022-12-01T00:00:00"/>
    <d v="2023-01-18T00:00:00"/>
    <m/>
    <m/>
    <s v=""/>
    <d v="2023-01-03T00:00:00"/>
    <n v="33"/>
    <n v="0"/>
    <n v="2023"/>
    <x v="1"/>
    <n v="33"/>
    <n v="33"/>
    <n v="33"/>
  </r>
  <r>
    <s v="Incidente"/>
    <x v="7"/>
    <x v="1"/>
    <s v="Cerrado"/>
    <s v="ITSMECOM-1259009"/>
    <n v="5968447"/>
    <d v="2022-11-30T00:00:00"/>
    <d v="2023-01-25T00:00:00"/>
    <m/>
    <m/>
    <s v=""/>
    <d v="2023-01-10T00:00:00"/>
    <n v="41"/>
    <n v="0"/>
    <n v="2023"/>
    <x v="1"/>
    <n v="41"/>
    <n v="41"/>
    <n v="41"/>
  </r>
  <r>
    <s v="Incidente"/>
    <x v="3"/>
    <x v="0"/>
    <s v="Cerrado"/>
    <s v="ITSMECOM-1258651"/>
    <n v="5966812"/>
    <d v="2022-11-30T00:00:00"/>
    <d v="2023-01-19T00:00:00"/>
    <m/>
    <m/>
    <s v=""/>
    <d v="2023-01-04T00:00:00"/>
    <n v="35"/>
    <n v="0"/>
    <n v="2023"/>
    <x v="1"/>
    <n v="35"/>
    <n v="35"/>
    <n v="35"/>
  </r>
  <r>
    <s v="Incidente"/>
    <x v="7"/>
    <x v="1"/>
    <s v="Cerrado"/>
    <s v="ITSMECOM-1252163"/>
    <n v="5948503"/>
    <d v="2022-11-27T00:00:00"/>
    <d v="2023-01-20T00:00:00"/>
    <m/>
    <m/>
    <s v=""/>
    <d v="2023-01-04T00:00:00"/>
    <n v="38"/>
    <n v="0"/>
    <n v="2023"/>
    <x v="1"/>
    <n v="38"/>
    <n v="38"/>
    <n v="38"/>
  </r>
  <r>
    <s v="Incidente"/>
    <x v="7"/>
    <x v="1"/>
    <s v="Cerrado"/>
    <s v="ITSMECOM-1252093"/>
    <n v="5948865"/>
    <d v="2022-11-26T00:00:00"/>
    <d v="2023-01-20T00:00:00"/>
    <m/>
    <m/>
    <s v=""/>
    <d v="2023-01-04T00:00:00"/>
    <n v="39"/>
    <n v="0"/>
    <n v="2023"/>
    <x v="1"/>
    <n v="39"/>
    <n v="39"/>
    <n v="39"/>
  </r>
  <r>
    <s v="Incidente"/>
    <x v="1"/>
    <x v="0"/>
    <s v="Cerrado"/>
    <s v="ITSMECOM-1249053"/>
    <n v="5943304"/>
    <d v="2022-11-25T00:00:00"/>
    <d v="2023-01-31T00:00:00"/>
    <d v="2022-11-25T00:00:00"/>
    <d v="2023-01-16T00:00:00"/>
    <s v=""/>
    <d v="2023-01-16T00:00:00"/>
    <n v="52"/>
    <n v="52"/>
    <n v="2023"/>
    <x v="1"/>
    <n v="52"/>
    <n v="52"/>
    <n v="52"/>
  </r>
  <r>
    <s v="Incidente"/>
    <x v="7"/>
    <x v="1"/>
    <s v="Cerrado"/>
    <s v="ITSMECOM-1242672"/>
    <n v="5927454"/>
    <d v="2022-11-23T00:00:00"/>
    <d v="2023-01-25T00:00:00"/>
    <m/>
    <m/>
    <s v=""/>
    <d v="2023-01-10T00:00:00"/>
    <n v="48"/>
    <n v="0"/>
    <n v="2023"/>
    <x v="1"/>
    <n v="48"/>
    <n v="48"/>
    <n v="48"/>
  </r>
  <r>
    <s v="Incidente"/>
    <x v="7"/>
    <x v="1"/>
    <s v="Cerrado"/>
    <s v="ITSMECOM-1241073"/>
    <n v="5923096"/>
    <d v="2022-11-22T00:00:00"/>
    <d v="2023-01-20T00:00:00"/>
    <m/>
    <m/>
    <s v=""/>
    <d v="2023-01-04T00:00:00"/>
    <n v="43"/>
    <n v="0"/>
    <n v="2023"/>
    <x v="1"/>
    <n v="43"/>
    <n v="43"/>
    <n v="43"/>
  </r>
  <r>
    <s v="Incidente"/>
    <x v="3"/>
    <x v="0"/>
    <s v="Cerrado"/>
    <s v="ITSMECOM-1240450"/>
    <n v="5920937"/>
    <d v="2022-11-22T00:00:00"/>
    <d v="2023-01-25T00:00:00"/>
    <d v="2022-11-24T00:00:00"/>
    <d v="2023-01-10T00:00:00"/>
    <s v=""/>
    <d v="2023-01-10T00:00:00"/>
    <n v="49"/>
    <n v="47"/>
    <n v="2023"/>
    <x v="1"/>
    <n v="49"/>
    <n v="49"/>
    <n v="49"/>
  </r>
  <r>
    <s v="Incidente"/>
    <x v="7"/>
    <x v="1"/>
    <s v="Cerrado"/>
    <s v="ITSMECOM-1239538"/>
    <n v="5918917"/>
    <d v="2022-11-21T00:00:00"/>
    <d v="2023-01-20T00:00:00"/>
    <m/>
    <m/>
    <s v=""/>
    <d v="2023-01-04T00:00:00"/>
    <n v="44"/>
    <n v="0"/>
    <n v="2023"/>
    <x v="1"/>
    <n v="44"/>
    <n v="44"/>
    <n v="44"/>
  </r>
  <r>
    <s v="Incidente"/>
    <x v="7"/>
    <x v="1"/>
    <s v="Cerrado"/>
    <s v="ITSMECOM-1238197"/>
    <n v="5911150"/>
    <d v="2022-11-21T00:00:00"/>
    <d v="2023-01-20T00:00:00"/>
    <m/>
    <m/>
    <s v=""/>
    <d v="2023-01-04T00:00:00"/>
    <n v="44"/>
    <n v="0"/>
    <n v="2023"/>
    <x v="1"/>
    <n v="44"/>
    <n v="44"/>
    <n v="44"/>
  </r>
  <r>
    <s v="Incidente"/>
    <x v="7"/>
    <x v="1"/>
    <s v="Cerrado"/>
    <s v="ITSMECOM-1235232"/>
    <n v="5908893"/>
    <d v="2022-11-20T00:00:00"/>
    <d v="2023-01-25T00:00:00"/>
    <m/>
    <m/>
    <s v=""/>
    <d v="2023-01-10T00:00:00"/>
    <n v="51"/>
    <n v="0"/>
    <n v="2023"/>
    <x v="1"/>
    <n v="51"/>
    <n v="51"/>
    <n v="51"/>
  </r>
  <r>
    <s v="Incidente"/>
    <x v="5"/>
    <x v="0"/>
    <s v="Cerrado"/>
    <s v="ITSMECOM-1223765"/>
    <n v="5880075"/>
    <d v="2022-11-15T00:00:00"/>
    <d v="2023-02-03T00:00:00"/>
    <d v="2022-11-15T00:00:00"/>
    <d v="2023-01-19T00:00:00"/>
    <s v=""/>
    <d v="2023-01-19T00:00:00"/>
    <n v="65"/>
    <n v="65"/>
    <n v="2023"/>
    <x v="1"/>
    <n v="65"/>
    <n v="65"/>
    <n v="65"/>
  </r>
  <r>
    <s v="Incidente"/>
    <x v="7"/>
    <x v="1"/>
    <s v="Cerrado"/>
    <s v="ITSMECOM-1222478"/>
    <n v="5876306"/>
    <d v="2022-11-14T00:00:00"/>
    <d v="2023-02-01T00:00:00"/>
    <m/>
    <m/>
    <s v=""/>
    <d v="2023-01-17T00:00:00"/>
    <n v="64"/>
    <n v="0"/>
    <n v="2023"/>
    <x v="1"/>
    <n v="64"/>
    <n v="64"/>
    <n v="64"/>
  </r>
  <r>
    <s v="Solicitud de servicio"/>
    <x v="8"/>
    <x v="0"/>
    <s v="Cerrado"/>
    <s v="ITSMECOM-1201748"/>
    <n v="5822427"/>
    <d v="2022-11-03T00:00:00"/>
    <d v="2023-02-03T00:00:00"/>
    <m/>
    <m/>
    <s v=""/>
    <d v="2023-01-19T00:00:00"/>
    <n v="77"/>
    <n v="0"/>
    <n v="2023"/>
    <x v="1"/>
    <n v="77"/>
    <n v="77"/>
    <n v="77"/>
  </r>
  <r>
    <s v="Solicitud de servicio"/>
    <x v="11"/>
    <x v="1"/>
    <s v="Cerrado"/>
    <s v="ITSMECOM-1196395"/>
    <n v="5806641"/>
    <d v="2022-10-31T00:00:00"/>
    <d v="2023-01-31T00:00:00"/>
    <m/>
    <m/>
    <s v=""/>
    <d v="2023-01-16T00:00:00"/>
    <n v="77"/>
    <n v="0"/>
    <n v="2023"/>
    <x v="1"/>
    <n v="77"/>
    <n v="77"/>
    <n v="77"/>
  </r>
  <r>
    <s v="Incidente"/>
    <x v="3"/>
    <x v="0"/>
    <s v="Cerrado"/>
    <s v="ITSMECOM-1193769"/>
    <n v="5798577"/>
    <d v="2022-10-28T00:00:00"/>
    <d v="2023-01-18T00:00:00"/>
    <d v="2022-10-28T00:00:00"/>
    <d v="2023-01-03T00:00:00"/>
    <s v=""/>
    <d v="2023-01-03T00:00:00"/>
    <n v="67"/>
    <n v="67"/>
    <n v="2023"/>
    <x v="1"/>
    <n v="67"/>
    <n v="67"/>
    <n v="67"/>
  </r>
  <r>
    <s v="Incidente"/>
    <x v="5"/>
    <x v="0"/>
    <s v="Cerrado"/>
    <s v="ITSMECOM-1190502"/>
    <n v="5785719"/>
    <d v="2022-10-26T00:00:00"/>
    <d v="2023-02-14T00:00:00"/>
    <d v="2022-10-26T00:00:00"/>
    <d v="2023-01-30T00:00:00"/>
    <s v=""/>
    <d v="2023-01-30T00:00:00"/>
    <n v="96"/>
    <n v="96"/>
    <n v="2023"/>
    <x v="1"/>
    <n v="96"/>
    <n v="96"/>
    <n v="96"/>
  </r>
  <r>
    <s v="Incidente"/>
    <x v="3"/>
    <x v="0"/>
    <s v="Cerrado"/>
    <s v="ITSMECOM-1186631"/>
    <n v="5772012"/>
    <d v="2022-10-24T00:00:00"/>
    <d v="2023-01-20T00:00:00"/>
    <d v="2022-10-24T00:00:00"/>
    <d v="2023-01-05T00:00:00"/>
    <s v=""/>
    <d v="2023-01-05T00:00:00"/>
    <n v="73"/>
    <n v="73"/>
    <n v="2023"/>
    <x v="1"/>
    <n v="73"/>
    <n v="73"/>
    <n v="73"/>
  </r>
  <r>
    <s v="Incidente"/>
    <x v="1"/>
    <x v="2"/>
    <s v="Cerrado"/>
    <s v="ITSMECOM-1184195"/>
    <n v="5764397"/>
    <d v="2022-10-21T00:00:00"/>
    <d v="2023-02-09T00:00:00"/>
    <d v="2022-10-21T00:00:00"/>
    <d v="2023-01-25T00:00:00"/>
    <s v=""/>
    <d v="2023-01-25T00:00:00"/>
    <n v="96"/>
    <n v="96"/>
    <n v="2023"/>
    <x v="1"/>
    <n v="96"/>
    <n v="96"/>
    <n v="96"/>
  </r>
  <r>
    <s v="Incidente"/>
    <x v="5"/>
    <x v="0"/>
    <s v="Cerrado"/>
    <s v="ITSMECOM-1171420"/>
    <n v="5720364"/>
    <d v="2022-10-11T00:00:00"/>
    <d v="2023-02-14T00:00:00"/>
    <d v="2022-10-13T00:00:00"/>
    <d v="2023-01-30T00:00:00"/>
    <s v=""/>
    <d v="2023-01-30T00:00:00"/>
    <n v="111"/>
    <n v="109"/>
    <n v="2023"/>
    <x v="1"/>
    <n v="111"/>
    <n v="111"/>
    <n v="111"/>
  </r>
  <r>
    <s v="Incidente"/>
    <x v="5"/>
    <x v="0"/>
    <s v="Cerrado"/>
    <s v="ITSMECOM-1165095"/>
    <n v="5700702"/>
    <d v="2022-10-06T00:00:00"/>
    <d v="2023-02-01T00:00:00"/>
    <d v="2022-10-06T00:00:00"/>
    <d v="2023-01-17T00:00:00"/>
    <s v=""/>
    <d v="2023-01-17T00:00:00"/>
    <n v="103"/>
    <n v="103"/>
    <n v="2023"/>
    <x v="1"/>
    <n v="103"/>
    <n v="103"/>
    <n v="103"/>
  </r>
  <r>
    <s v="Incidente"/>
    <x v="5"/>
    <x v="0"/>
    <s v="Cerrado"/>
    <s v="ITSMECOM-1151869"/>
    <n v="5653834"/>
    <d v="2022-09-27T00:00:00"/>
    <d v="2023-02-01T00:00:00"/>
    <d v="2022-09-28T00:00:00"/>
    <d v="2023-01-17T00:00:00"/>
    <s v=""/>
    <d v="2023-01-17T00:00:00"/>
    <n v="112"/>
    <n v="111"/>
    <n v="2023"/>
    <x v="1"/>
    <n v="112"/>
    <n v="112"/>
    <n v="112"/>
  </r>
  <r>
    <s v="Incidente"/>
    <x v="5"/>
    <x v="1"/>
    <s v="Cerrado"/>
    <s v="ITSMECOM-1133743"/>
    <n v="5590971"/>
    <d v="2022-09-14T00:00:00"/>
    <d v="2023-01-26T00:00:00"/>
    <d v="2022-12-28T00:00:00"/>
    <d v="2023-01-11T00:00:00"/>
    <s v=""/>
    <d v="2023-01-11T00:00:00"/>
    <n v="119"/>
    <n v="14"/>
    <n v="2023"/>
    <x v="1"/>
    <n v="119"/>
    <n v="119"/>
    <n v="119"/>
  </r>
  <r>
    <s v="Incidente"/>
    <x v="5"/>
    <x v="0"/>
    <s v="Cerrado"/>
    <s v="ITSMECOM-1126102"/>
    <n v="5564618"/>
    <d v="2022-09-08T00:00:00"/>
    <d v="2023-02-10T00:00:00"/>
    <d v="2022-09-08T00:00:00"/>
    <d v="2023-01-26T00:00:00"/>
    <s v=""/>
    <d v="2023-01-26T00:00:00"/>
    <n v="140"/>
    <n v="140"/>
    <n v="2023"/>
    <x v="1"/>
    <n v="140"/>
    <n v="140"/>
    <n v="140"/>
  </r>
  <r>
    <s v="Incidente"/>
    <x v="5"/>
    <x v="0"/>
    <s v="Cerrado"/>
    <s v="ITSMECOM-1038080"/>
    <n v="5327129"/>
    <d v="2022-07-13T00:00:00"/>
    <d v="2023-02-08T00:00:00"/>
    <d v="2022-07-13T00:00:00"/>
    <d v="2023-01-23T00:00:00"/>
    <s v=""/>
    <d v="2023-01-23T00:00:00"/>
    <n v="194"/>
    <n v="194"/>
    <n v="2023"/>
    <x v="1"/>
    <n v="194"/>
    <n v="194"/>
    <n v="194"/>
  </r>
  <r>
    <s v="Incidente"/>
    <x v="3"/>
    <x v="0"/>
    <s v="Cerrado"/>
    <s v="ITSMECOM-1012553"/>
    <n v="5250948"/>
    <d v="2022-06-28T00:00:00"/>
    <d v="2023-01-26T00:00:00"/>
    <d v="2022-06-28T00:00:00"/>
    <d v="2023-01-11T00:00:00"/>
    <s v=""/>
    <d v="2023-01-11T00:00:00"/>
    <n v="197"/>
    <n v="197"/>
    <n v="2023"/>
    <x v="1"/>
    <n v="197"/>
    <n v="197"/>
    <n v="197"/>
  </r>
  <r>
    <s v="Incidente"/>
    <x v="10"/>
    <x v="0"/>
    <s v="Cerrado"/>
    <s v="ITSMECOM-991979"/>
    <n v="5186428"/>
    <d v="2022-06-13T00:00:00"/>
    <d v="2023-01-17T00:00:00"/>
    <m/>
    <m/>
    <s v=""/>
    <d v="2023-01-17T00:00:00"/>
    <n v="218"/>
    <n v="0"/>
    <n v="2023"/>
    <x v="1"/>
    <n v="218"/>
    <n v="218"/>
    <n v="218"/>
  </r>
  <r>
    <s v="Incidente"/>
    <x v="7"/>
    <x v="1"/>
    <s v="Cerrado"/>
    <s v="ITSMECOM-967594"/>
    <n v="5111767"/>
    <d v="2022-05-28T00:00:00"/>
    <d v="2023-01-25T00:00:00"/>
    <m/>
    <m/>
    <s v=""/>
    <d v="2023-01-10T00:00:00"/>
    <n v="227"/>
    <n v="0"/>
    <n v="2023"/>
    <x v="1"/>
    <n v="227"/>
    <n v="227"/>
    <n v="227"/>
  </r>
  <r>
    <s v="Incidente"/>
    <x v="17"/>
    <x v="1"/>
    <s v="Cerrado"/>
    <s v="ITSMECOM-959925"/>
    <n v="5082461"/>
    <d v="2022-05-23T00:00:00"/>
    <d v="2023-02-01T00:00:00"/>
    <m/>
    <m/>
    <s v=""/>
    <d v="2023-01-17T00:00:00"/>
    <n v="239"/>
    <n v="0"/>
    <n v="2023"/>
    <x v="1"/>
    <n v="239"/>
    <n v="239"/>
    <n v="239"/>
  </r>
  <r>
    <s v="Incidente"/>
    <x v="7"/>
    <x v="2"/>
    <s v="Cerrado"/>
    <s v="ITSMECOM-811806"/>
    <n v="4634083"/>
    <d v="2022-02-24T00:00:00"/>
    <d v="2023-01-19T00:00:00"/>
    <m/>
    <m/>
    <s v=""/>
    <d v="2023-01-03T00:00:00"/>
    <n v="313"/>
    <n v="0"/>
    <n v="2023"/>
    <x v="1"/>
    <n v="313"/>
    <n v="313"/>
    <n v="313"/>
  </r>
  <r>
    <s v="Incidente"/>
    <x v="18"/>
    <x v="2"/>
    <s v="Cerrado"/>
    <s v="ITSMECOM-782489"/>
    <n v="4540273"/>
    <d v="2022-02-08T00:00:00"/>
    <d v="2023-02-02T00:00:00"/>
    <m/>
    <m/>
    <s v=""/>
    <d v="2023-01-17T00:00:00"/>
    <n v="343"/>
    <n v="0"/>
    <n v="2023"/>
    <x v="1"/>
    <n v="343"/>
    <n v="343"/>
    <n v="343"/>
  </r>
  <r>
    <s v="Incidente"/>
    <x v="1"/>
    <x v="0"/>
    <s v="Cerrado"/>
    <s v="ITSMECOM-1322997"/>
    <n v="6110082"/>
    <d v="2022-12-30T00:00:00"/>
    <d v="2023-01-14T00:00:00"/>
    <d v="2022-12-30T00:00:00"/>
    <d v="2022-12-30T00:00:00"/>
    <s v=""/>
    <d v="2022-12-30T00:00:00"/>
    <n v="0"/>
    <n v="0"/>
    <n v="2022"/>
    <x v="2"/>
    <n v="0"/>
    <n v="0"/>
    <n v="0"/>
  </r>
  <r>
    <s v="Incidente"/>
    <x v="5"/>
    <x v="0"/>
    <s v="Cerrado"/>
    <s v="ITSMECOM-1322845"/>
    <n v="6109663"/>
    <d v="2022-12-30T00:00:00"/>
    <d v="2023-01-14T00:00:00"/>
    <m/>
    <m/>
    <s v=""/>
    <d v="2022-12-30T00:00:00"/>
    <n v="0"/>
    <n v="0"/>
    <n v="2022"/>
    <x v="2"/>
    <n v="0"/>
    <n v="0"/>
    <n v="0"/>
  </r>
  <r>
    <s v="Incidente"/>
    <x v="5"/>
    <x v="0"/>
    <s v="Cerrado"/>
    <s v="ITSMECOM-1322814"/>
    <n v="6109651"/>
    <d v="2022-12-30T00:00:00"/>
    <d v="2023-01-14T00:00:00"/>
    <m/>
    <m/>
    <s v=""/>
    <d v="2022-12-30T00:00:00"/>
    <n v="0"/>
    <n v="0"/>
    <n v="2022"/>
    <x v="2"/>
    <n v="0"/>
    <n v="0"/>
    <n v="0"/>
  </r>
  <r>
    <s v="Incidente"/>
    <x v="5"/>
    <x v="0"/>
    <s v="Cerrado"/>
    <s v="ITSMECOM-1322777"/>
    <n v="6109639"/>
    <d v="2022-12-30T00:00:00"/>
    <d v="2023-01-14T00:00:00"/>
    <m/>
    <m/>
    <s v=""/>
    <d v="2022-12-30T00:00:00"/>
    <n v="0"/>
    <n v="0"/>
    <n v="2022"/>
    <x v="2"/>
    <n v="0"/>
    <n v="0"/>
    <n v="0"/>
  </r>
  <r>
    <s v="Solicitud de servicio"/>
    <x v="4"/>
    <x v="0"/>
    <s v="Cerrado"/>
    <s v="ITSMECOM-1320448"/>
    <n v="6105106"/>
    <d v="2022-12-29T00:00:00"/>
    <d v="2023-01-13T00:00:00"/>
    <m/>
    <m/>
    <s v=""/>
    <d v="2022-12-29T00:00:00"/>
    <n v="0"/>
    <n v="0"/>
    <n v="2022"/>
    <x v="2"/>
    <n v="0"/>
    <n v="0"/>
    <n v="0"/>
  </r>
  <r>
    <s v="Incidente"/>
    <x v="5"/>
    <x v="0"/>
    <s v="Cerrado"/>
    <s v="ITSMECOM-1320156"/>
    <n v="6104538"/>
    <d v="2022-12-29T00:00:00"/>
    <d v="2023-01-13T00:00:00"/>
    <m/>
    <m/>
    <s v=""/>
    <d v="2022-12-29T00:00:00"/>
    <n v="0"/>
    <n v="0"/>
    <n v="2022"/>
    <x v="2"/>
    <n v="0"/>
    <n v="0"/>
    <n v="0"/>
  </r>
  <r>
    <s v="Incidente"/>
    <x v="5"/>
    <x v="0"/>
    <s v="Cerrado"/>
    <s v="ITSMECOM-1320149"/>
    <n v="6104536"/>
    <d v="2022-12-29T00:00:00"/>
    <d v="2023-01-13T00:00:00"/>
    <m/>
    <m/>
    <s v=""/>
    <d v="2022-12-29T00:00:00"/>
    <n v="0"/>
    <n v="0"/>
    <n v="2022"/>
    <x v="2"/>
    <n v="0"/>
    <n v="0"/>
    <n v="0"/>
  </r>
  <r>
    <s v="Incidente"/>
    <x v="5"/>
    <x v="0"/>
    <s v="Cerrado"/>
    <s v="ITSMECOM-1320139"/>
    <n v="6104532"/>
    <d v="2022-12-29T00:00:00"/>
    <d v="2023-01-14T00:00:00"/>
    <m/>
    <m/>
    <s v=""/>
    <d v="2022-12-30T00:00:00"/>
    <n v="1"/>
    <n v="0"/>
    <n v="2022"/>
    <x v="2"/>
    <n v="1"/>
    <n v="1"/>
    <n v="1"/>
  </r>
  <r>
    <s v="Incidente"/>
    <x v="5"/>
    <x v="0"/>
    <s v="Cerrado"/>
    <s v="ITSMECOM-1320124"/>
    <n v="6104526"/>
    <d v="2022-12-29T00:00:00"/>
    <d v="2023-01-14T00:00:00"/>
    <m/>
    <m/>
    <s v=""/>
    <d v="2022-12-30T00:00:00"/>
    <n v="1"/>
    <n v="0"/>
    <n v="2022"/>
    <x v="2"/>
    <n v="1"/>
    <n v="1"/>
    <n v="1"/>
  </r>
  <r>
    <s v="Incidente"/>
    <x v="5"/>
    <x v="0"/>
    <s v="Cerrado"/>
    <s v="ITSMECOM-1320032"/>
    <n v="6103996"/>
    <d v="2022-12-29T00:00:00"/>
    <d v="2023-01-13T00:00:00"/>
    <m/>
    <m/>
    <s v=""/>
    <d v="2022-12-29T00:00:00"/>
    <n v="0"/>
    <n v="0"/>
    <n v="2022"/>
    <x v="2"/>
    <n v="0"/>
    <n v="0"/>
    <n v="0"/>
  </r>
  <r>
    <s v="Incidente"/>
    <x v="5"/>
    <x v="0"/>
    <s v="Cerrado"/>
    <s v="ITSMECOM-1320030"/>
    <n v="6103994"/>
    <d v="2022-12-29T00:00:00"/>
    <d v="2023-01-13T00:00:00"/>
    <m/>
    <m/>
    <s v=""/>
    <d v="2022-12-29T00:00:00"/>
    <n v="0"/>
    <n v="0"/>
    <n v="2022"/>
    <x v="2"/>
    <n v="0"/>
    <n v="0"/>
    <n v="0"/>
  </r>
  <r>
    <s v="Incidente"/>
    <x v="1"/>
    <x v="2"/>
    <s v="Cerrado"/>
    <s v="ITSMECOM-1318602"/>
    <n v="6102024"/>
    <d v="2022-12-28T00:00:00"/>
    <d v="2023-01-14T00:00:00"/>
    <m/>
    <m/>
    <s v=""/>
    <d v="2022-12-30T00:00:00"/>
    <n v="2"/>
    <n v="0"/>
    <n v="2022"/>
    <x v="2"/>
    <n v="2"/>
    <n v="2"/>
    <n v="2"/>
  </r>
  <r>
    <s v="Solicitud de servicio"/>
    <x v="0"/>
    <x v="0"/>
    <s v="Cerrado"/>
    <s v="ITSMECOM-1317699"/>
    <n v="6100056"/>
    <d v="2022-12-28T00:00:00"/>
    <d v="2023-01-17T00:00:00"/>
    <m/>
    <m/>
    <s v=""/>
    <d v="2022-12-28T00:00:00"/>
    <n v="0"/>
    <n v="0"/>
    <n v="2022"/>
    <x v="2"/>
    <n v="0"/>
    <n v="0"/>
    <n v="0"/>
  </r>
  <r>
    <s v="Incidente"/>
    <x v="5"/>
    <x v="0"/>
    <s v="Cerrado"/>
    <s v="ITSMECOM-1317685"/>
    <n v="6099794"/>
    <d v="2022-12-28T00:00:00"/>
    <d v="2023-01-12T00:00:00"/>
    <m/>
    <m/>
    <s v=""/>
    <d v="2022-12-28T00:00:00"/>
    <n v="0"/>
    <n v="0"/>
    <n v="2022"/>
    <x v="2"/>
    <n v="0"/>
    <n v="0"/>
    <n v="0"/>
  </r>
  <r>
    <s v="Incidente"/>
    <x v="1"/>
    <x v="0"/>
    <s v="Cerrado"/>
    <s v="ITSMECOM-1317205"/>
    <n v="6098449"/>
    <d v="2022-12-28T00:00:00"/>
    <d v="2023-01-13T00:00:00"/>
    <m/>
    <m/>
    <s v=""/>
    <d v="2022-12-28T00:00:00"/>
    <n v="0"/>
    <n v="0"/>
    <n v="2022"/>
    <x v="2"/>
    <n v="0"/>
    <n v="0"/>
    <n v="0"/>
  </r>
  <r>
    <s v="Incidente"/>
    <x v="1"/>
    <x v="0"/>
    <s v="Cerrado"/>
    <s v="ITSMECOM-1317198"/>
    <n v="6098446"/>
    <d v="2022-12-28T00:00:00"/>
    <d v="2023-01-13T00:00:00"/>
    <m/>
    <m/>
    <s v=""/>
    <d v="2022-12-29T00:00:00"/>
    <n v="1"/>
    <n v="0"/>
    <n v="2022"/>
    <x v="2"/>
    <n v="1"/>
    <n v="1"/>
    <n v="1"/>
  </r>
  <r>
    <s v="Incidente"/>
    <x v="3"/>
    <x v="0"/>
    <s v="Cerrado"/>
    <s v="ITSMECOM-1317168"/>
    <n v="6098422"/>
    <d v="2022-12-28T00:00:00"/>
    <d v="2023-01-13T00:00:00"/>
    <d v="2022-12-28T00:00:00"/>
    <d v="2022-12-29T00:00:00"/>
    <s v=""/>
    <d v="2022-12-29T00:00:00"/>
    <n v="1"/>
    <n v="1"/>
    <n v="2022"/>
    <x v="2"/>
    <n v="1"/>
    <n v="1"/>
    <n v="1"/>
  </r>
  <r>
    <s v="Incidente"/>
    <x v="1"/>
    <x v="0"/>
    <s v="Cerrado"/>
    <s v="ITSMECOM-1314614"/>
    <n v="6092935"/>
    <d v="2022-12-27T00:00:00"/>
    <d v="2023-01-14T00:00:00"/>
    <d v="2022-12-28T00:00:00"/>
    <d v="2022-12-30T00:00:00"/>
    <s v=""/>
    <d v="2022-12-30T00:00:00"/>
    <n v="3"/>
    <n v="2"/>
    <n v="2022"/>
    <x v="2"/>
    <n v="3"/>
    <n v="3"/>
    <n v="3"/>
  </r>
  <r>
    <s v="Incidente"/>
    <x v="5"/>
    <x v="2"/>
    <s v="Cerrado"/>
    <s v="ITSMECOM-1314551"/>
    <n v="6092584"/>
    <d v="2022-12-27T00:00:00"/>
    <d v="2023-01-12T00:00:00"/>
    <d v="2022-12-27T00:00:00"/>
    <d v="2022-12-28T00:00:00"/>
    <s v=""/>
    <d v="2022-12-28T00:00:00"/>
    <n v="1"/>
    <n v="1"/>
    <n v="2022"/>
    <x v="2"/>
    <n v="1"/>
    <n v="1"/>
    <n v="1"/>
  </r>
  <r>
    <s v="Incidente"/>
    <x v="1"/>
    <x v="0"/>
    <s v="Cerrado"/>
    <s v="ITSMECOM-1314549"/>
    <n v="6092692"/>
    <d v="2022-12-27T00:00:00"/>
    <d v="2023-01-13T00:00:00"/>
    <m/>
    <m/>
    <s v=""/>
    <d v="2022-12-29T00:00:00"/>
    <n v="2"/>
    <n v="0"/>
    <n v="2022"/>
    <x v="2"/>
    <n v="2"/>
    <n v="2"/>
    <n v="2"/>
  </r>
  <r>
    <s v="Incidente"/>
    <x v="5"/>
    <x v="3"/>
    <s v="Cerrado"/>
    <s v="ITSMECOM-1314533"/>
    <n v="6092776"/>
    <d v="2022-12-27T00:00:00"/>
    <d v="2023-01-11T00:00:00"/>
    <d v="2022-12-27T00:00:00"/>
    <d v="2022-12-27T00:00:00"/>
    <s v=""/>
    <d v="2022-12-27T00:00:00"/>
    <n v="0"/>
    <n v="0"/>
    <n v="2022"/>
    <x v="2"/>
    <n v="0"/>
    <n v="0"/>
    <n v="0"/>
  </r>
  <r>
    <s v="Incidente"/>
    <x v="12"/>
    <x v="1"/>
    <s v="Cerrado"/>
    <s v="ITSMECOM-1313107"/>
    <n v="6090453"/>
    <d v="2022-12-26T00:00:00"/>
    <d v="2023-01-12T00:00:00"/>
    <m/>
    <m/>
    <s v=""/>
    <d v="2022-12-28T00:00:00"/>
    <n v="2"/>
    <n v="0"/>
    <n v="2022"/>
    <x v="2"/>
    <n v="2"/>
    <n v="2"/>
    <n v="2"/>
  </r>
  <r>
    <s v="Incidente"/>
    <x v="1"/>
    <x v="2"/>
    <s v="Cerrado"/>
    <s v="ITSMECOM-1312659"/>
    <n v="6089308"/>
    <d v="2022-12-26T00:00:00"/>
    <d v="2023-01-11T00:00:00"/>
    <m/>
    <m/>
    <s v=""/>
    <d v="2022-12-27T00:00:00"/>
    <n v="1"/>
    <n v="0"/>
    <n v="2022"/>
    <x v="2"/>
    <n v="1"/>
    <n v="1"/>
    <n v="1"/>
  </r>
  <r>
    <s v="Incidente"/>
    <x v="3"/>
    <x v="3"/>
    <s v="Cerrado"/>
    <s v="ITSMECOM-1312356"/>
    <n v="6088925"/>
    <d v="2022-12-26T00:00:00"/>
    <d v="2023-01-11T00:00:00"/>
    <d v="2022-12-26T00:00:00"/>
    <d v="2022-12-27T00:00:00"/>
    <s v=""/>
    <d v="2022-12-27T00:00:00"/>
    <n v="1"/>
    <n v="1"/>
    <n v="2022"/>
    <x v="2"/>
    <n v="1"/>
    <n v="1"/>
    <n v="1"/>
  </r>
  <r>
    <s v="Incidente"/>
    <x v="5"/>
    <x v="3"/>
    <s v="Cerrado"/>
    <s v="ITSMECOM-1312352"/>
    <n v="6088923"/>
    <d v="2022-12-26T00:00:00"/>
    <d v="2023-01-12T00:00:00"/>
    <d v="2022-12-26T00:00:00"/>
    <d v="2022-12-28T00:00:00"/>
    <s v=""/>
    <d v="2022-12-28T00:00:00"/>
    <n v="2"/>
    <n v="2"/>
    <n v="2022"/>
    <x v="2"/>
    <n v="2"/>
    <n v="2"/>
    <n v="2"/>
  </r>
  <r>
    <s v="Incidente"/>
    <x v="5"/>
    <x v="3"/>
    <s v="Cerrado"/>
    <s v="ITSMECOM-1312340"/>
    <n v="6088917"/>
    <d v="2022-12-26T00:00:00"/>
    <d v="2023-01-11T00:00:00"/>
    <d v="2022-12-26T00:00:00"/>
    <d v="2022-12-27T00:00:00"/>
    <s v=""/>
    <d v="2022-12-27T00:00:00"/>
    <n v="1"/>
    <n v="1"/>
    <n v="2022"/>
    <x v="2"/>
    <n v="1"/>
    <n v="1"/>
    <n v="1"/>
  </r>
  <r>
    <s v="Incidente"/>
    <x v="1"/>
    <x v="0"/>
    <s v="Cerrado"/>
    <s v="ITSMECOM-1312098"/>
    <n v="6087973"/>
    <d v="2022-12-26T00:00:00"/>
    <d v="2023-01-11T00:00:00"/>
    <d v="2022-12-26T00:00:00"/>
    <d v="2022-12-26T00:00:00"/>
    <s v=""/>
    <d v="2022-12-26T00:00:00"/>
    <n v="0"/>
    <n v="0"/>
    <n v="2022"/>
    <x v="2"/>
    <n v="0"/>
    <n v="0"/>
    <n v="0"/>
  </r>
  <r>
    <s v="Incidente"/>
    <x v="5"/>
    <x v="0"/>
    <s v="Cerrado"/>
    <s v="ITSMECOM-1311828"/>
    <n v="6087634"/>
    <d v="2022-12-26T00:00:00"/>
    <d v="2023-01-13T00:00:00"/>
    <d v="2022-12-27T00:00:00"/>
    <d v="2022-12-29T00:00:00"/>
    <s v=""/>
    <d v="2022-12-29T00:00:00"/>
    <n v="3"/>
    <n v="2"/>
    <n v="2022"/>
    <x v="2"/>
    <n v="3"/>
    <n v="3"/>
    <n v="3"/>
  </r>
  <r>
    <s v="Incidente"/>
    <x v="5"/>
    <x v="2"/>
    <s v="Cerrado"/>
    <s v="ITSMECOM-1308492"/>
    <n v="6081922"/>
    <d v="2022-12-23T00:00:00"/>
    <d v="2023-01-12T00:00:00"/>
    <d v="2022-12-27T00:00:00"/>
    <d v="2022-12-27T00:00:00"/>
    <s v=""/>
    <d v="2022-12-28T00:00:00"/>
    <n v="5"/>
    <n v="0"/>
    <n v="2022"/>
    <x v="2"/>
    <n v="5"/>
    <n v="5"/>
    <n v="5"/>
  </r>
  <r>
    <s v="Incidente"/>
    <x v="3"/>
    <x v="0"/>
    <s v="Cerrado"/>
    <s v="ITSMECOM-1308369"/>
    <n v="6081496"/>
    <d v="2022-12-23T00:00:00"/>
    <d v="2023-01-10T00:00:00"/>
    <m/>
    <m/>
    <s v=""/>
    <d v="2022-12-26T00:00:00"/>
    <n v="3"/>
    <n v="0"/>
    <n v="2022"/>
    <x v="2"/>
    <n v="3"/>
    <n v="3"/>
    <n v="3"/>
  </r>
  <r>
    <s v="Incidente"/>
    <x v="3"/>
    <x v="0"/>
    <s v="Cerrado"/>
    <s v="ITSMECOM-1308361"/>
    <n v="6081483"/>
    <d v="2022-12-23T00:00:00"/>
    <d v="2023-01-11T00:00:00"/>
    <d v="2022-12-26T00:00:00"/>
    <d v="2022-12-27T00:00:00"/>
    <s v=""/>
    <d v="2022-12-27T00:00:00"/>
    <n v="4"/>
    <n v="1"/>
    <n v="2022"/>
    <x v="2"/>
    <n v="4"/>
    <n v="4"/>
    <n v="4"/>
  </r>
  <r>
    <s v="Incidente"/>
    <x v="3"/>
    <x v="0"/>
    <s v="Cerrado"/>
    <s v="ITSMECOM-1305013"/>
    <n v="6075266"/>
    <d v="2022-12-22T00:00:00"/>
    <d v="2023-01-06T00:00:00"/>
    <m/>
    <m/>
    <s v=""/>
    <d v="2022-12-22T00:00:00"/>
    <n v="0"/>
    <n v="0"/>
    <n v="2022"/>
    <x v="2"/>
    <n v="0"/>
    <n v="0"/>
    <n v="0"/>
  </r>
  <r>
    <s v="Incidente"/>
    <x v="1"/>
    <x v="0"/>
    <s v="Cerrado"/>
    <s v="ITSMECOM-1303849"/>
    <n v="6073417"/>
    <d v="2022-12-22T00:00:00"/>
    <d v="2023-01-07T00:00:00"/>
    <m/>
    <m/>
    <s v=""/>
    <d v="2022-12-22T00:00:00"/>
    <n v="0"/>
    <n v="0"/>
    <n v="2022"/>
    <x v="2"/>
    <n v="0"/>
    <n v="0"/>
    <n v="0"/>
  </r>
  <r>
    <s v="Solicitud de servicio"/>
    <x v="0"/>
    <x v="0"/>
    <s v="Cerrado"/>
    <s v="ITSMECOM-1303566"/>
    <n v="6072848"/>
    <d v="2022-12-22T00:00:00"/>
    <d v="2023-01-06T00:00:00"/>
    <m/>
    <m/>
    <s v=""/>
    <d v="2022-12-22T00:00:00"/>
    <n v="0"/>
    <n v="0"/>
    <n v="2022"/>
    <x v="2"/>
    <n v="0"/>
    <n v="0"/>
    <n v="0"/>
  </r>
  <r>
    <s v="Incidente"/>
    <x v="5"/>
    <x v="0"/>
    <s v="Cerrado"/>
    <s v="ITSMECOM-1301881"/>
    <n v="6069916"/>
    <d v="2022-12-21T00:00:00"/>
    <d v="2023-01-14T00:00:00"/>
    <d v="2022-12-21T00:00:00"/>
    <d v="2022-12-30T00:00:00"/>
    <s v=""/>
    <d v="2022-12-30T00:00:00"/>
    <n v="9"/>
    <n v="9"/>
    <n v="2022"/>
    <x v="2"/>
    <n v="9"/>
    <n v="9"/>
    <n v="9"/>
  </r>
  <r>
    <s v="Incidente"/>
    <x v="6"/>
    <x v="0"/>
    <s v="Cerrado"/>
    <s v="ITSMECOM-1301673"/>
    <n v="6068876"/>
    <d v="2022-12-21T00:00:00"/>
    <d v="2023-01-06T00:00:00"/>
    <m/>
    <m/>
    <s v=""/>
    <d v="2022-12-21T00:00:00"/>
    <n v="0"/>
    <n v="0"/>
    <n v="2022"/>
    <x v="2"/>
    <n v="0"/>
    <n v="0"/>
    <n v="0"/>
  </r>
  <r>
    <s v="Incidente"/>
    <x v="5"/>
    <x v="0"/>
    <s v="Cerrado"/>
    <s v="ITSMECOM-1300202"/>
    <n v="6065307"/>
    <d v="2022-12-21T00:00:00"/>
    <d v="2023-01-05T00:00:00"/>
    <d v="2022-12-21T00:00:00"/>
    <d v="2022-12-21T00:00:00"/>
    <s v=""/>
    <d v="2022-12-21T00:00:00"/>
    <n v="0"/>
    <n v="0"/>
    <n v="2022"/>
    <x v="2"/>
    <n v="0"/>
    <n v="0"/>
    <n v="0"/>
  </r>
  <r>
    <s v="Incidente"/>
    <x v="1"/>
    <x v="0"/>
    <s v="Cerrado"/>
    <s v="ITSMECOM-1298782"/>
    <n v="6062735"/>
    <d v="2022-12-20T00:00:00"/>
    <d v="2023-01-12T00:00:00"/>
    <d v="2022-12-20T00:00:00"/>
    <d v="2022-12-27T00:00:00"/>
    <s v=""/>
    <d v="2022-12-27T00:00:00"/>
    <n v="7"/>
    <n v="7"/>
    <n v="2022"/>
    <x v="2"/>
    <n v="7"/>
    <n v="7"/>
    <n v="7"/>
  </r>
  <r>
    <s v="Solicitud de servicio"/>
    <x v="4"/>
    <x v="0"/>
    <s v="Cerrado"/>
    <s v="ITSMECOM-1298768"/>
    <n v="6062636"/>
    <d v="2022-12-20T00:00:00"/>
    <d v="2023-01-05T00:00:00"/>
    <m/>
    <m/>
    <s v=""/>
    <d v="2022-12-20T00:00:00"/>
    <n v="0"/>
    <n v="0"/>
    <n v="2022"/>
    <x v="2"/>
    <n v="0"/>
    <n v="0"/>
    <n v="0"/>
  </r>
  <r>
    <s v="Incidente"/>
    <x v="6"/>
    <x v="0"/>
    <s v="Cerrado"/>
    <s v="ITSMECOM-1298482"/>
    <n v="6061833"/>
    <d v="2022-12-20T00:00:00"/>
    <d v="2023-01-05T00:00:00"/>
    <m/>
    <m/>
    <s v=""/>
    <d v="2022-12-20T00:00:00"/>
    <n v="0"/>
    <n v="0"/>
    <n v="2022"/>
    <x v="2"/>
    <n v="0"/>
    <n v="0"/>
    <n v="0"/>
  </r>
  <r>
    <s v="Incidente"/>
    <x v="1"/>
    <x v="0"/>
    <s v="Cerrado"/>
    <s v="ITSMECOM-1297584"/>
    <n v="6058607"/>
    <d v="2022-12-20T00:00:00"/>
    <d v="2023-01-05T00:00:00"/>
    <m/>
    <m/>
    <s v=""/>
    <d v="2022-12-21T00:00:00"/>
    <n v="1"/>
    <n v="0"/>
    <n v="2022"/>
    <x v="2"/>
    <n v="1"/>
    <n v="1"/>
    <n v="1"/>
  </r>
  <r>
    <s v="Incidente"/>
    <x v="1"/>
    <x v="0"/>
    <s v="Cerrado"/>
    <s v="ITSMECOM-1297578"/>
    <n v="6058604"/>
    <d v="2022-12-20T00:00:00"/>
    <d v="2023-01-05T00:00:00"/>
    <m/>
    <m/>
    <s v=""/>
    <d v="2022-12-21T00:00:00"/>
    <n v="1"/>
    <n v="0"/>
    <n v="2022"/>
    <x v="2"/>
    <n v="1"/>
    <n v="1"/>
    <n v="1"/>
  </r>
  <r>
    <s v="Incidente"/>
    <x v="1"/>
    <x v="0"/>
    <s v="Cerrado"/>
    <s v="ITSMECOM-1297562"/>
    <n v="6058594"/>
    <d v="2022-12-20T00:00:00"/>
    <d v="2023-01-05T00:00:00"/>
    <m/>
    <m/>
    <s v=""/>
    <d v="2022-12-21T00:00:00"/>
    <n v="1"/>
    <n v="0"/>
    <n v="2022"/>
    <x v="2"/>
    <n v="1"/>
    <n v="1"/>
    <n v="1"/>
  </r>
  <r>
    <s v="Incidente"/>
    <x v="1"/>
    <x v="0"/>
    <s v="Cerrado"/>
    <s v="ITSMECOM-1297553"/>
    <n v="6058590"/>
    <d v="2022-12-20T00:00:00"/>
    <d v="2023-01-05T00:00:00"/>
    <m/>
    <m/>
    <s v=""/>
    <d v="2022-12-21T00:00:00"/>
    <n v="1"/>
    <n v="0"/>
    <n v="2022"/>
    <x v="2"/>
    <n v="1"/>
    <n v="1"/>
    <n v="1"/>
  </r>
  <r>
    <s v="Incidente"/>
    <x v="3"/>
    <x v="2"/>
    <s v="Cerrado"/>
    <s v="ITSMECOM-1297481"/>
    <n v="6058201"/>
    <d v="2022-12-20T00:00:00"/>
    <d v="2023-01-05T00:00:00"/>
    <m/>
    <m/>
    <s v=""/>
    <d v="2022-12-21T00:00:00"/>
    <n v="1"/>
    <n v="0"/>
    <n v="2022"/>
    <x v="2"/>
    <n v="1"/>
    <n v="1"/>
    <n v="1"/>
  </r>
  <r>
    <s v="Incidente"/>
    <x v="3"/>
    <x v="2"/>
    <s v="Cerrado"/>
    <s v="ITSMECOM-1297462"/>
    <n v="6058165"/>
    <d v="2022-12-20T00:00:00"/>
    <d v="2023-01-04T00:00:00"/>
    <m/>
    <m/>
    <s v=""/>
    <d v="2022-12-20T00:00:00"/>
    <n v="0"/>
    <n v="0"/>
    <n v="2022"/>
    <x v="2"/>
    <n v="0"/>
    <n v="0"/>
    <n v="0"/>
  </r>
  <r>
    <s v="Incidente"/>
    <x v="3"/>
    <x v="0"/>
    <s v="Cerrado"/>
    <s v="ITSMECOM-1297448"/>
    <n v="6058155"/>
    <d v="2022-12-20T00:00:00"/>
    <d v="2023-01-04T00:00:00"/>
    <m/>
    <m/>
    <s v=""/>
    <d v="2022-12-20T00:00:00"/>
    <n v="0"/>
    <n v="0"/>
    <n v="2022"/>
    <x v="2"/>
    <n v="0"/>
    <n v="0"/>
    <n v="0"/>
  </r>
  <r>
    <s v="Incidente"/>
    <x v="3"/>
    <x v="0"/>
    <s v="Cerrado"/>
    <s v="ITSMECOM-1296032"/>
    <n v="6054953"/>
    <d v="2022-12-19T00:00:00"/>
    <d v="2023-01-05T00:00:00"/>
    <d v="2022-12-19T00:00:00"/>
    <d v="2022-12-21T00:00:00"/>
    <s v=""/>
    <d v="2022-12-21T00:00:00"/>
    <n v="2"/>
    <n v="2"/>
    <n v="2022"/>
    <x v="2"/>
    <n v="2"/>
    <n v="2"/>
    <n v="2"/>
  </r>
  <r>
    <s v="Solicitud de servicio"/>
    <x v="0"/>
    <x v="1"/>
    <s v="Cerrado"/>
    <s v="ITSMECOM-1295407"/>
    <n v="6053107"/>
    <d v="2022-12-19T00:00:00"/>
    <d v="2023-01-03T00:00:00"/>
    <m/>
    <m/>
    <s v=""/>
    <d v="2022-12-19T00:00:00"/>
    <n v="0"/>
    <n v="0"/>
    <n v="2022"/>
    <x v="2"/>
    <n v="0"/>
    <n v="0"/>
    <n v="0"/>
  </r>
  <r>
    <s v="Solicitud de servicio"/>
    <x v="0"/>
    <x v="1"/>
    <s v="Cerrado"/>
    <s v="ITSMECOM-1295391"/>
    <n v="6053092"/>
    <d v="2022-12-19T00:00:00"/>
    <d v="2023-01-03T00:00:00"/>
    <m/>
    <m/>
    <s v=""/>
    <d v="2022-12-19T00:00:00"/>
    <n v="0"/>
    <n v="0"/>
    <n v="2022"/>
    <x v="2"/>
    <n v="0"/>
    <n v="0"/>
    <n v="0"/>
  </r>
  <r>
    <s v="Incidente"/>
    <x v="1"/>
    <x v="4"/>
    <s v="Cerrado"/>
    <s v="ITSMECOM-1295140"/>
    <n v="6052741"/>
    <d v="2022-12-19T00:00:00"/>
    <d v="2023-01-06T00:00:00"/>
    <d v="2022-12-19T00:00:00"/>
    <d v="2022-12-22T00:00:00"/>
    <s v=""/>
    <d v="2022-12-22T00:00:00"/>
    <n v="3"/>
    <n v="3"/>
    <n v="2022"/>
    <x v="2"/>
    <n v="3"/>
    <n v="3"/>
    <n v="3"/>
  </r>
  <r>
    <s v="Incidente"/>
    <x v="5"/>
    <x v="0"/>
    <s v="Cerrado"/>
    <s v="ITSMECOM-1294783"/>
    <n v="6051813"/>
    <d v="2022-12-19T00:00:00"/>
    <d v="2023-01-05T00:00:00"/>
    <m/>
    <m/>
    <s v=""/>
    <d v="2022-12-21T00:00:00"/>
    <n v="2"/>
    <n v="0"/>
    <n v="2022"/>
    <x v="2"/>
    <n v="2"/>
    <n v="2"/>
    <n v="2"/>
  </r>
  <r>
    <s v="Incidente"/>
    <x v="3"/>
    <x v="0"/>
    <s v="Cerrado"/>
    <s v="ITSMECOM-1294734"/>
    <n v="6051391"/>
    <d v="2022-12-19T00:00:00"/>
    <d v="2023-01-06T00:00:00"/>
    <d v="2022-12-19T00:00:00"/>
    <d v="2022-12-22T00:00:00"/>
    <s v=""/>
    <d v="2022-12-22T00:00:00"/>
    <n v="3"/>
    <n v="3"/>
    <n v="2022"/>
    <x v="2"/>
    <n v="3"/>
    <n v="3"/>
    <n v="3"/>
  </r>
  <r>
    <s v="Solicitud de servicio"/>
    <x v="0"/>
    <x v="0"/>
    <s v="Cerrado"/>
    <s v="ITSMECOM-1294607"/>
    <n v="6050906"/>
    <d v="2022-12-19T00:00:00"/>
    <d v="2023-01-03T00:00:00"/>
    <m/>
    <m/>
    <s v=""/>
    <d v="2022-12-19T00:00:00"/>
    <n v="0"/>
    <n v="0"/>
    <n v="2022"/>
    <x v="2"/>
    <n v="0"/>
    <n v="0"/>
    <n v="0"/>
  </r>
  <r>
    <s v="Incidente"/>
    <x v="1"/>
    <x v="0"/>
    <s v="Cerrado"/>
    <s v="ITSMECOM-1294574"/>
    <n v="6050947"/>
    <d v="2022-12-19T00:00:00"/>
    <d v="2023-01-04T00:00:00"/>
    <m/>
    <m/>
    <s v=""/>
    <d v="2022-12-20T00:00:00"/>
    <n v="1"/>
    <n v="0"/>
    <n v="2022"/>
    <x v="2"/>
    <n v="1"/>
    <n v="1"/>
    <n v="1"/>
  </r>
  <r>
    <s v="Incidente"/>
    <x v="1"/>
    <x v="0"/>
    <s v="Cerrado"/>
    <s v="ITSMECOM-1294551"/>
    <n v="6050928"/>
    <d v="2022-12-19T00:00:00"/>
    <d v="2023-01-04T00:00:00"/>
    <m/>
    <m/>
    <s v=""/>
    <d v="2022-12-20T00:00:00"/>
    <n v="1"/>
    <n v="0"/>
    <n v="2022"/>
    <x v="2"/>
    <n v="1"/>
    <n v="1"/>
    <n v="1"/>
  </r>
  <r>
    <s v="Incidente"/>
    <x v="1"/>
    <x v="0"/>
    <s v="Cerrado"/>
    <s v="ITSMECOM-1294542"/>
    <n v="6050916"/>
    <d v="2022-12-19T00:00:00"/>
    <d v="2023-01-10T00:00:00"/>
    <d v="2022-12-19T00:00:00"/>
    <d v="2022-12-26T00:00:00"/>
    <s v=""/>
    <d v="2022-12-26T00:00:00"/>
    <n v="7"/>
    <n v="7"/>
    <n v="2022"/>
    <x v="2"/>
    <n v="7"/>
    <n v="7"/>
    <n v="7"/>
  </r>
  <r>
    <s v="Incidente"/>
    <x v="1"/>
    <x v="0"/>
    <s v="Cerrado"/>
    <s v="ITSMECOM-1294539"/>
    <n v="6050914"/>
    <d v="2022-12-19T00:00:00"/>
    <d v="2023-01-04T00:00:00"/>
    <m/>
    <m/>
    <s v=""/>
    <d v="2022-12-20T00:00:00"/>
    <n v="1"/>
    <n v="0"/>
    <n v="2022"/>
    <x v="2"/>
    <n v="1"/>
    <n v="1"/>
    <n v="1"/>
  </r>
  <r>
    <s v="Incidente"/>
    <x v="1"/>
    <x v="0"/>
    <s v="Cerrado"/>
    <s v="ITSMECOM-1294536"/>
    <n v="6050911"/>
    <d v="2022-12-19T00:00:00"/>
    <d v="2023-01-04T00:00:00"/>
    <m/>
    <m/>
    <s v=""/>
    <d v="2022-12-20T00:00:00"/>
    <n v="1"/>
    <n v="0"/>
    <n v="2022"/>
    <x v="2"/>
    <n v="1"/>
    <n v="1"/>
    <n v="1"/>
  </r>
  <r>
    <s v="Incidente"/>
    <x v="1"/>
    <x v="0"/>
    <s v="Cerrado"/>
    <s v="ITSMECOM-1294532"/>
    <n v="6050603"/>
    <d v="2022-12-19T00:00:00"/>
    <d v="2023-01-04T00:00:00"/>
    <m/>
    <m/>
    <s v=""/>
    <d v="2022-12-20T00:00:00"/>
    <n v="1"/>
    <n v="0"/>
    <n v="2022"/>
    <x v="2"/>
    <n v="1"/>
    <n v="1"/>
    <n v="1"/>
  </r>
  <r>
    <s v="Incidente"/>
    <x v="1"/>
    <x v="0"/>
    <s v="Cerrado"/>
    <s v="ITSMECOM-1294511"/>
    <n v="6050582"/>
    <d v="2022-12-19T00:00:00"/>
    <d v="2023-01-04T00:00:00"/>
    <m/>
    <m/>
    <s v=""/>
    <d v="2022-12-20T00:00:00"/>
    <n v="1"/>
    <n v="0"/>
    <n v="2022"/>
    <x v="2"/>
    <n v="1"/>
    <n v="1"/>
    <n v="1"/>
  </r>
  <r>
    <s v="Incidente"/>
    <x v="1"/>
    <x v="0"/>
    <s v="Cerrado"/>
    <s v="ITSMECOM-1294491"/>
    <n v="6050567"/>
    <d v="2022-12-19T00:00:00"/>
    <d v="2023-01-05T00:00:00"/>
    <m/>
    <m/>
    <s v=""/>
    <d v="2022-12-21T00:00:00"/>
    <n v="2"/>
    <n v="0"/>
    <n v="2022"/>
    <x v="2"/>
    <n v="2"/>
    <n v="2"/>
    <n v="2"/>
  </r>
  <r>
    <s v="Incidente"/>
    <x v="5"/>
    <x v="3"/>
    <s v="Cerrado"/>
    <s v="ITSMECOM-1294460"/>
    <n v="6050308"/>
    <d v="2022-12-19T00:00:00"/>
    <d v="2023-01-04T00:00:00"/>
    <d v="2022-12-19T00:00:00"/>
    <d v="2022-12-19T00:00:00"/>
    <s v=""/>
    <d v="2022-12-19T00:00:00"/>
    <n v="0"/>
    <n v="0"/>
    <n v="2022"/>
    <x v="2"/>
    <n v="0"/>
    <n v="0"/>
    <n v="0"/>
  </r>
  <r>
    <s v="Incidente"/>
    <x v="7"/>
    <x v="1"/>
    <s v="Cerrado"/>
    <s v="ITSMECOM-1292262"/>
    <n v="6046942"/>
    <d v="2022-12-16T00:00:00"/>
    <d v="2023-01-14T00:00:00"/>
    <m/>
    <m/>
    <s v=""/>
    <d v="2022-12-30T00:00:00"/>
    <n v="14"/>
    <n v="0"/>
    <n v="2022"/>
    <x v="2"/>
    <n v="14"/>
    <n v="14"/>
    <n v="14"/>
  </r>
  <r>
    <s v="Incidente"/>
    <x v="7"/>
    <x v="1"/>
    <s v="Cerrado"/>
    <s v="ITSMECOM-1291975"/>
    <n v="6046510"/>
    <d v="2022-12-16T00:00:00"/>
    <d v="2022-12-21T00:00:00"/>
    <m/>
    <m/>
    <s v=""/>
    <d v="2022-12-19T00:00:00"/>
    <n v="3"/>
    <n v="0"/>
    <n v="2022"/>
    <x v="2"/>
    <n v="3"/>
    <n v="3"/>
    <n v="3"/>
  </r>
  <r>
    <s v="Incidente"/>
    <x v="5"/>
    <x v="0"/>
    <s v="Cerrado"/>
    <s v="ITSMECOM-1291745"/>
    <n v="6045911"/>
    <d v="2022-12-16T00:00:00"/>
    <d v="2023-01-06T00:00:00"/>
    <d v="2022-12-16T00:00:00"/>
    <d v="2022-12-22T00:00:00"/>
    <s v=""/>
    <d v="2022-12-22T00:00:00"/>
    <n v="6"/>
    <n v="6"/>
    <n v="2022"/>
    <x v="2"/>
    <n v="6"/>
    <n v="6"/>
    <n v="6"/>
  </r>
  <r>
    <s v="Incidente"/>
    <x v="1"/>
    <x v="1"/>
    <s v="Cerrado"/>
    <s v="ITSMECOM-1291501"/>
    <n v="6044867"/>
    <d v="2022-12-16T00:00:00"/>
    <d v="2022-12-31T00:00:00"/>
    <m/>
    <m/>
    <s v=""/>
    <d v="2022-12-16T00:00:00"/>
    <n v="0"/>
    <n v="0"/>
    <n v="2022"/>
    <x v="2"/>
    <n v="0"/>
    <n v="0"/>
    <n v="0"/>
  </r>
  <r>
    <s v="Incidente"/>
    <x v="1"/>
    <x v="0"/>
    <s v="Cerrado"/>
    <s v="ITSMECOM-1291217"/>
    <n v="6043677"/>
    <d v="2022-12-16T00:00:00"/>
    <d v="2023-01-04T00:00:00"/>
    <m/>
    <m/>
    <s v=""/>
    <d v="2022-12-20T00:00:00"/>
    <n v="4"/>
    <n v="0"/>
    <n v="2022"/>
    <x v="2"/>
    <n v="4"/>
    <n v="4"/>
    <n v="4"/>
  </r>
  <r>
    <s v="Incidente"/>
    <x v="7"/>
    <x v="1"/>
    <s v="Cerrado"/>
    <s v="ITSMECOM-1289178"/>
    <n v="6039221"/>
    <d v="2022-12-15T00:00:00"/>
    <d v="2023-01-14T00:00:00"/>
    <m/>
    <m/>
    <s v=""/>
    <d v="2022-12-30T00:00:00"/>
    <n v="15"/>
    <n v="0"/>
    <n v="2022"/>
    <x v="2"/>
    <n v="15"/>
    <n v="15"/>
    <n v="15"/>
  </r>
  <r>
    <s v="Incidente"/>
    <x v="1"/>
    <x v="0"/>
    <s v="Cerrado"/>
    <s v="ITSMECOM-1288478"/>
    <n v="6036608"/>
    <d v="2022-12-15T00:00:00"/>
    <d v="2022-12-31T00:00:00"/>
    <m/>
    <m/>
    <s v=""/>
    <d v="2022-12-16T00:00:00"/>
    <n v="1"/>
    <n v="0"/>
    <n v="2022"/>
    <x v="2"/>
    <n v="1"/>
    <n v="1"/>
    <n v="1"/>
  </r>
  <r>
    <s v="Incidente"/>
    <x v="1"/>
    <x v="0"/>
    <s v="Cerrado"/>
    <s v="ITSMECOM-1288476"/>
    <n v="6036617"/>
    <d v="2022-12-15T00:00:00"/>
    <d v="2022-12-30T00:00:00"/>
    <m/>
    <m/>
    <s v=""/>
    <d v="2022-12-15T00:00:00"/>
    <n v="0"/>
    <n v="0"/>
    <n v="2022"/>
    <x v="2"/>
    <n v="0"/>
    <n v="0"/>
    <n v="0"/>
  </r>
  <r>
    <s v="Incidente"/>
    <x v="1"/>
    <x v="0"/>
    <s v="Cerrado"/>
    <s v="ITSMECOM-1288464"/>
    <n v="6036594"/>
    <d v="2022-12-15T00:00:00"/>
    <d v="2022-12-31T00:00:00"/>
    <m/>
    <m/>
    <s v=""/>
    <d v="2022-12-16T00:00:00"/>
    <n v="1"/>
    <n v="0"/>
    <n v="2022"/>
    <x v="2"/>
    <n v="1"/>
    <n v="1"/>
    <n v="1"/>
  </r>
  <r>
    <s v="Incidente"/>
    <x v="1"/>
    <x v="0"/>
    <s v="Cerrado"/>
    <s v="ITSMECOM-1288456"/>
    <n v="6036578"/>
    <d v="2022-12-15T00:00:00"/>
    <d v="2023-01-03T00:00:00"/>
    <d v="2022-12-16T00:00:00"/>
    <d v="2022-12-19T00:00:00"/>
    <s v=""/>
    <d v="2022-12-19T00:00:00"/>
    <n v="4"/>
    <n v="3"/>
    <n v="2022"/>
    <x v="2"/>
    <n v="4"/>
    <n v="4"/>
    <n v="4"/>
  </r>
  <r>
    <s v="Incidente"/>
    <x v="5"/>
    <x v="2"/>
    <s v="Cerrado"/>
    <s v="ITSMECOM-1286345"/>
    <n v="6030223"/>
    <d v="2022-12-14T00:00:00"/>
    <d v="2022-12-30T00:00:00"/>
    <d v="2022-12-14T00:00:00"/>
    <d v="2022-12-15T00:00:00"/>
    <s v=""/>
    <d v="2022-12-15T00:00:00"/>
    <n v="1"/>
    <n v="1"/>
    <n v="2022"/>
    <x v="2"/>
    <n v="1"/>
    <n v="1"/>
    <n v="1"/>
  </r>
  <r>
    <s v="Incidente"/>
    <x v="5"/>
    <x v="2"/>
    <s v="Cerrado"/>
    <s v="ITSMECOM-1286223"/>
    <n v="6029478"/>
    <d v="2022-12-14T00:00:00"/>
    <d v="2022-12-30T00:00:00"/>
    <m/>
    <m/>
    <s v=""/>
    <d v="2022-12-15T00:00:00"/>
    <n v="1"/>
    <n v="0"/>
    <n v="2022"/>
    <x v="2"/>
    <n v="1"/>
    <n v="1"/>
    <n v="1"/>
  </r>
  <r>
    <s v="Incidente"/>
    <x v="5"/>
    <x v="2"/>
    <s v="Cerrado"/>
    <s v="ITSMECOM-1286209"/>
    <n v="6029469"/>
    <d v="2022-12-14T00:00:00"/>
    <d v="2022-12-30T00:00:00"/>
    <d v="2022-12-14T00:00:00"/>
    <d v="2022-12-15T00:00:00"/>
    <s v=""/>
    <d v="2022-12-15T00:00:00"/>
    <n v="1"/>
    <n v="1"/>
    <n v="2022"/>
    <x v="2"/>
    <n v="1"/>
    <n v="1"/>
    <n v="1"/>
  </r>
  <r>
    <s v="Incidente"/>
    <x v="5"/>
    <x v="2"/>
    <s v="Cerrado"/>
    <s v="ITSMECOM-1286183"/>
    <n v="6029454"/>
    <d v="2022-12-14T00:00:00"/>
    <d v="2022-12-31T00:00:00"/>
    <d v="2022-12-14T00:00:00"/>
    <d v="2022-12-16T00:00:00"/>
    <s v=""/>
    <d v="2022-12-16T00:00:00"/>
    <n v="2"/>
    <n v="2"/>
    <n v="2022"/>
    <x v="2"/>
    <n v="2"/>
    <n v="2"/>
    <n v="2"/>
  </r>
  <r>
    <s v="Incidente"/>
    <x v="1"/>
    <x v="0"/>
    <s v="Cerrado"/>
    <s v="ITSMECOM-1286153"/>
    <n v="6029203"/>
    <d v="2022-12-14T00:00:00"/>
    <d v="2022-12-30T00:00:00"/>
    <m/>
    <m/>
    <s v=""/>
    <d v="2022-12-15T00:00:00"/>
    <n v="1"/>
    <n v="0"/>
    <n v="2022"/>
    <x v="2"/>
    <n v="1"/>
    <n v="1"/>
    <n v="1"/>
  </r>
  <r>
    <s v="Incidente"/>
    <x v="1"/>
    <x v="0"/>
    <s v="Cerrado"/>
    <s v="ITSMECOM-1286147"/>
    <n v="6029199"/>
    <d v="2022-12-14T00:00:00"/>
    <d v="2022-12-31T00:00:00"/>
    <m/>
    <m/>
    <s v=""/>
    <d v="2022-12-16T00:00:00"/>
    <n v="2"/>
    <n v="0"/>
    <n v="2022"/>
    <x v="2"/>
    <n v="2"/>
    <n v="2"/>
    <n v="2"/>
  </r>
  <r>
    <s v="Incidente"/>
    <x v="1"/>
    <x v="0"/>
    <s v="Cerrado"/>
    <s v="ITSMECOM-1286143"/>
    <n v="6029196"/>
    <d v="2022-12-14T00:00:00"/>
    <d v="2023-01-04T00:00:00"/>
    <d v="2022-12-14T00:00:00"/>
    <d v="2022-12-19T00:00:00"/>
    <s v=""/>
    <d v="2022-12-19T00:00:00"/>
    <n v="5"/>
    <n v="5"/>
    <n v="2022"/>
    <x v="2"/>
    <n v="5"/>
    <n v="5"/>
    <n v="5"/>
  </r>
  <r>
    <s v="Incidente"/>
    <x v="1"/>
    <x v="0"/>
    <s v="Cerrado"/>
    <s v="ITSMECOM-1286133"/>
    <n v="6029189"/>
    <d v="2022-12-14T00:00:00"/>
    <d v="2022-12-30T00:00:00"/>
    <m/>
    <m/>
    <s v=""/>
    <d v="2022-12-15T00:00:00"/>
    <n v="1"/>
    <n v="0"/>
    <n v="2022"/>
    <x v="2"/>
    <n v="1"/>
    <n v="1"/>
    <n v="1"/>
  </r>
  <r>
    <s v="Incidente"/>
    <x v="1"/>
    <x v="0"/>
    <s v="Cerrado"/>
    <s v="ITSMECOM-1286123"/>
    <n v="6029182"/>
    <d v="2022-12-14T00:00:00"/>
    <d v="2022-12-31T00:00:00"/>
    <m/>
    <m/>
    <s v=""/>
    <d v="2022-12-16T00:00:00"/>
    <n v="2"/>
    <n v="0"/>
    <n v="2022"/>
    <x v="2"/>
    <n v="2"/>
    <n v="2"/>
    <n v="2"/>
  </r>
  <r>
    <s v="Incidente"/>
    <x v="1"/>
    <x v="0"/>
    <s v="Cerrado"/>
    <s v="ITSMECOM-1284234"/>
    <n v="6025836"/>
    <d v="2022-12-13T00:00:00"/>
    <d v="2023-01-11T00:00:00"/>
    <d v="2022-12-13T00:00:00"/>
    <d v="2022-12-27T00:00:00"/>
    <s v=""/>
    <d v="2022-12-27T00:00:00"/>
    <n v="14"/>
    <n v="14"/>
    <n v="2022"/>
    <x v="2"/>
    <n v="14"/>
    <n v="14"/>
    <n v="14"/>
  </r>
  <r>
    <s v="Incidente"/>
    <x v="7"/>
    <x v="1"/>
    <s v="Cerrado"/>
    <s v="ITSMECOM-1284123"/>
    <n v="6025281"/>
    <d v="2022-12-13T00:00:00"/>
    <d v="2022-12-30T00:00:00"/>
    <m/>
    <m/>
    <s v=""/>
    <d v="2022-12-15T00:00:00"/>
    <n v="2"/>
    <n v="0"/>
    <n v="2022"/>
    <x v="2"/>
    <n v="2"/>
    <n v="2"/>
    <n v="2"/>
  </r>
  <r>
    <s v="Incidente"/>
    <x v="5"/>
    <x v="4"/>
    <s v="Cerrado"/>
    <s v="ITSMECOM-1284091"/>
    <n v="6025248"/>
    <d v="2022-12-13T00:00:00"/>
    <d v="2023-01-12T00:00:00"/>
    <d v="2022-12-14T00:00:00"/>
    <d v="2022-12-27T00:00:00"/>
    <s v=""/>
    <d v="2022-12-27T00:00:00"/>
    <n v="14"/>
    <n v="13"/>
    <n v="2022"/>
    <x v="2"/>
    <n v="14"/>
    <n v="14"/>
    <n v="14"/>
  </r>
  <r>
    <s v="Solicitud de servicio"/>
    <x v="0"/>
    <x v="1"/>
    <s v="Cerrado"/>
    <s v="ITSMECOM-1284084"/>
    <n v="6025241"/>
    <d v="2022-12-13T00:00:00"/>
    <d v="2022-12-29T00:00:00"/>
    <m/>
    <m/>
    <s v=""/>
    <d v="2022-12-14T00:00:00"/>
    <n v="1"/>
    <n v="0"/>
    <n v="2022"/>
    <x v="2"/>
    <n v="1"/>
    <n v="1"/>
    <n v="1"/>
  </r>
  <r>
    <s v="Solicitud de servicio"/>
    <x v="13"/>
    <x v="0"/>
    <s v="Cerrado"/>
    <s v="ITSMECOM-1283909"/>
    <n v="6024569"/>
    <d v="2022-12-13T00:00:00"/>
    <d v="2022-12-30T00:00:00"/>
    <m/>
    <m/>
    <s v=""/>
    <d v="2022-12-14T00:00:00"/>
    <n v="1"/>
    <n v="0"/>
    <n v="2022"/>
    <x v="2"/>
    <n v="1"/>
    <n v="1"/>
    <n v="1"/>
  </r>
  <r>
    <s v="Solicitud de servicio"/>
    <x v="13"/>
    <x v="0"/>
    <s v="Cerrado"/>
    <s v="ITSMECOM-1283294"/>
    <n v="6021935"/>
    <d v="2022-12-13T00:00:00"/>
    <d v="2022-12-28T00:00:00"/>
    <m/>
    <m/>
    <s v=""/>
    <d v="2022-12-13T00:00:00"/>
    <n v="0"/>
    <n v="0"/>
    <n v="2022"/>
    <x v="2"/>
    <n v="0"/>
    <n v="0"/>
    <n v="0"/>
  </r>
  <r>
    <s v="Incidente"/>
    <x v="1"/>
    <x v="3"/>
    <s v="Cerrado"/>
    <s v="ITSMECOM-1283240"/>
    <n v="6021673"/>
    <d v="2022-12-13T00:00:00"/>
    <d v="2022-12-29T00:00:00"/>
    <d v="2022-12-13T00:00:00"/>
    <d v="2022-12-13T00:00:00"/>
    <s v=""/>
    <d v="2022-12-13T00:00:00"/>
    <n v="0"/>
    <n v="0"/>
    <n v="2022"/>
    <x v="2"/>
    <n v="0"/>
    <n v="0"/>
    <n v="0"/>
  </r>
  <r>
    <s v="Incidente"/>
    <x v="1"/>
    <x v="2"/>
    <s v="Cerrado"/>
    <s v="ITSMECOM-1283230"/>
    <n v="6021659"/>
    <d v="2022-12-13T00:00:00"/>
    <d v="2022-12-30T00:00:00"/>
    <d v="2022-12-13T00:00:00"/>
    <d v="2022-12-14T00:00:00"/>
    <s v=""/>
    <d v="2022-12-14T00:00:00"/>
    <n v="1"/>
    <n v="1"/>
    <n v="2022"/>
    <x v="2"/>
    <n v="1"/>
    <n v="1"/>
    <n v="1"/>
  </r>
  <r>
    <s v="Incidente"/>
    <x v="7"/>
    <x v="1"/>
    <s v="Cerrado"/>
    <s v="ITSMECOM-1281239"/>
    <n v="6018266"/>
    <d v="2022-12-12T00:00:00"/>
    <d v="2023-01-03T00:00:00"/>
    <m/>
    <m/>
    <s v=""/>
    <d v="2022-12-19T00:00:00"/>
    <n v="7"/>
    <n v="0"/>
    <n v="2022"/>
    <x v="2"/>
    <n v="7"/>
    <n v="7"/>
    <n v="7"/>
  </r>
  <r>
    <s v="Solicitud de servicio"/>
    <x v="0"/>
    <x v="1"/>
    <s v="Cerrado"/>
    <s v="ITSMECOM-1280613"/>
    <n v="6016516"/>
    <d v="2022-12-12T00:00:00"/>
    <d v="2022-12-29T00:00:00"/>
    <m/>
    <m/>
    <s v=""/>
    <d v="2022-12-14T00:00:00"/>
    <n v="2"/>
    <n v="0"/>
    <n v="2022"/>
    <x v="2"/>
    <n v="2"/>
    <n v="2"/>
    <n v="2"/>
  </r>
  <r>
    <s v="Solicitud de servicio"/>
    <x v="0"/>
    <x v="0"/>
    <s v="Cerrado"/>
    <s v="ITSMECOM-1280415"/>
    <n v="6015628"/>
    <d v="2022-12-12T00:00:00"/>
    <d v="2022-12-27T00:00:00"/>
    <m/>
    <m/>
    <s v=""/>
    <d v="2022-12-12T00:00:00"/>
    <n v="0"/>
    <n v="0"/>
    <n v="2022"/>
    <x v="2"/>
    <n v="0"/>
    <n v="0"/>
    <n v="0"/>
  </r>
  <r>
    <s v="Incidente"/>
    <x v="5"/>
    <x v="0"/>
    <s v="Cerrado"/>
    <s v="ITSMECOM-1280391"/>
    <n v="6015451"/>
    <d v="2022-12-12T00:00:00"/>
    <d v="2022-12-27T00:00:00"/>
    <m/>
    <m/>
    <s v=""/>
    <d v="2022-12-12T00:00:00"/>
    <n v="0"/>
    <n v="0"/>
    <n v="2022"/>
    <x v="2"/>
    <n v="0"/>
    <n v="0"/>
    <n v="0"/>
  </r>
  <r>
    <s v="Solicitud de servicio"/>
    <x v="0"/>
    <x v="0"/>
    <s v="Cerrado"/>
    <s v="ITSMECOM-1280150"/>
    <n v="6014357"/>
    <d v="2022-12-12T00:00:00"/>
    <d v="2022-12-27T00:00:00"/>
    <m/>
    <m/>
    <s v=""/>
    <d v="2022-12-12T00:00:00"/>
    <n v="0"/>
    <n v="0"/>
    <n v="2022"/>
    <x v="2"/>
    <n v="0"/>
    <n v="0"/>
    <n v="0"/>
  </r>
  <r>
    <s v="Incidente"/>
    <x v="3"/>
    <x v="2"/>
    <s v="Cerrado"/>
    <s v="ITSMECOM-1279855"/>
    <n v="6013430"/>
    <d v="2022-12-12T00:00:00"/>
    <d v="2022-12-31T00:00:00"/>
    <d v="2022-12-14T00:00:00"/>
    <d v="2022-12-16T00:00:00"/>
    <s v=""/>
    <d v="2022-12-16T00:00:00"/>
    <n v="4"/>
    <n v="2"/>
    <n v="2022"/>
    <x v="2"/>
    <n v="4"/>
    <n v="4"/>
    <n v="4"/>
  </r>
  <r>
    <s v="Incidente"/>
    <x v="3"/>
    <x v="0"/>
    <s v="Cerrado"/>
    <s v="ITSMECOM-1279825"/>
    <n v="6013170"/>
    <d v="2022-12-12T00:00:00"/>
    <d v="2022-12-30T00:00:00"/>
    <m/>
    <m/>
    <s v=""/>
    <d v="2022-12-15T00:00:00"/>
    <n v="3"/>
    <n v="0"/>
    <n v="2022"/>
    <x v="2"/>
    <n v="3"/>
    <n v="3"/>
    <n v="3"/>
  </r>
  <r>
    <s v="Incidente"/>
    <x v="3"/>
    <x v="0"/>
    <s v="Cerrado"/>
    <s v="ITSMECOM-1279822"/>
    <n v="6013161"/>
    <d v="2022-12-12T00:00:00"/>
    <d v="2022-12-28T00:00:00"/>
    <m/>
    <m/>
    <s v=""/>
    <d v="2022-12-13T00:00:00"/>
    <n v="1"/>
    <n v="0"/>
    <n v="2022"/>
    <x v="2"/>
    <n v="1"/>
    <n v="1"/>
    <n v="1"/>
  </r>
  <r>
    <s v="Incidente"/>
    <x v="5"/>
    <x v="0"/>
    <s v="Cerrado"/>
    <s v="ITSMECOM-1279781"/>
    <n v="6012989"/>
    <d v="2022-12-12T00:00:00"/>
    <d v="2022-12-27T00:00:00"/>
    <m/>
    <m/>
    <s v=""/>
    <d v="2022-12-12T00:00:00"/>
    <n v="0"/>
    <n v="0"/>
    <n v="2022"/>
    <x v="2"/>
    <n v="0"/>
    <n v="0"/>
    <n v="0"/>
  </r>
  <r>
    <s v="Incidente"/>
    <x v="5"/>
    <x v="0"/>
    <s v="Cerrado"/>
    <s v="ITSMECOM-1279770"/>
    <n v="6012964"/>
    <d v="2022-12-12T00:00:00"/>
    <d v="2022-12-27T00:00:00"/>
    <m/>
    <m/>
    <s v=""/>
    <d v="2022-12-12T00:00:00"/>
    <n v="0"/>
    <n v="0"/>
    <n v="2022"/>
    <x v="2"/>
    <n v="0"/>
    <n v="0"/>
    <n v="0"/>
  </r>
  <r>
    <s v="Solicitud de servicio"/>
    <x v="0"/>
    <x v="0"/>
    <s v="Cerrado"/>
    <s v="ITSMECOM-1279741"/>
    <n v="6012934"/>
    <d v="2022-12-12T00:00:00"/>
    <d v="2022-12-28T00:00:00"/>
    <m/>
    <m/>
    <s v=""/>
    <d v="2022-12-12T00:00:00"/>
    <n v="0"/>
    <n v="0"/>
    <n v="2022"/>
    <x v="2"/>
    <n v="0"/>
    <n v="0"/>
    <n v="0"/>
  </r>
  <r>
    <s v="Solicitud de servicio"/>
    <x v="0"/>
    <x v="0"/>
    <s v="Cerrado"/>
    <s v="ITSMECOM-1279721"/>
    <n v="6012600"/>
    <d v="2022-12-12T00:00:00"/>
    <d v="2023-01-30T00:00:00"/>
    <m/>
    <m/>
    <s v=""/>
    <d v="2022-12-12T00:00:00"/>
    <n v="0"/>
    <n v="0"/>
    <n v="2022"/>
    <x v="2"/>
    <n v="0"/>
    <n v="0"/>
    <n v="0"/>
  </r>
  <r>
    <s v="Incidente"/>
    <x v="5"/>
    <x v="0"/>
    <s v="Cerrado"/>
    <s v="ITSMECOM-1279717"/>
    <n v="6012596"/>
    <d v="2022-12-12T00:00:00"/>
    <d v="2022-12-29T00:00:00"/>
    <m/>
    <m/>
    <s v=""/>
    <d v="2022-12-14T00:00:00"/>
    <n v="2"/>
    <n v="0"/>
    <n v="2022"/>
    <x v="2"/>
    <n v="2"/>
    <n v="2"/>
    <n v="2"/>
  </r>
  <r>
    <s v="Incidente"/>
    <x v="5"/>
    <x v="0"/>
    <s v="Cerrado"/>
    <s v="ITSMECOM-1279687"/>
    <n v="6012560"/>
    <d v="2022-12-12T00:00:00"/>
    <d v="2022-12-30T00:00:00"/>
    <d v="2022-12-12T00:00:00"/>
    <d v="2022-12-15T00:00:00"/>
    <s v=""/>
    <d v="2022-12-15T00:00:00"/>
    <n v="3"/>
    <n v="3"/>
    <n v="2022"/>
    <x v="2"/>
    <n v="3"/>
    <n v="3"/>
    <n v="3"/>
  </r>
  <r>
    <s v="Incidente"/>
    <x v="5"/>
    <x v="0"/>
    <s v="Cerrado"/>
    <s v="ITSMECOM-1279555"/>
    <n v="6011900"/>
    <d v="2022-12-12T00:00:00"/>
    <d v="2022-12-27T00:00:00"/>
    <m/>
    <m/>
    <s v=""/>
    <d v="2022-12-12T00:00:00"/>
    <n v="0"/>
    <n v="0"/>
    <n v="2022"/>
    <x v="2"/>
    <n v="0"/>
    <n v="0"/>
    <n v="0"/>
  </r>
  <r>
    <s v="Incidente"/>
    <x v="1"/>
    <x v="2"/>
    <s v="Cerrado"/>
    <s v="ITSMECOM-1276860"/>
    <n v="6007595"/>
    <d v="2022-12-09T00:00:00"/>
    <d v="2023-01-06T00:00:00"/>
    <m/>
    <m/>
    <s v=""/>
    <d v="2022-12-21T00:00:00"/>
    <n v="12"/>
    <n v="0"/>
    <n v="2022"/>
    <x v="2"/>
    <n v="12"/>
    <n v="12"/>
    <n v="12"/>
  </r>
  <r>
    <s v="Incidente"/>
    <x v="1"/>
    <x v="2"/>
    <s v="Cerrado"/>
    <s v="ITSMECOM-1276854"/>
    <n v="6007587"/>
    <d v="2022-12-09T00:00:00"/>
    <d v="2023-01-06T00:00:00"/>
    <m/>
    <m/>
    <s v=""/>
    <d v="2022-12-22T00:00:00"/>
    <n v="13"/>
    <n v="0"/>
    <n v="2022"/>
    <x v="2"/>
    <n v="13"/>
    <n v="13"/>
    <n v="13"/>
  </r>
  <r>
    <s v="Solicitud de servicio"/>
    <x v="11"/>
    <x v="1"/>
    <s v="Cerrado"/>
    <s v="ITSMECOM-1276745"/>
    <n v="6006797"/>
    <d v="2022-12-09T00:00:00"/>
    <d v="2023-01-04T00:00:00"/>
    <d v="2022-12-16T00:00:00"/>
    <d v="2022-12-19T00:00:00"/>
    <s v=""/>
    <d v="2022-12-19T00:00:00"/>
    <n v="10"/>
    <n v="3"/>
    <n v="2022"/>
    <x v="2"/>
    <n v="10"/>
    <n v="10"/>
    <n v="10"/>
  </r>
  <r>
    <s v="Incidente"/>
    <x v="7"/>
    <x v="1"/>
    <s v="Cerrado"/>
    <s v="ITSMECOM-1276617"/>
    <n v="6006529"/>
    <d v="2022-12-09T00:00:00"/>
    <d v="2022-12-30T00:00:00"/>
    <m/>
    <m/>
    <s v=""/>
    <d v="2022-12-15T00:00:00"/>
    <n v="6"/>
    <n v="0"/>
    <n v="2022"/>
    <x v="2"/>
    <n v="6"/>
    <n v="6"/>
    <n v="6"/>
  </r>
  <r>
    <s v="Solicitud de servicio"/>
    <x v="9"/>
    <x v="0"/>
    <s v="Cerrado"/>
    <s v="ITSMECOM-1276509"/>
    <n v="6006071"/>
    <d v="2022-12-09T00:00:00"/>
    <d v="2022-12-30T00:00:00"/>
    <m/>
    <m/>
    <s v=""/>
    <d v="2022-12-15T00:00:00"/>
    <n v="6"/>
    <n v="0"/>
    <n v="2022"/>
    <x v="2"/>
    <n v="6"/>
    <n v="6"/>
    <n v="6"/>
  </r>
  <r>
    <s v="Incidente"/>
    <x v="1"/>
    <x v="0"/>
    <s v="Cerrado"/>
    <s v="ITSMECOM-1276507"/>
    <n v="6006068"/>
    <d v="2022-12-09T00:00:00"/>
    <d v="2022-12-27T00:00:00"/>
    <d v="2022-12-09T00:00:00"/>
    <d v="2022-12-12T00:00:00"/>
    <s v=""/>
    <d v="2022-12-12T00:00:00"/>
    <n v="3"/>
    <n v="3"/>
    <n v="2022"/>
    <x v="2"/>
    <n v="3"/>
    <n v="3"/>
    <n v="3"/>
  </r>
  <r>
    <s v="Incidente"/>
    <x v="7"/>
    <x v="1"/>
    <s v="Cerrado"/>
    <s v="ITSMECOM-1276499"/>
    <n v="6005956"/>
    <d v="2022-12-09T00:00:00"/>
    <d v="2022-12-30T00:00:00"/>
    <m/>
    <m/>
    <s v=""/>
    <d v="2022-12-15T00:00:00"/>
    <n v="6"/>
    <n v="0"/>
    <n v="2022"/>
    <x v="2"/>
    <n v="6"/>
    <n v="6"/>
    <n v="6"/>
  </r>
  <r>
    <s v="Incidente"/>
    <x v="7"/>
    <x v="1"/>
    <s v="Cerrado"/>
    <s v="ITSMECOM-1276492"/>
    <n v="6005946"/>
    <d v="2022-12-09T00:00:00"/>
    <d v="2022-12-30T00:00:00"/>
    <m/>
    <m/>
    <s v=""/>
    <d v="2022-12-15T00:00:00"/>
    <n v="6"/>
    <n v="0"/>
    <n v="2022"/>
    <x v="2"/>
    <n v="6"/>
    <n v="6"/>
    <n v="6"/>
  </r>
  <r>
    <s v="Incidente"/>
    <x v="1"/>
    <x v="0"/>
    <s v="Cerrado"/>
    <s v="ITSMECOM-1276403"/>
    <n v="6005387"/>
    <d v="2022-12-09T00:00:00"/>
    <d v="2022-12-24T00:00:00"/>
    <m/>
    <m/>
    <s v=""/>
    <d v="2022-12-09T00:00:00"/>
    <n v="0"/>
    <n v="0"/>
    <n v="2022"/>
    <x v="2"/>
    <n v="0"/>
    <n v="0"/>
    <n v="0"/>
  </r>
  <r>
    <s v="Incidente"/>
    <x v="1"/>
    <x v="0"/>
    <s v="Cerrado"/>
    <s v="ITSMECOM-1276379"/>
    <n v="6005469"/>
    <d v="2022-12-09T00:00:00"/>
    <d v="2022-12-24T00:00:00"/>
    <m/>
    <m/>
    <s v=""/>
    <d v="2022-12-09T00:00:00"/>
    <n v="0"/>
    <n v="0"/>
    <n v="2022"/>
    <x v="2"/>
    <n v="0"/>
    <n v="0"/>
    <n v="0"/>
  </r>
  <r>
    <s v="Incidente"/>
    <x v="1"/>
    <x v="2"/>
    <s v="Cerrado"/>
    <s v="ITSMECOM-1276254"/>
    <n v="6004884"/>
    <d v="2022-12-09T00:00:00"/>
    <d v="2022-12-24T00:00:00"/>
    <d v="2022-12-09T00:00:00"/>
    <d v="2022-12-09T00:00:00"/>
    <s v=""/>
    <d v="2022-12-09T00:00:00"/>
    <n v="0"/>
    <n v="0"/>
    <n v="2022"/>
    <x v="2"/>
    <n v="0"/>
    <n v="0"/>
    <n v="0"/>
  </r>
  <r>
    <s v="Incidente"/>
    <x v="1"/>
    <x v="0"/>
    <s v="Cerrado"/>
    <s v="ITSMECOM-1276209"/>
    <n v="6004860"/>
    <d v="2022-12-09T00:00:00"/>
    <d v="2022-12-27T00:00:00"/>
    <d v="2022-12-09T00:00:00"/>
    <d v="2022-12-12T00:00:00"/>
    <s v=""/>
    <d v="2022-12-12T00:00:00"/>
    <n v="3"/>
    <n v="3"/>
    <n v="2022"/>
    <x v="2"/>
    <n v="3"/>
    <n v="3"/>
    <n v="3"/>
  </r>
  <r>
    <s v="Incidente"/>
    <x v="1"/>
    <x v="0"/>
    <s v="Cerrado"/>
    <s v="ITSMECOM-1273362"/>
    <n v="5999651"/>
    <d v="2022-12-07T00:00:00"/>
    <d v="2023-01-04T00:00:00"/>
    <m/>
    <m/>
    <s v=""/>
    <d v="2022-12-20T00:00:00"/>
    <n v="13"/>
    <n v="0"/>
    <n v="2022"/>
    <x v="2"/>
    <n v="13"/>
    <n v="13"/>
    <n v="13"/>
  </r>
  <r>
    <s v="Incidente"/>
    <x v="7"/>
    <x v="1"/>
    <s v="Cerrado"/>
    <s v="ITSMECOM-1273336"/>
    <n v="5999720"/>
    <d v="2022-12-07T00:00:00"/>
    <d v="2022-12-30T00:00:00"/>
    <m/>
    <m/>
    <s v=""/>
    <d v="2022-12-15T00:00:00"/>
    <n v="8"/>
    <n v="0"/>
    <n v="2022"/>
    <x v="2"/>
    <n v="8"/>
    <n v="8"/>
    <n v="8"/>
  </r>
  <r>
    <s v="Solicitud de servicio"/>
    <x v="9"/>
    <x v="1"/>
    <s v="Cerrado"/>
    <s v="ITSMECOM-1272873"/>
    <n v="5997982"/>
    <d v="2022-12-07T00:00:00"/>
    <d v="2022-12-22T00:00:00"/>
    <m/>
    <m/>
    <s v=""/>
    <d v="2022-12-07T00:00:00"/>
    <n v="0"/>
    <n v="0"/>
    <n v="2022"/>
    <x v="2"/>
    <n v="0"/>
    <n v="0"/>
    <n v="0"/>
  </r>
  <r>
    <s v="Incidente"/>
    <x v="1"/>
    <x v="0"/>
    <s v="Cerrado"/>
    <s v="ITSMECOM-1272752"/>
    <n v="5997757"/>
    <d v="2022-12-07T00:00:00"/>
    <d v="2022-12-29T00:00:00"/>
    <m/>
    <m/>
    <s v=""/>
    <d v="2022-12-13T00:00:00"/>
    <n v="6"/>
    <n v="0"/>
    <n v="2022"/>
    <x v="2"/>
    <n v="6"/>
    <n v="6"/>
    <n v="6"/>
  </r>
  <r>
    <s v="Solicitud de servicio"/>
    <x v="0"/>
    <x v="0"/>
    <s v="Cerrado"/>
    <s v="ITSMECOM-1272607"/>
    <n v="5997523"/>
    <d v="2022-12-07T00:00:00"/>
    <d v="2022-12-22T00:00:00"/>
    <m/>
    <m/>
    <s v=""/>
    <d v="2022-12-07T00:00:00"/>
    <n v="0"/>
    <n v="0"/>
    <n v="2022"/>
    <x v="2"/>
    <n v="0"/>
    <n v="0"/>
    <n v="0"/>
  </r>
  <r>
    <s v="Incidente"/>
    <x v="1"/>
    <x v="0"/>
    <s v="Cerrado"/>
    <s v="ITSMECOM-1272522"/>
    <n v="5997082"/>
    <d v="2022-12-07T00:00:00"/>
    <d v="2022-12-31T00:00:00"/>
    <d v="2022-12-07T00:00:00"/>
    <d v="2022-12-16T00:00:00"/>
    <s v=""/>
    <d v="2022-12-16T00:00:00"/>
    <n v="9"/>
    <n v="9"/>
    <n v="2022"/>
    <x v="2"/>
    <n v="9"/>
    <n v="9"/>
    <n v="9"/>
  </r>
  <r>
    <s v="Incidente"/>
    <x v="1"/>
    <x v="0"/>
    <s v="Cerrado"/>
    <s v="ITSMECOM-1272294"/>
    <n v="5996855"/>
    <d v="2022-12-07T00:00:00"/>
    <d v="2022-12-23T00:00:00"/>
    <d v="2022-12-07T00:00:00"/>
    <d v="2022-12-07T00:00:00"/>
    <s v=""/>
    <d v="2022-12-07T00:00:00"/>
    <n v="0"/>
    <n v="0"/>
    <n v="2022"/>
    <x v="2"/>
    <n v="0"/>
    <n v="0"/>
    <n v="0"/>
  </r>
  <r>
    <s v="Incidente"/>
    <x v="7"/>
    <x v="1"/>
    <s v="Cerrado"/>
    <s v="ITSMECOM-1271125"/>
    <n v="5995032"/>
    <d v="2022-12-06T00:00:00"/>
    <d v="2022-12-31T00:00:00"/>
    <m/>
    <m/>
    <s v=""/>
    <d v="2022-12-16T00:00:00"/>
    <n v="10"/>
    <n v="0"/>
    <n v="2022"/>
    <x v="2"/>
    <n v="10"/>
    <n v="10"/>
    <n v="10"/>
  </r>
  <r>
    <s v="Incidente"/>
    <x v="7"/>
    <x v="1"/>
    <s v="Cerrado"/>
    <s v="ITSMECOM-1269480"/>
    <n v="5992590"/>
    <d v="2022-12-05T00:00:00"/>
    <d v="2023-01-07T00:00:00"/>
    <m/>
    <m/>
    <s v=""/>
    <d v="2022-12-23T00:00:00"/>
    <n v="18"/>
    <n v="0"/>
    <n v="2022"/>
    <x v="2"/>
    <n v="18"/>
    <n v="18"/>
    <n v="18"/>
  </r>
  <r>
    <s v="Incidente"/>
    <x v="1"/>
    <x v="2"/>
    <s v="Cerrado"/>
    <s v="ITSMECOM-1268635"/>
    <n v="5990388"/>
    <d v="2022-12-05T00:00:00"/>
    <d v="2022-12-20T00:00:00"/>
    <d v="2022-12-05T00:00:00"/>
    <d v="2022-12-05T00:00:00"/>
    <s v=""/>
    <d v="2022-12-05T00:00:00"/>
    <n v="0"/>
    <n v="0"/>
    <n v="2022"/>
    <x v="2"/>
    <n v="0"/>
    <n v="0"/>
    <n v="0"/>
  </r>
  <r>
    <s v="Incidente"/>
    <x v="1"/>
    <x v="2"/>
    <s v="Cerrado"/>
    <s v="ITSMECOM-1268600"/>
    <n v="5990337"/>
    <d v="2022-12-05T00:00:00"/>
    <d v="2022-12-22T00:00:00"/>
    <d v="2022-12-05T00:00:00"/>
    <d v="2022-12-07T00:00:00"/>
    <s v=""/>
    <d v="2022-12-07T00:00:00"/>
    <n v="2"/>
    <n v="2"/>
    <n v="2022"/>
    <x v="2"/>
    <n v="2"/>
    <n v="2"/>
    <n v="2"/>
  </r>
  <r>
    <s v="Incidente"/>
    <x v="1"/>
    <x v="0"/>
    <s v="Cerrado"/>
    <s v="ITSMECOM-1268307"/>
    <n v="5989324"/>
    <d v="2022-12-05T00:00:00"/>
    <d v="2022-12-22T00:00:00"/>
    <m/>
    <m/>
    <s v=""/>
    <d v="2022-12-07T00:00:00"/>
    <n v="2"/>
    <n v="0"/>
    <n v="2022"/>
    <x v="2"/>
    <n v="2"/>
    <n v="2"/>
    <n v="2"/>
  </r>
  <r>
    <s v="Incidente"/>
    <x v="1"/>
    <x v="0"/>
    <s v="Cerrado"/>
    <s v="ITSMECOM-1268287"/>
    <n v="5989217"/>
    <d v="2022-12-05T00:00:00"/>
    <d v="2023-01-11T00:00:00"/>
    <m/>
    <m/>
    <s v=""/>
    <d v="2022-12-27T00:00:00"/>
    <n v="22"/>
    <n v="0"/>
    <n v="2022"/>
    <x v="2"/>
    <n v="22"/>
    <n v="22"/>
    <n v="22"/>
  </r>
  <r>
    <s v="Incidente"/>
    <x v="1"/>
    <x v="0"/>
    <s v="Cerrado"/>
    <s v="ITSMECOM-1268281"/>
    <n v="5989210"/>
    <d v="2022-12-05T00:00:00"/>
    <d v="2022-12-22T00:00:00"/>
    <m/>
    <m/>
    <s v=""/>
    <d v="2022-12-07T00:00:00"/>
    <n v="2"/>
    <n v="0"/>
    <n v="2022"/>
    <x v="2"/>
    <n v="2"/>
    <n v="2"/>
    <n v="2"/>
  </r>
  <r>
    <s v="Incidente"/>
    <x v="1"/>
    <x v="0"/>
    <s v="Cerrado"/>
    <s v="ITSMECOM-1268173"/>
    <n v="5988799"/>
    <d v="2022-12-05T00:00:00"/>
    <d v="2022-12-27T00:00:00"/>
    <m/>
    <m/>
    <s v=""/>
    <d v="2022-12-12T00:00:00"/>
    <n v="7"/>
    <n v="0"/>
    <n v="2022"/>
    <x v="2"/>
    <n v="7"/>
    <n v="7"/>
    <n v="7"/>
  </r>
  <r>
    <s v="Incidente"/>
    <x v="7"/>
    <x v="1"/>
    <s v="Cerrado"/>
    <s v="ITSMECOM-1267286"/>
    <n v="5987005"/>
    <d v="2022-12-04T00:00:00"/>
    <d v="2022-12-31T00:00:00"/>
    <m/>
    <m/>
    <s v=""/>
    <d v="2022-12-16T00:00:00"/>
    <n v="12"/>
    <n v="0"/>
    <n v="2022"/>
    <x v="2"/>
    <n v="12"/>
    <n v="12"/>
    <n v="12"/>
  </r>
  <r>
    <s v="Incidente"/>
    <x v="7"/>
    <x v="1"/>
    <s v="Cerrado"/>
    <s v="ITSMECOM-1264154"/>
    <n v="5983519"/>
    <d v="2022-12-02T00:00:00"/>
    <d v="2023-01-07T00:00:00"/>
    <m/>
    <m/>
    <s v=""/>
    <d v="2022-12-23T00:00:00"/>
    <n v="21"/>
    <n v="0"/>
    <n v="2022"/>
    <x v="2"/>
    <n v="21"/>
    <n v="21"/>
    <n v="21"/>
  </r>
  <r>
    <s v="Incidente"/>
    <x v="5"/>
    <x v="0"/>
    <s v="Cerrado"/>
    <s v="ITSMECOM-1263391"/>
    <n v="5980605"/>
    <d v="2022-12-02T00:00:00"/>
    <d v="2023-01-13T00:00:00"/>
    <d v="2022-12-02T00:00:00"/>
    <d v="2022-12-29T00:00:00"/>
    <s v=""/>
    <d v="2022-12-29T00:00:00"/>
    <n v="27"/>
    <n v="27"/>
    <n v="2022"/>
    <x v="2"/>
    <n v="27"/>
    <n v="27"/>
    <n v="27"/>
  </r>
  <r>
    <s v="Incidente"/>
    <x v="5"/>
    <x v="0"/>
    <s v="Cerrado"/>
    <s v="ITSMECOM-1263371"/>
    <n v="5980583"/>
    <d v="2022-12-02T00:00:00"/>
    <d v="2022-12-20T00:00:00"/>
    <m/>
    <m/>
    <s v=""/>
    <d v="2022-12-05T00:00:00"/>
    <n v="3"/>
    <n v="0"/>
    <n v="2022"/>
    <x v="2"/>
    <n v="3"/>
    <n v="3"/>
    <n v="3"/>
  </r>
  <r>
    <s v="Incidente"/>
    <x v="5"/>
    <x v="0"/>
    <s v="Cerrado"/>
    <s v="ITSMECOM-1263340"/>
    <n v="5980548"/>
    <d v="2022-12-02T00:00:00"/>
    <d v="2022-12-22T00:00:00"/>
    <d v="2022-12-02T00:00:00"/>
    <d v="2022-12-07T00:00:00"/>
    <s v=""/>
    <d v="2022-12-07T00:00:00"/>
    <n v="5"/>
    <n v="5"/>
    <n v="2022"/>
    <x v="2"/>
    <n v="5"/>
    <n v="5"/>
    <n v="5"/>
  </r>
  <r>
    <s v="Incidente"/>
    <x v="5"/>
    <x v="2"/>
    <s v="Cerrado"/>
    <s v="ITSMECOM-1263264"/>
    <n v="5980273"/>
    <d v="2022-12-02T00:00:00"/>
    <d v="2023-01-13T00:00:00"/>
    <d v="2022-12-02T00:00:00"/>
    <d v="2022-12-29T00:00:00"/>
    <s v=""/>
    <d v="2022-12-29T00:00:00"/>
    <n v="27"/>
    <n v="27"/>
    <n v="2022"/>
    <x v="2"/>
    <n v="27"/>
    <n v="27"/>
    <n v="27"/>
  </r>
  <r>
    <s v="Incidente"/>
    <x v="5"/>
    <x v="2"/>
    <s v="Cerrado"/>
    <s v="ITSMECOM-1263250"/>
    <n v="5980085"/>
    <d v="2022-12-02T00:00:00"/>
    <d v="2022-12-20T00:00:00"/>
    <m/>
    <m/>
    <s v=""/>
    <d v="2022-12-05T00:00:00"/>
    <n v="3"/>
    <n v="0"/>
    <n v="2022"/>
    <x v="2"/>
    <n v="3"/>
    <n v="3"/>
    <n v="3"/>
  </r>
  <r>
    <s v="Incidente"/>
    <x v="1"/>
    <x v="0"/>
    <s v="Cerrado"/>
    <s v="ITSMECOM-1263228"/>
    <n v="5979988"/>
    <d v="2022-12-02T00:00:00"/>
    <d v="2022-12-20T00:00:00"/>
    <d v="2022-12-02T00:00:00"/>
    <d v="2022-12-05T00:00:00"/>
    <s v=""/>
    <d v="2022-12-05T00:00:00"/>
    <n v="3"/>
    <n v="3"/>
    <n v="2022"/>
    <x v="2"/>
    <n v="3"/>
    <n v="3"/>
    <n v="3"/>
  </r>
  <r>
    <s v="Incidente"/>
    <x v="5"/>
    <x v="2"/>
    <s v="Cerrado"/>
    <s v="ITSMECOM-1263150"/>
    <n v="5980017"/>
    <d v="2022-12-02T00:00:00"/>
    <d v="2022-12-23T00:00:00"/>
    <m/>
    <m/>
    <s v=""/>
    <d v="2022-12-07T00:00:00"/>
    <n v="5"/>
    <n v="0"/>
    <n v="2022"/>
    <x v="2"/>
    <n v="5"/>
    <n v="5"/>
    <n v="5"/>
  </r>
  <r>
    <s v="Incidente"/>
    <x v="3"/>
    <x v="0"/>
    <s v="Cerrado"/>
    <s v="ITSMECOM-1262415"/>
    <n v="5978366"/>
    <d v="2022-12-01T00:00:00"/>
    <d v="2022-12-20T00:00:00"/>
    <d v="2022-12-01T00:00:00"/>
    <d v="2022-12-05T00:00:00"/>
    <s v=""/>
    <d v="2022-12-05T00:00:00"/>
    <n v="4"/>
    <n v="4"/>
    <n v="2022"/>
    <x v="2"/>
    <n v="4"/>
    <n v="4"/>
    <n v="4"/>
  </r>
  <r>
    <s v="Incidente"/>
    <x v="3"/>
    <x v="0"/>
    <s v="Cerrado"/>
    <s v="ITSMECOM-1262411"/>
    <n v="5978365"/>
    <d v="2022-12-01T00:00:00"/>
    <d v="2022-12-17T00:00:00"/>
    <d v="2022-12-01T00:00:00"/>
    <d v="2022-12-02T00:00:00"/>
    <s v=""/>
    <d v="2022-12-02T00:00:00"/>
    <n v="1"/>
    <n v="1"/>
    <n v="2022"/>
    <x v="2"/>
    <n v="1"/>
    <n v="1"/>
    <n v="1"/>
  </r>
  <r>
    <s v="Incidente"/>
    <x v="5"/>
    <x v="2"/>
    <s v="Cerrado"/>
    <s v="ITSMECOM-1261609"/>
    <n v="5975295"/>
    <d v="2022-12-01T00:00:00"/>
    <d v="2022-12-16T00:00:00"/>
    <m/>
    <m/>
    <s v=""/>
    <d v="2022-12-01T00:00:00"/>
    <n v="0"/>
    <n v="0"/>
    <n v="2022"/>
    <x v="2"/>
    <n v="0"/>
    <n v="0"/>
    <n v="0"/>
  </r>
  <r>
    <s v="Incidente"/>
    <x v="1"/>
    <x v="0"/>
    <s v="Cerrado"/>
    <s v="ITSMECOM-1261501"/>
    <n v="5975314"/>
    <d v="2022-12-01T00:00:00"/>
    <d v="2022-12-17T00:00:00"/>
    <d v="2022-12-01T00:00:00"/>
    <d v="2022-12-02T00:00:00"/>
    <s v=""/>
    <d v="2022-12-02T00:00:00"/>
    <n v="1"/>
    <n v="1"/>
    <n v="2022"/>
    <x v="2"/>
    <n v="1"/>
    <n v="1"/>
    <n v="1"/>
  </r>
  <r>
    <s v="Incidente"/>
    <x v="5"/>
    <x v="2"/>
    <s v="Cerrado"/>
    <s v="ITSMECOM-1261477"/>
    <n v="5974906"/>
    <d v="2022-12-01T00:00:00"/>
    <d v="2023-01-13T00:00:00"/>
    <m/>
    <m/>
    <s v=""/>
    <d v="2022-12-29T00:00:00"/>
    <n v="28"/>
    <n v="0"/>
    <n v="2022"/>
    <x v="2"/>
    <n v="28"/>
    <n v="28"/>
    <n v="28"/>
  </r>
  <r>
    <s v="Incidente"/>
    <x v="5"/>
    <x v="2"/>
    <s v="Cerrado"/>
    <s v="ITSMECOM-1261406"/>
    <n v="5974832"/>
    <d v="2022-12-01T00:00:00"/>
    <d v="2023-01-13T00:00:00"/>
    <d v="2022-12-01T00:00:00"/>
    <d v="2022-12-29T00:00:00"/>
    <s v=""/>
    <d v="2022-12-29T00:00:00"/>
    <n v="28"/>
    <n v="28"/>
    <n v="2022"/>
    <x v="2"/>
    <n v="28"/>
    <n v="28"/>
    <n v="28"/>
  </r>
  <r>
    <s v="Incidente"/>
    <x v="5"/>
    <x v="0"/>
    <s v="Cerrado"/>
    <s v="ITSMECOM-1261303"/>
    <n v="5974005"/>
    <d v="2022-12-01T00:00:00"/>
    <d v="2022-12-20T00:00:00"/>
    <m/>
    <m/>
    <s v=""/>
    <d v="2022-12-05T00:00:00"/>
    <n v="4"/>
    <n v="0"/>
    <n v="2022"/>
    <x v="2"/>
    <n v="4"/>
    <n v="4"/>
    <n v="4"/>
  </r>
  <r>
    <s v="Incidente"/>
    <x v="5"/>
    <x v="0"/>
    <s v="Cerrado"/>
    <s v="ITSMECOM-1261278"/>
    <n v="5973984"/>
    <d v="2022-12-01T00:00:00"/>
    <d v="2022-12-22T00:00:00"/>
    <m/>
    <m/>
    <s v=""/>
    <d v="2022-12-07T00:00:00"/>
    <n v="6"/>
    <n v="0"/>
    <n v="2022"/>
    <x v="2"/>
    <n v="6"/>
    <n v="6"/>
    <n v="6"/>
  </r>
  <r>
    <s v="Incidente"/>
    <x v="5"/>
    <x v="2"/>
    <s v="Cerrado"/>
    <s v="ITSMECOM-1258840"/>
    <n v="5967393"/>
    <d v="2022-11-30T00:00:00"/>
    <d v="2022-12-22T00:00:00"/>
    <d v="2022-11-30T00:00:00"/>
    <d v="2022-12-07T00:00:00"/>
    <s v=""/>
    <d v="2022-12-07T00:00:00"/>
    <n v="7"/>
    <n v="7"/>
    <n v="2022"/>
    <x v="2"/>
    <n v="7"/>
    <n v="7"/>
    <n v="7"/>
  </r>
  <r>
    <s v="Incidente"/>
    <x v="1"/>
    <x v="2"/>
    <s v="Cerrado"/>
    <s v="ITSMECOM-1258822"/>
    <n v="5967360"/>
    <d v="2022-11-30T00:00:00"/>
    <d v="2022-12-23T00:00:00"/>
    <d v="2022-12-02T00:00:00"/>
    <d v="2022-12-07T00:00:00"/>
    <s v=""/>
    <d v="2022-12-07T00:00:00"/>
    <n v="7"/>
    <n v="5"/>
    <n v="2022"/>
    <x v="2"/>
    <n v="7"/>
    <n v="7"/>
    <n v="7"/>
  </r>
  <r>
    <s v="Incidente"/>
    <x v="5"/>
    <x v="2"/>
    <s v="Cerrado"/>
    <s v="ITSMECOM-1258764"/>
    <n v="5967312"/>
    <d v="2022-11-30T00:00:00"/>
    <d v="2022-12-17T00:00:00"/>
    <d v="2022-11-30T00:00:00"/>
    <d v="2022-12-02T00:00:00"/>
    <s v=""/>
    <d v="2022-12-02T00:00:00"/>
    <n v="2"/>
    <n v="2"/>
    <n v="2022"/>
    <x v="2"/>
    <n v="2"/>
    <n v="2"/>
    <n v="2"/>
  </r>
  <r>
    <s v="Incidente"/>
    <x v="5"/>
    <x v="0"/>
    <s v="Cerrado"/>
    <s v="ITSMECOM-1258743"/>
    <n v="5967102"/>
    <d v="2022-11-30T00:00:00"/>
    <d v="2022-12-17T00:00:00"/>
    <d v="2022-11-30T00:00:00"/>
    <d v="2022-12-02T00:00:00"/>
    <s v=""/>
    <d v="2022-12-02T00:00:00"/>
    <n v="2"/>
    <n v="2"/>
    <n v="2022"/>
    <x v="2"/>
    <n v="2"/>
    <n v="2"/>
    <n v="2"/>
  </r>
  <r>
    <s v="Incidente"/>
    <x v="5"/>
    <x v="2"/>
    <s v="Cerrado"/>
    <s v="ITSMECOM-1258739"/>
    <n v="5967098"/>
    <d v="2022-11-30T00:00:00"/>
    <d v="2023-01-03T00:00:00"/>
    <d v="2022-11-30T00:00:00"/>
    <d v="2022-12-19T00:00:00"/>
    <s v=""/>
    <d v="2022-12-19T00:00:00"/>
    <n v="19"/>
    <n v="19"/>
    <n v="2022"/>
    <x v="2"/>
    <n v="19"/>
    <n v="19"/>
    <n v="19"/>
  </r>
  <r>
    <s v="Incidente"/>
    <x v="5"/>
    <x v="2"/>
    <s v="Cerrado"/>
    <s v="ITSMECOM-1258731"/>
    <n v="5967091"/>
    <d v="2022-11-30T00:00:00"/>
    <d v="2023-01-13T00:00:00"/>
    <d v="2022-11-30T00:00:00"/>
    <d v="2022-12-29T00:00:00"/>
    <s v=""/>
    <d v="2022-12-29T00:00:00"/>
    <n v="29"/>
    <n v="29"/>
    <n v="2022"/>
    <x v="2"/>
    <n v="29"/>
    <n v="29"/>
    <n v="29"/>
  </r>
  <r>
    <s v="Incidente"/>
    <x v="5"/>
    <x v="0"/>
    <s v="Cerrado"/>
    <s v="ITSMECOM-1258728"/>
    <n v="5967083"/>
    <d v="2022-11-30T00:00:00"/>
    <d v="2023-01-13T00:00:00"/>
    <d v="2022-11-30T00:00:00"/>
    <d v="2022-12-29T00:00:00"/>
    <s v=""/>
    <d v="2022-12-29T00:00:00"/>
    <n v="29"/>
    <n v="29"/>
    <n v="2022"/>
    <x v="2"/>
    <n v="29"/>
    <n v="29"/>
    <n v="29"/>
  </r>
  <r>
    <s v="Incidente"/>
    <x v="5"/>
    <x v="2"/>
    <s v="Cerrado"/>
    <s v="ITSMECOM-1258724"/>
    <n v="5967078"/>
    <d v="2022-11-30T00:00:00"/>
    <d v="2023-01-13T00:00:00"/>
    <d v="2022-11-30T00:00:00"/>
    <d v="2022-12-29T00:00:00"/>
    <s v=""/>
    <d v="2022-12-29T00:00:00"/>
    <n v="29"/>
    <n v="29"/>
    <n v="2022"/>
    <x v="2"/>
    <n v="29"/>
    <n v="29"/>
    <n v="29"/>
  </r>
  <r>
    <s v="Incidente"/>
    <x v="5"/>
    <x v="2"/>
    <s v="Cerrado"/>
    <s v="ITSMECOM-1258720"/>
    <n v="5967070"/>
    <d v="2022-11-30T00:00:00"/>
    <d v="2023-01-13T00:00:00"/>
    <d v="2022-11-30T00:00:00"/>
    <d v="2022-12-29T00:00:00"/>
    <s v=""/>
    <d v="2022-12-29T00:00:00"/>
    <n v="29"/>
    <n v="29"/>
    <n v="2022"/>
    <x v="2"/>
    <n v="29"/>
    <n v="29"/>
    <n v="29"/>
  </r>
  <r>
    <s v="Incidente"/>
    <x v="5"/>
    <x v="1"/>
    <s v="Cerrado"/>
    <s v="ITSMECOM-1258715"/>
    <n v="5967068"/>
    <d v="2022-11-30T00:00:00"/>
    <d v="2022-12-24T00:00:00"/>
    <d v="2022-12-07T00:00:00"/>
    <d v="2022-12-09T00:00:00"/>
    <s v=""/>
    <d v="2022-12-09T00:00:00"/>
    <n v="9"/>
    <n v="2"/>
    <n v="2022"/>
    <x v="2"/>
    <n v="9"/>
    <n v="9"/>
    <n v="9"/>
  </r>
  <r>
    <s v="Incidente"/>
    <x v="5"/>
    <x v="0"/>
    <s v="Cerrado"/>
    <s v="ITSMECOM-1258709"/>
    <n v="5967061"/>
    <d v="2022-11-30T00:00:00"/>
    <d v="2023-01-03T00:00:00"/>
    <d v="2022-12-01T00:00:00"/>
    <d v="2022-12-19T00:00:00"/>
    <s v=""/>
    <d v="2022-12-19T00:00:00"/>
    <n v="19"/>
    <n v="18"/>
    <n v="2022"/>
    <x v="2"/>
    <n v="19"/>
    <n v="19"/>
    <n v="19"/>
  </r>
  <r>
    <s v="Incidente"/>
    <x v="5"/>
    <x v="0"/>
    <s v="Cerrado"/>
    <s v="ITSMECOM-1258705"/>
    <n v="5966890"/>
    <d v="2022-11-30T00:00:00"/>
    <d v="2022-12-20T00:00:00"/>
    <d v="2022-11-30T00:00:00"/>
    <d v="2022-12-05T00:00:00"/>
    <s v=""/>
    <d v="2022-12-05T00:00:00"/>
    <n v="5"/>
    <n v="5"/>
    <n v="2022"/>
    <x v="2"/>
    <n v="5"/>
    <n v="5"/>
    <n v="5"/>
  </r>
  <r>
    <s v="Incidente"/>
    <x v="5"/>
    <x v="0"/>
    <s v="Cerrado"/>
    <s v="ITSMECOM-1258702"/>
    <n v="5966885"/>
    <d v="2022-11-30T00:00:00"/>
    <d v="2023-01-13T00:00:00"/>
    <d v="2022-11-30T00:00:00"/>
    <d v="2022-12-29T00:00:00"/>
    <s v=""/>
    <d v="2022-12-29T00:00:00"/>
    <n v="29"/>
    <n v="29"/>
    <n v="2022"/>
    <x v="2"/>
    <n v="29"/>
    <n v="29"/>
    <n v="29"/>
  </r>
  <r>
    <s v="Incidente"/>
    <x v="5"/>
    <x v="0"/>
    <s v="Cerrado"/>
    <s v="ITSMECOM-1258697"/>
    <n v="5966882"/>
    <d v="2022-11-30T00:00:00"/>
    <d v="2023-01-13T00:00:00"/>
    <m/>
    <m/>
    <s v=""/>
    <d v="2022-12-29T00:00:00"/>
    <n v="29"/>
    <n v="0"/>
    <n v="2022"/>
    <x v="2"/>
    <n v="29"/>
    <n v="29"/>
    <n v="29"/>
  </r>
  <r>
    <s v="Incidente"/>
    <x v="5"/>
    <x v="0"/>
    <s v="Cerrado"/>
    <s v="ITSMECOM-1258691"/>
    <n v="5966873"/>
    <d v="2022-11-30T00:00:00"/>
    <d v="2022-12-20T00:00:00"/>
    <d v="2022-11-30T00:00:00"/>
    <d v="2022-12-05T00:00:00"/>
    <s v=""/>
    <d v="2022-12-05T00:00:00"/>
    <n v="5"/>
    <n v="5"/>
    <n v="2022"/>
    <x v="2"/>
    <n v="5"/>
    <n v="5"/>
    <n v="5"/>
  </r>
  <r>
    <s v="Incidente"/>
    <x v="5"/>
    <x v="0"/>
    <s v="Cerrado"/>
    <s v="ITSMECOM-1258686"/>
    <n v="5966867"/>
    <d v="2022-11-30T00:00:00"/>
    <d v="2023-01-13T00:00:00"/>
    <d v="2022-11-30T00:00:00"/>
    <d v="2022-12-29T00:00:00"/>
    <s v=""/>
    <d v="2022-12-29T00:00:00"/>
    <n v="29"/>
    <n v="29"/>
    <n v="2022"/>
    <x v="2"/>
    <n v="29"/>
    <n v="29"/>
    <n v="29"/>
  </r>
  <r>
    <s v="Incidente"/>
    <x v="5"/>
    <x v="0"/>
    <s v="Cerrado"/>
    <s v="ITSMECOM-1258684"/>
    <n v="5966855"/>
    <d v="2022-11-30T00:00:00"/>
    <d v="2022-12-31T00:00:00"/>
    <d v="2022-11-30T00:00:00"/>
    <d v="2022-12-16T00:00:00"/>
    <s v=""/>
    <d v="2022-12-16T00:00:00"/>
    <n v="16"/>
    <n v="16"/>
    <n v="2022"/>
    <x v="2"/>
    <n v="16"/>
    <n v="16"/>
    <n v="16"/>
  </r>
  <r>
    <s v="Incidente"/>
    <x v="5"/>
    <x v="0"/>
    <s v="Cerrado"/>
    <s v="ITSMECOM-1258673"/>
    <n v="5966839"/>
    <d v="2022-11-30T00:00:00"/>
    <d v="2023-01-13T00:00:00"/>
    <d v="2022-11-30T00:00:00"/>
    <d v="2022-12-29T00:00:00"/>
    <s v=""/>
    <d v="2022-12-29T00:00:00"/>
    <n v="29"/>
    <n v="29"/>
    <n v="2022"/>
    <x v="2"/>
    <n v="29"/>
    <n v="29"/>
    <n v="29"/>
  </r>
  <r>
    <s v="Incidente"/>
    <x v="5"/>
    <x v="2"/>
    <s v="Cerrado"/>
    <s v="ITSMECOM-1258672"/>
    <n v="5966834"/>
    <d v="2022-11-30T00:00:00"/>
    <d v="2022-12-17T00:00:00"/>
    <d v="2022-11-30T00:00:00"/>
    <d v="2022-12-02T00:00:00"/>
    <s v=""/>
    <d v="2022-12-02T00:00:00"/>
    <n v="2"/>
    <n v="2"/>
    <n v="2022"/>
    <x v="2"/>
    <n v="2"/>
    <n v="2"/>
    <n v="2"/>
  </r>
  <r>
    <s v="Incidente"/>
    <x v="5"/>
    <x v="0"/>
    <s v="Cerrado"/>
    <s v="ITSMECOM-1258669"/>
    <n v="5966830"/>
    <d v="2022-11-30T00:00:00"/>
    <d v="2022-12-28T00:00:00"/>
    <d v="2022-12-02T00:00:00"/>
    <d v="2022-12-12T00:00:00"/>
    <s v=""/>
    <d v="2022-12-12T00:00:00"/>
    <n v="12"/>
    <n v="10"/>
    <n v="2022"/>
    <x v="2"/>
    <n v="12"/>
    <n v="12"/>
    <n v="12"/>
  </r>
  <r>
    <s v="Incidente"/>
    <x v="5"/>
    <x v="2"/>
    <s v="Cerrado"/>
    <s v="ITSMECOM-1258664"/>
    <n v="5966825"/>
    <d v="2022-11-30T00:00:00"/>
    <d v="2022-12-17T00:00:00"/>
    <d v="2022-11-30T00:00:00"/>
    <d v="2022-12-02T00:00:00"/>
    <s v=""/>
    <d v="2022-12-02T00:00:00"/>
    <n v="2"/>
    <n v="2"/>
    <n v="2022"/>
    <x v="2"/>
    <n v="2"/>
    <n v="2"/>
    <n v="2"/>
  </r>
  <r>
    <s v="Incidente"/>
    <x v="5"/>
    <x v="2"/>
    <s v="Cerrado"/>
    <s v="ITSMECOM-1258660"/>
    <n v="5966820"/>
    <d v="2022-11-30T00:00:00"/>
    <d v="2023-01-03T00:00:00"/>
    <d v="2022-11-30T00:00:00"/>
    <d v="2022-12-19T00:00:00"/>
    <s v=""/>
    <d v="2022-12-19T00:00:00"/>
    <n v="19"/>
    <n v="19"/>
    <n v="2022"/>
    <x v="2"/>
    <n v="19"/>
    <n v="19"/>
    <n v="19"/>
  </r>
  <r>
    <s v="Incidente"/>
    <x v="5"/>
    <x v="0"/>
    <s v="Cerrado"/>
    <s v="ITSMECOM-1258657"/>
    <n v="5966817"/>
    <d v="2022-11-30T00:00:00"/>
    <d v="2022-12-28T00:00:00"/>
    <d v="2022-11-30T00:00:00"/>
    <d v="2022-12-13T00:00:00"/>
    <s v=""/>
    <d v="2022-12-13T00:00:00"/>
    <n v="13"/>
    <n v="13"/>
    <n v="2022"/>
    <x v="2"/>
    <n v="13"/>
    <n v="13"/>
    <n v="13"/>
  </r>
  <r>
    <s v="Incidente"/>
    <x v="5"/>
    <x v="0"/>
    <s v="Cerrado"/>
    <s v="ITSMECOM-1256698"/>
    <n v="5960913"/>
    <d v="2022-11-29T00:00:00"/>
    <d v="2022-12-28T00:00:00"/>
    <d v="2022-11-29T00:00:00"/>
    <d v="2022-12-13T00:00:00"/>
    <s v=""/>
    <d v="2022-12-13T00:00:00"/>
    <n v="14"/>
    <n v="14"/>
    <n v="2022"/>
    <x v="2"/>
    <n v="14"/>
    <n v="14"/>
    <n v="14"/>
  </r>
  <r>
    <s v="Incidente"/>
    <x v="5"/>
    <x v="0"/>
    <s v="Cerrado"/>
    <s v="ITSMECOM-1256692"/>
    <n v="5960709"/>
    <d v="2022-11-29T00:00:00"/>
    <d v="2022-12-22T00:00:00"/>
    <d v="2022-11-29T00:00:00"/>
    <d v="2022-12-07T00:00:00"/>
    <s v=""/>
    <d v="2022-12-07T00:00:00"/>
    <n v="8"/>
    <n v="8"/>
    <n v="2022"/>
    <x v="2"/>
    <n v="8"/>
    <n v="8"/>
    <n v="8"/>
  </r>
  <r>
    <s v="Incidente"/>
    <x v="5"/>
    <x v="0"/>
    <s v="Cerrado"/>
    <s v="ITSMECOM-1256682"/>
    <n v="5960700"/>
    <d v="2022-11-29T00:00:00"/>
    <d v="2022-12-22T00:00:00"/>
    <d v="2022-11-29T00:00:00"/>
    <d v="2022-12-07T00:00:00"/>
    <s v=""/>
    <d v="2022-12-07T00:00:00"/>
    <n v="8"/>
    <n v="8"/>
    <n v="2022"/>
    <x v="2"/>
    <n v="8"/>
    <n v="8"/>
    <n v="8"/>
  </r>
  <r>
    <s v="Incidente"/>
    <x v="5"/>
    <x v="0"/>
    <s v="Cerrado"/>
    <s v="ITSMECOM-1256658"/>
    <n v="5960577"/>
    <d v="2022-11-29T00:00:00"/>
    <d v="2022-12-28T00:00:00"/>
    <d v="2022-11-29T00:00:00"/>
    <d v="2022-12-13T00:00:00"/>
    <s v=""/>
    <d v="2022-12-13T00:00:00"/>
    <n v="14"/>
    <n v="14"/>
    <n v="2022"/>
    <x v="2"/>
    <n v="14"/>
    <n v="14"/>
    <n v="14"/>
  </r>
  <r>
    <s v="Incidente"/>
    <x v="5"/>
    <x v="0"/>
    <s v="Cerrado"/>
    <s v="ITSMECOM-1256637"/>
    <n v="5960566"/>
    <d v="2022-11-29T00:00:00"/>
    <d v="2022-12-22T00:00:00"/>
    <d v="2022-11-29T00:00:00"/>
    <d v="2022-12-07T00:00:00"/>
    <s v=""/>
    <d v="2022-12-07T00:00:00"/>
    <n v="8"/>
    <n v="8"/>
    <n v="2022"/>
    <x v="2"/>
    <n v="8"/>
    <n v="8"/>
    <n v="8"/>
  </r>
  <r>
    <s v="Incidente"/>
    <x v="5"/>
    <x v="0"/>
    <s v="Cerrado"/>
    <s v="ITSMECOM-1256597"/>
    <n v="5960546"/>
    <d v="2022-11-29T00:00:00"/>
    <d v="2022-12-23T00:00:00"/>
    <d v="2022-11-29T00:00:00"/>
    <d v="2022-12-07T00:00:00"/>
    <s v=""/>
    <d v="2022-12-07T00:00:00"/>
    <n v="8"/>
    <n v="8"/>
    <n v="2022"/>
    <x v="2"/>
    <n v="8"/>
    <n v="8"/>
    <n v="8"/>
  </r>
  <r>
    <s v="Incidente"/>
    <x v="5"/>
    <x v="0"/>
    <s v="Cerrado"/>
    <s v="ITSMECOM-1256511"/>
    <n v="5960083"/>
    <d v="2022-11-29T00:00:00"/>
    <d v="2023-01-13T00:00:00"/>
    <d v="2022-11-29T00:00:00"/>
    <d v="2022-12-29T00:00:00"/>
    <s v=""/>
    <d v="2022-12-29T00:00:00"/>
    <n v="30"/>
    <n v="30"/>
    <n v="2022"/>
    <x v="2"/>
    <n v="30"/>
    <n v="30"/>
    <n v="30"/>
  </r>
  <r>
    <s v="Incidente"/>
    <x v="3"/>
    <x v="0"/>
    <s v="Cerrado"/>
    <s v="ITSMECOM-1256487"/>
    <n v="5960045"/>
    <d v="2022-11-29T00:00:00"/>
    <d v="2023-01-07T00:00:00"/>
    <d v="2022-11-29T00:00:00"/>
    <d v="2022-12-23T00:00:00"/>
    <s v=""/>
    <d v="2022-12-23T00:00:00"/>
    <n v="24"/>
    <n v="24"/>
    <n v="2022"/>
    <x v="2"/>
    <n v="24"/>
    <n v="24"/>
    <n v="24"/>
  </r>
  <r>
    <s v="Incidente"/>
    <x v="1"/>
    <x v="0"/>
    <s v="Cerrado"/>
    <s v="ITSMECOM-1256467"/>
    <n v="5959874"/>
    <d v="2022-11-29T00:00:00"/>
    <d v="2022-12-17T00:00:00"/>
    <d v="2022-11-29T00:00:00"/>
    <d v="2022-12-02T00:00:00"/>
    <s v=""/>
    <d v="2022-12-02T00:00:00"/>
    <n v="3"/>
    <n v="3"/>
    <n v="2022"/>
    <x v="2"/>
    <n v="3"/>
    <n v="3"/>
    <n v="3"/>
  </r>
  <r>
    <s v="Incidente"/>
    <x v="3"/>
    <x v="1"/>
    <s v="Cerrado"/>
    <s v="ITSMECOM-1254995"/>
    <n v="5957251"/>
    <d v="2022-11-28T00:00:00"/>
    <d v="2023-01-05T00:00:00"/>
    <m/>
    <m/>
    <s v=""/>
    <d v="2022-12-21T00:00:00"/>
    <n v="23"/>
    <n v="0"/>
    <n v="2022"/>
    <x v="2"/>
    <n v="23"/>
    <n v="23"/>
    <n v="23"/>
  </r>
  <r>
    <s v="Incidente"/>
    <x v="5"/>
    <x v="0"/>
    <s v="Cerrado"/>
    <s v="ITSMECOM-1253898"/>
    <n v="5952638"/>
    <d v="2022-11-28T00:00:00"/>
    <d v="2022-12-23T00:00:00"/>
    <d v="2022-11-29T00:00:00"/>
    <d v="2022-12-07T00:00:00"/>
    <s v=""/>
    <d v="2022-12-07T00:00:00"/>
    <n v="9"/>
    <n v="8"/>
    <n v="2022"/>
    <x v="2"/>
    <n v="9"/>
    <n v="9"/>
    <n v="9"/>
  </r>
  <r>
    <s v="Incidente"/>
    <x v="5"/>
    <x v="0"/>
    <s v="Cerrado"/>
    <s v="ITSMECOM-1253892"/>
    <n v="5952631"/>
    <d v="2022-11-28T00:00:00"/>
    <d v="2023-01-05T00:00:00"/>
    <d v="2022-11-29T00:00:00"/>
    <d v="2022-12-21T00:00:00"/>
    <s v=""/>
    <d v="2022-12-21T00:00:00"/>
    <n v="23"/>
    <n v="22"/>
    <n v="2022"/>
    <x v="2"/>
    <n v="23"/>
    <n v="23"/>
    <n v="23"/>
  </r>
  <r>
    <s v="Incidente"/>
    <x v="5"/>
    <x v="0"/>
    <s v="Cerrado"/>
    <s v="ITSMECOM-1253891"/>
    <n v="5952629"/>
    <d v="2022-11-28T00:00:00"/>
    <d v="2022-12-16T00:00:00"/>
    <d v="2022-11-28T00:00:00"/>
    <d v="2022-12-01T00:00:00"/>
    <s v=""/>
    <d v="2022-12-01T00:00:00"/>
    <n v="3"/>
    <n v="3"/>
    <n v="2022"/>
    <x v="2"/>
    <n v="3"/>
    <n v="3"/>
    <n v="3"/>
  </r>
  <r>
    <s v="Incidente"/>
    <x v="5"/>
    <x v="0"/>
    <s v="Cerrado"/>
    <s v="ITSMECOM-1253885"/>
    <n v="5952625"/>
    <d v="2022-11-28T00:00:00"/>
    <d v="2022-12-27T00:00:00"/>
    <d v="2022-11-28T00:00:00"/>
    <d v="2022-12-12T00:00:00"/>
    <s v=""/>
    <d v="2022-12-12T00:00:00"/>
    <n v="14"/>
    <n v="14"/>
    <n v="2022"/>
    <x v="2"/>
    <n v="14"/>
    <n v="14"/>
    <n v="14"/>
  </r>
  <r>
    <s v="Incidente"/>
    <x v="5"/>
    <x v="0"/>
    <s v="Cerrado"/>
    <s v="ITSMECOM-1253874"/>
    <n v="5952616"/>
    <d v="2022-11-28T00:00:00"/>
    <d v="2022-12-17T00:00:00"/>
    <d v="2022-11-29T00:00:00"/>
    <d v="2022-12-02T00:00:00"/>
    <s v=""/>
    <d v="2022-12-02T00:00:00"/>
    <n v="4"/>
    <n v="3"/>
    <n v="2022"/>
    <x v="2"/>
    <n v="4"/>
    <n v="4"/>
    <n v="4"/>
  </r>
  <r>
    <s v="Incidente"/>
    <x v="5"/>
    <x v="0"/>
    <s v="Cerrado"/>
    <s v="ITSMECOM-1253862"/>
    <n v="5952209"/>
    <d v="2022-11-28T00:00:00"/>
    <d v="2022-12-23T00:00:00"/>
    <d v="2022-11-30T00:00:00"/>
    <d v="2022-12-07T00:00:00"/>
    <s v=""/>
    <d v="2022-12-07T00:00:00"/>
    <n v="9"/>
    <n v="7"/>
    <n v="2022"/>
    <x v="2"/>
    <n v="9"/>
    <n v="9"/>
    <n v="9"/>
  </r>
  <r>
    <s v="Incidente"/>
    <x v="5"/>
    <x v="3"/>
    <s v="Cerrado"/>
    <s v="ITSMECOM-1253855"/>
    <n v="5952105"/>
    <d v="2022-11-28T00:00:00"/>
    <d v="2022-12-20T00:00:00"/>
    <d v="2022-11-28T00:00:00"/>
    <d v="2022-12-05T00:00:00"/>
    <s v=""/>
    <d v="2022-12-05T00:00:00"/>
    <n v="7"/>
    <n v="7"/>
    <n v="2022"/>
    <x v="2"/>
    <n v="7"/>
    <n v="7"/>
    <n v="7"/>
  </r>
  <r>
    <s v="Incidente"/>
    <x v="5"/>
    <x v="0"/>
    <s v="Cerrado"/>
    <s v="ITSMECOM-1253849"/>
    <n v="5952094"/>
    <d v="2022-11-28T00:00:00"/>
    <d v="2022-12-27T00:00:00"/>
    <d v="2022-11-28T00:00:00"/>
    <d v="2022-12-12T00:00:00"/>
    <s v=""/>
    <d v="2022-12-12T00:00:00"/>
    <n v="14"/>
    <n v="14"/>
    <n v="2022"/>
    <x v="2"/>
    <n v="14"/>
    <n v="14"/>
    <n v="14"/>
  </r>
  <r>
    <s v="Incidente"/>
    <x v="5"/>
    <x v="0"/>
    <s v="Cerrado"/>
    <s v="ITSMECOM-1253848"/>
    <n v="5952092"/>
    <d v="2022-11-28T00:00:00"/>
    <d v="2022-12-23T00:00:00"/>
    <d v="2022-11-29T00:00:00"/>
    <d v="2022-12-07T00:00:00"/>
    <s v=""/>
    <d v="2022-12-07T00:00:00"/>
    <n v="9"/>
    <n v="8"/>
    <n v="2022"/>
    <x v="2"/>
    <n v="9"/>
    <n v="9"/>
    <n v="9"/>
  </r>
  <r>
    <s v="Incidente"/>
    <x v="5"/>
    <x v="0"/>
    <s v="Cerrado"/>
    <s v="ITSMECOM-1253843"/>
    <n v="5952082"/>
    <d v="2022-11-28T00:00:00"/>
    <d v="2022-12-22T00:00:00"/>
    <d v="2022-11-28T00:00:00"/>
    <d v="2022-12-05T00:00:00"/>
    <s v=""/>
    <d v="2022-12-07T00:00:00"/>
    <n v="9"/>
    <n v="7"/>
    <n v="2022"/>
    <x v="2"/>
    <n v="9"/>
    <n v="9"/>
    <n v="9"/>
  </r>
  <r>
    <s v="Incidente"/>
    <x v="5"/>
    <x v="0"/>
    <s v="Cerrado"/>
    <s v="ITSMECOM-1253823"/>
    <n v="5952058"/>
    <d v="2022-11-28T00:00:00"/>
    <d v="2022-12-17T00:00:00"/>
    <d v="2022-11-28T00:00:00"/>
    <d v="2022-12-02T00:00:00"/>
    <s v=""/>
    <d v="2022-12-02T00:00:00"/>
    <n v="4"/>
    <n v="4"/>
    <n v="2022"/>
    <x v="2"/>
    <n v="4"/>
    <n v="4"/>
    <n v="4"/>
  </r>
  <r>
    <s v="Incidente"/>
    <x v="5"/>
    <x v="0"/>
    <s v="Cerrado"/>
    <s v="ITSMECOM-1253820"/>
    <n v="5952052"/>
    <d v="2022-11-28T00:00:00"/>
    <d v="2023-01-13T00:00:00"/>
    <d v="2022-11-28T00:00:00"/>
    <d v="2022-12-29T00:00:00"/>
    <s v=""/>
    <d v="2022-12-29T00:00:00"/>
    <n v="31"/>
    <n v="31"/>
    <n v="2022"/>
    <x v="2"/>
    <n v="31"/>
    <n v="31"/>
    <n v="31"/>
  </r>
  <r>
    <s v="Incidente"/>
    <x v="5"/>
    <x v="0"/>
    <s v="Cerrado"/>
    <s v="ITSMECOM-1253817"/>
    <n v="5952049"/>
    <d v="2022-11-28T00:00:00"/>
    <d v="2023-01-13T00:00:00"/>
    <d v="2022-11-28T00:00:00"/>
    <d v="2022-12-29T00:00:00"/>
    <s v=""/>
    <d v="2022-12-29T00:00:00"/>
    <n v="31"/>
    <n v="31"/>
    <n v="2022"/>
    <x v="2"/>
    <n v="31"/>
    <n v="31"/>
    <n v="31"/>
  </r>
  <r>
    <s v="Incidente"/>
    <x v="5"/>
    <x v="0"/>
    <s v="Cerrado"/>
    <s v="ITSMECOM-1253781"/>
    <n v="5952028"/>
    <d v="2022-11-28T00:00:00"/>
    <d v="2022-12-30T00:00:00"/>
    <d v="2022-11-28T00:00:00"/>
    <d v="2022-12-15T00:00:00"/>
    <s v=""/>
    <d v="2022-12-15T00:00:00"/>
    <n v="17"/>
    <n v="17"/>
    <n v="2022"/>
    <x v="2"/>
    <n v="17"/>
    <n v="17"/>
    <n v="17"/>
  </r>
  <r>
    <s v="Incidente"/>
    <x v="5"/>
    <x v="0"/>
    <s v="Cerrado"/>
    <s v="ITSMECOM-1252590"/>
    <n v="5949445"/>
    <d v="2022-11-27T00:00:00"/>
    <d v="2023-01-13T00:00:00"/>
    <d v="2022-11-27T00:00:00"/>
    <d v="2022-12-29T00:00:00"/>
    <s v=""/>
    <d v="2022-12-29T00:00:00"/>
    <n v="32"/>
    <n v="32"/>
    <n v="2022"/>
    <x v="2"/>
    <n v="32"/>
    <n v="32"/>
    <n v="32"/>
  </r>
  <r>
    <s v="Incidente"/>
    <x v="5"/>
    <x v="0"/>
    <s v="Cerrado"/>
    <s v="ITSMECOM-1252589"/>
    <n v="5949444"/>
    <d v="2022-11-27T00:00:00"/>
    <d v="2023-01-11T00:00:00"/>
    <d v="2022-11-27T00:00:00"/>
    <d v="2022-12-27T00:00:00"/>
    <s v=""/>
    <d v="2022-12-27T00:00:00"/>
    <n v="30"/>
    <n v="30"/>
    <n v="2022"/>
    <x v="2"/>
    <n v="30"/>
    <n v="30"/>
    <n v="30"/>
  </r>
  <r>
    <s v="Incidente"/>
    <x v="5"/>
    <x v="0"/>
    <s v="Cerrado"/>
    <s v="ITSMECOM-1252587"/>
    <n v="5949443"/>
    <d v="2022-11-27T00:00:00"/>
    <d v="2023-01-13T00:00:00"/>
    <d v="2022-11-27T00:00:00"/>
    <d v="2022-12-29T00:00:00"/>
    <s v=""/>
    <d v="2022-12-29T00:00:00"/>
    <n v="32"/>
    <n v="32"/>
    <n v="2022"/>
    <x v="2"/>
    <n v="32"/>
    <n v="32"/>
    <n v="32"/>
  </r>
  <r>
    <s v="Incidente"/>
    <x v="1"/>
    <x v="0"/>
    <s v="Cerrado"/>
    <s v="ITSMECOM-1249024"/>
    <n v="5943265"/>
    <d v="2022-11-25T00:00:00"/>
    <d v="2022-12-22T00:00:00"/>
    <m/>
    <m/>
    <s v=""/>
    <d v="2022-12-07T00:00:00"/>
    <n v="12"/>
    <n v="0"/>
    <n v="2022"/>
    <x v="2"/>
    <n v="12"/>
    <n v="12"/>
    <n v="12"/>
  </r>
  <r>
    <s v="Incidente"/>
    <x v="5"/>
    <x v="0"/>
    <s v="Cerrado"/>
    <s v="ITSMECOM-1248957"/>
    <n v="5942991"/>
    <d v="2022-11-25T00:00:00"/>
    <d v="2023-01-14T00:00:00"/>
    <d v="2022-11-25T00:00:00"/>
    <d v="2022-12-30T00:00:00"/>
    <s v=""/>
    <d v="2022-12-30T00:00:00"/>
    <n v="35"/>
    <n v="35"/>
    <n v="2022"/>
    <x v="2"/>
    <n v="35"/>
    <n v="35"/>
    <n v="35"/>
  </r>
  <r>
    <s v="Incidente"/>
    <x v="5"/>
    <x v="2"/>
    <s v="Cerrado"/>
    <s v="ITSMECOM-1248879"/>
    <n v="5942758"/>
    <d v="2022-11-25T00:00:00"/>
    <d v="2023-01-13T00:00:00"/>
    <d v="2022-11-25T00:00:00"/>
    <d v="2022-12-29T00:00:00"/>
    <s v=""/>
    <d v="2022-12-29T00:00:00"/>
    <n v="34"/>
    <n v="34"/>
    <n v="2022"/>
    <x v="2"/>
    <n v="34"/>
    <n v="34"/>
    <n v="34"/>
  </r>
  <r>
    <s v="Incidente"/>
    <x v="1"/>
    <x v="0"/>
    <s v="Cerrado"/>
    <s v="ITSMECOM-1244892"/>
    <n v="5935120"/>
    <d v="2022-11-24T00:00:00"/>
    <d v="2022-12-17T00:00:00"/>
    <d v="2022-11-24T00:00:00"/>
    <d v="2022-12-02T00:00:00"/>
    <s v=""/>
    <d v="2022-12-02T00:00:00"/>
    <n v="8"/>
    <n v="8"/>
    <n v="2022"/>
    <x v="2"/>
    <n v="8"/>
    <n v="8"/>
    <n v="8"/>
  </r>
  <r>
    <s v="Incidente"/>
    <x v="1"/>
    <x v="0"/>
    <s v="Cerrado"/>
    <s v="ITSMECOM-1240469"/>
    <n v="5920856"/>
    <d v="2022-11-22T00:00:00"/>
    <d v="2022-12-17T00:00:00"/>
    <d v="2022-11-23T00:00:00"/>
    <d v="2022-12-02T00:00:00"/>
    <s v=""/>
    <d v="2022-12-02T00:00:00"/>
    <n v="10"/>
    <n v="9"/>
    <n v="2022"/>
    <x v="2"/>
    <n v="10"/>
    <n v="10"/>
    <n v="10"/>
  </r>
  <r>
    <s v="Incidente"/>
    <x v="3"/>
    <x v="0"/>
    <s v="Cerrado"/>
    <s v="ITSMECOM-1238489"/>
    <n v="5914368"/>
    <d v="2022-11-21T00:00:00"/>
    <d v="2023-01-06T00:00:00"/>
    <d v="2022-11-21T00:00:00"/>
    <d v="2022-12-22T00:00:00"/>
    <s v=""/>
    <d v="2022-12-22T00:00:00"/>
    <n v="31"/>
    <n v="31"/>
    <n v="2022"/>
    <x v="2"/>
    <n v="31"/>
    <n v="31"/>
    <n v="31"/>
  </r>
  <r>
    <s v="Incidente"/>
    <x v="1"/>
    <x v="0"/>
    <s v="Cerrado"/>
    <s v="ITSMECOM-1232602"/>
    <n v="5903299"/>
    <d v="2022-11-18T00:00:00"/>
    <d v="2022-12-20T00:00:00"/>
    <d v="2022-11-18T00:00:00"/>
    <d v="2022-12-05T00:00:00"/>
    <s v=""/>
    <d v="2022-12-05T00:00:00"/>
    <n v="17"/>
    <n v="17"/>
    <n v="2022"/>
    <x v="2"/>
    <n v="17"/>
    <n v="17"/>
    <n v="17"/>
  </r>
  <r>
    <s v="Incidente"/>
    <x v="1"/>
    <x v="0"/>
    <s v="Cerrado"/>
    <s v="ITSMECOM-1232541"/>
    <n v="5903239"/>
    <d v="2022-11-18T00:00:00"/>
    <d v="2022-12-16T00:00:00"/>
    <d v="2022-11-18T00:00:00"/>
    <d v="2022-12-01T00:00:00"/>
    <s v=""/>
    <d v="2022-12-01T00:00:00"/>
    <n v="13"/>
    <n v="13"/>
    <n v="2022"/>
    <x v="2"/>
    <n v="13"/>
    <n v="13"/>
    <n v="13"/>
  </r>
  <r>
    <s v="Incidente"/>
    <x v="7"/>
    <x v="1"/>
    <s v="Cerrado"/>
    <s v="ITSMECOM-1225137"/>
    <n v="5884889"/>
    <d v="2022-11-15T00:00:00"/>
    <d v="2023-01-12T00:00:00"/>
    <m/>
    <m/>
    <s v=""/>
    <d v="2022-12-28T00:00:00"/>
    <n v="43"/>
    <n v="0"/>
    <n v="2022"/>
    <x v="2"/>
    <n v="43"/>
    <n v="43"/>
    <n v="43"/>
  </r>
  <r>
    <s v="Incidente"/>
    <x v="7"/>
    <x v="1"/>
    <s v="Cerrado"/>
    <s v="ITSMECOM-1222818"/>
    <n v="5877904"/>
    <d v="2022-11-14T00:00:00"/>
    <d v="2023-01-07T00:00:00"/>
    <m/>
    <m/>
    <s v=""/>
    <d v="2022-12-23T00:00:00"/>
    <n v="39"/>
    <n v="0"/>
    <n v="2022"/>
    <x v="2"/>
    <n v="39"/>
    <n v="39"/>
    <n v="39"/>
  </r>
  <r>
    <s v="Incidente"/>
    <x v="7"/>
    <x v="1"/>
    <s v="Cerrado"/>
    <s v="ITSMECOM-1222023"/>
    <n v="5874576"/>
    <d v="2022-11-14T00:00:00"/>
    <d v="2023-01-07T00:00:00"/>
    <m/>
    <m/>
    <s v=""/>
    <d v="2022-12-23T00:00:00"/>
    <n v="39"/>
    <n v="0"/>
    <n v="2022"/>
    <x v="2"/>
    <n v="39"/>
    <n v="39"/>
    <n v="39"/>
  </r>
  <r>
    <s v="Incidente"/>
    <x v="7"/>
    <x v="1"/>
    <s v="Cerrado"/>
    <s v="ITSMECOM-1212852"/>
    <n v="5853133"/>
    <d v="2022-11-09T00:00:00"/>
    <d v="2023-01-11T00:00:00"/>
    <m/>
    <m/>
    <s v=""/>
    <d v="2022-12-26T00:00:00"/>
    <n v="47"/>
    <n v="0"/>
    <n v="2022"/>
    <x v="2"/>
    <n v="47"/>
    <n v="47"/>
    <n v="47"/>
  </r>
  <r>
    <s v="Solicitud de servicio"/>
    <x v="11"/>
    <x v="1"/>
    <s v="Cerrado"/>
    <s v="ITSMECOM-1212772"/>
    <n v="5852595"/>
    <d v="2022-11-09T00:00:00"/>
    <d v="2023-01-11T00:00:00"/>
    <m/>
    <m/>
    <s v=""/>
    <d v="2022-12-27T00:00:00"/>
    <n v="48"/>
    <n v="0"/>
    <n v="2022"/>
    <x v="2"/>
    <n v="48"/>
    <n v="48"/>
    <n v="48"/>
  </r>
  <r>
    <s v="Incidente"/>
    <x v="7"/>
    <x v="1"/>
    <s v="Cerrado"/>
    <s v="ITSMECOM-1212456"/>
    <n v="5851276"/>
    <d v="2022-11-09T00:00:00"/>
    <d v="2023-01-11T00:00:00"/>
    <m/>
    <m/>
    <s v=""/>
    <d v="2022-12-26T00:00:00"/>
    <n v="47"/>
    <n v="0"/>
    <n v="2022"/>
    <x v="2"/>
    <n v="47"/>
    <n v="47"/>
    <n v="47"/>
  </r>
  <r>
    <s v="Incidente"/>
    <x v="5"/>
    <x v="1"/>
    <s v="Cerrado"/>
    <s v="ITSMECOM-1210302"/>
    <n v="5843548"/>
    <d v="2022-11-08T00:00:00"/>
    <d v="2023-01-11T00:00:00"/>
    <d v="2022-11-10T00:00:00"/>
    <d v="2022-12-27T00:00:00"/>
    <s v=""/>
    <d v="2022-12-27T00:00:00"/>
    <n v="49"/>
    <n v="47"/>
    <n v="2022"/>
    <x v="2"/>
    <n v="49"/>
    <n v="49"/>
    <n v="49"/>
  </r>
  <r>
    <s v="Incidente"/>
    <x v="1"/>
    <x v="0"/>
    <s v="Cerrado"/>
    <s v="ITSMECOM-1203756"/>
    <n v="5827911"/>
    <d v="2022-11-04T00:00:00"/>
    <d v="2022-12-28T00:00:00"/>
    <d v="2022-11-04T00:00:00"/>
    <d v="2022-12-13T00:00:00"/>
    <s v=""/>
    <d v="2022-12-13T00:00:00"/>
    <n v="39"/>
    <n v="39"/>
    <n v="2022"/>
    <x v="2"/>
    <n v="39"/>
    <n v="39"/>
    <n v="39"/>
  </r>
  <r>
    <s v="Incidente"/>
    <x v="1"/>
    <x v="0"/>
    <s v="Cerrado"/>
    <s v="ITSMECOM-1203747"/>
    <n v="5827698"/>
    <d v="2022-11-04T00:00:00"/>
    <d v="2023-01-04T00:00:00"/>
    <d v="2022-11-04T00:00:00"/>
    <d v="2022-12-20T00:00:00"/>
    <s v=""/>
    <d v="2022-12-20T00:00:00"/>
    <n v="46"/>
    <n v="46"/>
    <n v="2022"/>
    <x v="2"/>
    <n v="46"/>
    <n v="46"/>
    <n v="46"/>
  </r>
  <r>
    <s v="Incidente"/>
    <x v="3"/>
    <x v="0"/>
    <s v="Cerrado"/>
    <s v="ITSMECOM-1201282"/>
    <n v="5819956"/>
    <d v="2022-11-03T00:00:00"/>
    <d v="2023-01-14T00:00:00"/>
    <d v="2022-11-04T00:00:00"/>
    <d v="2022-12-30T00:00:00"/>
    <s v=""/>
    <d v="2022-12-30T00:00:00"/>
    <n v="57"/>
    <n v="56"/>
    <n v="2022"/>
    <x v="2"/>
    <n v="57"/>
    <n v="57"/>
    <n v="57"/>
  </r>
  <r>
    <s v="Incidente"/>
    <x v="7"/>
    <x v="1"/>
    <s v="Cerrado"/>
    <s v="ITSMECOM-1196930"/>
    <n v="5808771"/>
    <d v="2022-10-31T00:00:00"/>
    <d v="2023-01-07T00:00:00"/>
    <m/>
    <m/>
    <s v=""/>
    <d v="2022-12-23T00:00:00"/>
    <n v="53"/>
    <n v="0"/>
    <n v="2022"/>
    <x v="2"/>
    <n v="53"/>
    <n v="53"/>
    <n v="53"/>
  </r>
  <r>
    <s v="Incidente"/>
    <x v="7"/>
    <x v="1"/>
    <s v="Cerrado"/>
    <s v="ITSMECOM-1195154"/>
    <n v="5803118"/>
    <d v="2022-10-30T00:00:00"/>
    <d v="2023-01-07T00:00:00"/>
    <m/>
    <m/>
    <s v=""/>
    <d v="2022-12-23T00:00:00"/>
    <n v="54"/>
    <n v="0"/>
    <n v="2022"/>
    <x v="2"/>
    <n v="54"/>
    <n v="54"/>
    <n v="54"/>
  </r>
  <r>
    <s v="Incidente"/>
    <x v="7"/>
    <x v="1"/>
    <s v="Cerrado"/>
    <s v="ITSMECOM-1191571"/>
    <n v="5790851"/>
    <d v="2022-10-27T00:00:00"/>
    <d v="2023-01-07T00:00:00"/>
    <m/>
    <m/>
    <s v=""/>
    <d v="2022-12-23T00:00:00"/>
    <n v="57"/>
    <n v="0"/>
    <n v="2022"/>
    <x v="2"/>
    <n v="57"/>
    <n v="57"/>
    <n v="57"/>
  </r>
  <r>
    <s v="Incidente"/>
    <x v="7"/>
    <x v="1"/>
    <s v="Cerrado"/>
    <s v="ITSMECOM-1179594"/>
    <n v="5747589"/>
    <d v="2022-10-18T00:00:00"/>
    <d v="2023-01-07T00:00:00"/>
    <m/>
    <m/>
    <s v=""/>
    <d v="2022-12-23T00:00:00"/>
    <n v="66"/>
    <n v="0"/>
    <n v="2022"/>
    <x v="2"/>
    <n v="66"/>
    <n v="66"/>
    <n v="66"/>
  </r>
  <r>
    <s v="Incidente"/>
    <x v="7"/>
    <x v="2"/>
    <s v="Cerrado"/>
    <s v="ITSMECOM-1179311"/>
    <n v="5745854"/>
    <d v="2022-10-18T00:00:00"/>
    <d v="2022-12-23T00:00:00"/>
    <m/>
    <m/>
    <s v=""/>
    <d v="2022-12-07T00:00:00"/>
    <n v="50"/>
    <n v="0"/>
    <n v="2022"/>
    <x v="2"/>
    <n v="50"/>
    <n v="50"/>
    <n v="50"/>
  </r>
  <r>
    <s v="Incidente"/>
    <x v="7"/>
    <x v="1"/>
    <s v="Cerrado"/>
    <s v="ITSMECOM-1175438"/>
    <n v="5732873"/>
    <d v="2022-10-14T00:00:00"/>
    <d v="2023-01-07T00:00:00"/>
    <m/>
    <m/>
    <s v=""/>
    <d v="2022-12-23T00:00:00"/>
    <n v="70"/>
    <n v="0"/>
    <n v="2022"/>
    <x v="2"/>
    <n v="70"/>
    <n v="70"/>
    <n v="70"/>
  </r>
  <r>
    <s v="Incidente"/>
    <x v="7"/>
    <x v="1"/>
    <s v="Cerrado"/>
    <s v="ITSMECOM-1160665"/>
    <n v="5685359"/>
    <d v="2022-10-03T00:00:00"/>
    <d v="2023-01-11T00:00:00"/>
    <m/>
    <m/>
    <s v=""/>
    <d v="2022-12-26T00:00:00"/>
    <n v="84"/>
    <n v="0"/>
    <n v="2022"/>
    <x v="2"/>
    <n v="84"/>
    <n v="84"/>
    <n v="84"/>
  </r>
  <r>
    <s v="Incidente"/>
    <x v="6"/>
    <x v="0"/>
    <s v="Cerrado"/>
    <s v="ITSMECOM-1135061"/>
    <n v="5595634"/>
    <d v="2022-09-15T00:00:00"/>
    <d v="2023-01-07T00:00:00"/>
    <m/>
    <m/>
    <s v=""/>
    <d v="2022-12-23T00:00:00"/>
    <n v="99"/>
    <n v="0"/>
    <n v="2022"/>
    <x v="2"/>
    <n v="99"/>
    <n v="99"/>
    <n v="99"/>
  </r>
  <r>
    <s v="Incidente"/>
    <x v="16"/>
    <x v="3"/>
    <s v="Cerrado"/>
    <s v="ITSMECOM-1129775"/>
    <n v="5576201"/>
    <d v="2022-09-12T00:00:00"/>
    <d v="2023-01-10T00:00:00"/>
    <d v="2022-11-18T00:00:00"/>
    <d v="2022-12-22T00:00:00"/>
    <s v=""/>
    <d v="2022-12-22T00:00:00"/>
    <n v="101"/>
    <n v="34"/>
    <n v="2022"/>
    <x v="2"/>
    <n v="101"/>
    <n v="101"/>
    <n v="101"/>
  </r>
  <r>
    <s v="Solicitud de servicio"/>
    <x v="8"/>
    <x v="0"/>
    <s v="Cerrado"/>
    <s v="ITSMECOM-1111408"/>
    <n v="5519240"/>
    <d v="2022-08-29T00:00:00"/>
    <d v="2023-01-11T00:00:00"/>
    <d v="2022-08-29T00:00:00"/>
    <d v="2022-12-27T00:00:00"/>
    <s v=""/>
    <d v="2022-12-27T00:00:00"/>
    <n v="120"/>
    <n v="120"/>
    <n v="2022"/>
    <x v="2"/>
    <n v="120"/>
    <n v="120"/>
    <n v="120"/>
  </r>
  <r>
    <s v="Solicitud de servicio"/>
    <x v="0"/>
    <x v="0"/>
    <s v="Cerrado"/>
    <s v="ITSMECOM-1258617"/>
    <n v="5966735"/>
    <d v="2022-11-30T00:00:00"/>
    <d v="2022-12-15T00:00:00"/>
    <m/>
    <m/>
    <s v=""/>
    <d v="2022-11-30T00:00:00"/>
    <n v="0"/>
    <n v="0"/>
    <n v="2022"/>
    <x v="3"/>
    <n v="0"/>
    <n v="0"/>
    <n v="0"/>
  </r>
  <r>
    <s v="Solicitud de servicio"/>
    <x v="0"/>
    <x v="0"/>
    <s v="Cerrado"/>
    <s v="ITSMECOM-1256486"/>
    <n v="5960044"/>
    <d v="2022-11-29T00:00:00"/>
    <d v="2022-12-14T00:00:00"/>
    <m/>
    <m/>
    <s v=""/>
    <d v="2022-11-29T00:00:00"/>
    <n v="0"/>
    <n v="0"/>
    <n v="2022"/>
    <x v="3"/>
    <n v="0"/>
    <n v="0"/>
    <n v="0"/>
  </r>
  <r>
    <s v="Incidente"/>
    <x v="1"/>
    <x v="0"/>
    <s v="Cerrado"/>
    <s v="ITSMECOM-1256469"/>
    <n v="5959880"/>
    <d v="2022-11-29T00:00:00"/>
    <d v="2022-12-14T00:00:00"/>
    <m/>
    <m/>
    <s v=""/>
    <d v="2022-11-29T00:00:00"/>
    <n v="0"/>
    <n v="0"/>
    <n v="2022"/>
    <x v="3"/>
    <n v="0"/>
    <n v="0"/>
    <n v="0"/>
  </r>
  <r>
    <s v="Solicitud de servicio"/>
    <x v="0"/>
    <x v="1"/>
    <s v="Cerrado"/>
    <s v="ITSMECOM-1254422"/>
    <n v="5954970"/>
    <d v="2022-11-28T00:00:00"/>
    <d v="2022-12-13T00:00:00"/>
    <m/>
    <m/>
    <s v=""/>
    <d v="2022-11-28T00:00:00"/>
    <n v="0"/>
    <n v="0"/>
    <n v="2022"/>
    <x v="3"/>
    <n v="0"/>
    <n v="0"/>
    <n v="0"/>
  </r>
  <r>
    <s v="Incidente"/>
    <x v="1"/>
    <x v="2"/>
    <s v="Cerrado"/>
    <s v="ITSMECOM-1254416"/>
    <n v="5954700"/>
    <d v="2022-11-28T00:00:00"/>
    <d v="2022-12-14T00:00:00"/>
    <d v="2022-11-28T00:00:00"/>
    <d v="2022-11-28T00:00:00"/>
    <s v=""/>
    <d v="2022-11-28T00:00:00"/>
    <n v="0"/>
    <n v="0"/>
    <n v="2022"/>
    <x v="3"/>
    <n v="0"/>
    <n v="0"/>
    <n v="0"/>
  </r>
  <r>
    <s v="Incidente"/>
    <x v="5"/>
    <x v="0"/>
    <s v="Cerrado"/>
    <s v="ITSMECOM-1253841"/>
    <n v="5952079"/>
    <d v="2022-11-28T00:00:00"/>
    <d v="2022-12-13T00:00:00"/>
    <m/>
    <m/>
    <s v=""/>
    <d v="2022-11-28T00:00:00"/>
    <n v="0"/>
    <n v="0"/>
    <n v="2022"/>
    <x v="3"/>
    <n v="0"/>
    <n v="0"/>
    <n v="0"/>
  </r>
  <r>
    <s v="Incidente"/>
    <x v="5"/>
    <x v="2"/>
    <s v="Cerrado"/>
    <s v="ITSMECOM-1253837"/>
    <n v="5952073"/>
    <d v="2022-11-28T00:00:00"/>
    <d v="2022-12-14T00:00:00"/>
    <d v="2022-11-28T00:00:00"/>
    <d v="2022-11-29T00:00:00"/>
    <s v=""/>
    <d v="2022-11-29T00:00:00"/>
    <n v="1"/>
    <n v="1"/>
    <n v="2022"/>
    <x v="3"/>
    <n v="1"/>
    <n v="1"/>
    <n v="1"/>
  </r>
  <r>
    <s v="Incidente"/>
    <x v="5"/>
    <x v="0"/>
    <s v="Cerrado"/>
    <s v="ITSMECOM-1253831"/>
    <n v="5952068"/>
    <d v="2022-11-28T00:00:00"/>
    <d v="2022-12-14T00:00:00"/>
    <d v="2022-11-28T00:00:00"/>
    <d v="2022-11-29T00:00:00"/>
    <s v=""/>
    <d v="2022-11-29T00:00:00"/>
    <n v="1"/>
    <n v="1"/>
    <n v="2022"/>
    <x v="3"/>
    <n v="1"/>
    <n v="1"/>
    <n v="1"/>
  </r>
  <r>
    <s v="Incidente"/>
    <x v="5"/>
    <x v="0"/>
    <s v="Cerrado"/>
    <s v="ITSMECOM-1253826"/>
    <n v="5952064"/>
    <d v="2022-11-28T00:00:00"/>
    <d v="2022-12-15T00:00:00"/>
    <d v="2022-11-28T00:00:00"/>
    <d v="2022-11-30T00:00:00"/>
    <s v=""/>
    <d v="2022-11-30T00:00:00"/>
    <n v="2"/>
    <n v="2"/>
    <n v="2022"/>
    <x v="3"/>
    <n v="2"/>
    <n v="2"/>
    <n v="2"/>
  </r>
  <r>
    <s v="Incidente"/>
    <x v="5"/>
    <x v="2"/>
    <s v="Cerrado"/>
    <s v="ITSMECOM-1253824"/>
    <n v="5952060"/>
    <d v="2022-11-28T00:00:00"/>
    <d v="2022-12-14T00:00:00"/>
    <d v="2022-11-28T00:00:00"/>
    <d v="2022-11-29T00:00:00"/>
    <s v=""/>
    <d v="2022-11-29T00:00:00"/>
    <n v="1"/>
    <n v="1"/>
    <n v="2022"/>
    <x v="3"/>
    <n v="1"/>
    <n v="1"/>
    <n v="1"/>
  </r>
  <r>
    <s v="Incidente"/>
    <x v="5"/>
    <x v="0"/>
    <s v="Cerrado"/>
    <s v="ITSMECOM-1253812"/>
    <n v="5952044"/>
    <d v="2022-11-28T00:00:00"/>
    <d v="2022-12-14T00:00:00"/>
    <d v="2022-11-28T00:00:00"/>
    <d v="2022-11-29T00:00:00"/>
    <s v=""/>
    <d v="2022-11-29T00:00:00"/>
    <n v="1"/>
    <n v="1"/>
    <n v="2022"/>
    <x v="3"/>
    <n v="1"/>
    <n v="1"/>
    <n v="1"/>
  </r>
  <r>
    <s v="Incidente"/>
    <x v="5"/>
    <x v="0"/>
    <s v="Cerrado"/>
    <s v="ITSMECOM-1253804"/>
    <n v="5952036"/>
    <d v="2022-11-28T00:00:00"/>
    <d v="2022-12-14T00:00:00"/>
    <m/>
    <m/>
    <s v=""/>
    <d v="2022-11-29T00:00:00"/>
    <n v="1"/>
    <n v="0"/>
    <n v="2022"/>
    <x v="3"/>
    <n v="1"/>
    <n v="1"/>
    <n v="1"/>
  </r>
  <r>
    <s v="Solicitud de servicio"/>
    <x v="0"/>
    <x v="1"/>
    <s v="Cerrado"/>
    <s v="ITSMECOM-1253729"/>
    <n v="5951853"/>
    <d v="2022-11-28T00:00:00"/>
    <d v="2022-12-14T00:00:00"/>
    <m/>
    <m/>
    <s v=""/>
    <d v="2022-11-28T00:00:00"/>
    <n v="0"/>
    <n v="0"/>
    <n v="2022"/>
    <x v="3"/>
    <n v="0"/>
    <n v="0"/>
    <n v="0"/>
  </r>
  <r>
    <s v="Incidente"/>
    <x v="5"/>
    <x v="0"/>
    <s v="Cerrado"/>
    <s v="ITSMECOM-1252783"/>
    <n v="5950144"/>
    <d v="2022-11-27T00:00:00"/>
    <d v="2022-12-13T00:00:00"/>
    <d v="2022-11-27T00:00:00"/>
    <d v="2022-11-28T00:00:00"/>
    <s v=""/>
    <d v="2022-11-28T00:00:00"/>
    <n v="1"/>
    <n v="1"/>
    <n v="2022"/>
    <x v="3"/>
    <n v="1"/>
    <n v="1"/>
    <n v="1"/>
  </r>
  <r>
    <s v="Incidente"/>
    <x v="5"/>
    <x v="0"/>
    <s v="Cerrado"/>
    <s v="ITSMECOM-1252617"/>
    <n v="5949455"/>
    <d v="2022-11-27T00:00:00"/>
    <d v="2022-12-13T00:00:00"/>
    <d v="2022-11-27T00:00:00"/>
    <d v="2022-11-28T00:00:00"/>
    <s v=""/>
    <d v="2022-11-28T00:00:00"/>
    <n v="1"/>
    <n v="1"/>
    <n v="2022"/>
    <x v="3"/>
    <n v="1"/>
    <n v="1"/>
    <n v="1"/>
  </r>
  <r>
    <s v="Incidente"/>
    <x v="5"/>
    <x v="0"/>
    <s v="Cerrado"/>
    <s v="ITSMECOM-1252594"/>
    <n v="5949448"/>
    <d v="2022-11-27T00:00:00"/>
    <d v="2022-12-13T00:00:00"/>
    <d v="2022-11-27T00:00:00"/>
    <d v="2022-11-28T00:00:00"/>
    <s v=""/>
    <d v="2022-11-28T00:00:00"/>
    <n v="1"/>
    <n v="1"/>
    <n v="2022"/>
    <x v="3"/>
    <n v="1"/>
    <n v="1"/>
    <n v="1"/>
  </r>
  <r>
    <s v="Incidente"/>
    <x v="1"/>
    <x v="0"/>
    <s v="Cerrado"/>
    <s v="ITSMECOM-1249050"/>
    <n v="5943298"/>
    <d v="2022-11-25T00:00:00"/>
    <d v="2022-12-10T00:00:00"/>
    <m/>
    <m/>
    <s v=""/>
    <d v="2022-11-25T00:00:00"/>
    <n v="0"/>
    <n v="0"/>
    <n v="2022"/>
    <x v="3"/>
    <n v="0"/>
    <n v="0"/>
    <n v="0"/>
  </r>
  <r>
    <s v="Incidente"/>
    <x v="1"/>
    <x v="0"/>
    <s v="Cerrado"/>
    <s v="ITSMECOM-1248995"/>
    <n v="5943227"/>
    <d v="2022-11-25T00:00:00"/>
    <d v="2022-12-10T00:00:00"/>
    <m/>
    <m/>
    <s v=""/>
    <d v="2022-11-25T00:00:00"/>
    <n v="0"/>
    <n v="0"/>
    <n v="2022"/>
    <x v="3"/>
    <n v="0"/>
    <n v="0"/>
    <n v="0"/>
  </r>
  <r>
    <s v="Incidente"/>
    <x v="5"/>
    <x v="0"/>
    <s v="Cerrado"/>
    <s v="ITSMECOM-1248986"/>
    <n v="5943219"/>
    <d v="2022-11-25T00:00:00"/>
    <d v="2022-12-10T00:00:00"/>
    <m/>
    <m/>
    <s v=""/>
    <d v="2022-11-25T00:00:00"/>
    <n v="0"/>
    <n v="0"/>
    <n v="2022"/>
    <x v="3"/>
    <n v="0"/>
    <n v="0"/>
    <n v="0"/>
  </r>
  <r>
    <s v="Incidente"/>
    <x v="5"/>
    <x v="2"/>
    <s v="Cerrado"/>
    <s v="ITSMECOM-1248926"/>
    <n v="5942957"/>
    <d v="2022-11-25T00:00:00"/>
    <d v="2022-12-10T00:00:00"/>
    <m/>
    <m/>
    <s v=""/>
    <d v="2022-11-25T00:00:00"/>
    <n v="0"/>
    <n v="0"/>
    <n v="2022"/>
    <x v="3"/>
    <n v="0"/>
    <n v="0"/>
    <n v="0"/>
  </r>
  <r>
    <s v="Incidente"/>
    <x v="1"/>
    <x v="0"/>
    <s v="Cerrado"/>
    <s v="ITSMECOM-1248880"/>
    <n v="5942760"/>
    <d v="2022-11-25T00:00:00"/>
    <d v="2022-12-10T00:00:00"/>
    <d v="2022-11-25T00:00:00"/>
    <d v="2022-11-25T00:00:00"/>
    <s v=""/>
    <d v="2022-11-25T00:00:00"/>
    <n v="0"/>
    <n v="0"/>
    <n v="2022"/>
    <x v="3"/>
    <n v="0"/>
    <n v="0"/>
    <n v="0"/>
  </r>
  <r>
    <s v="Incidente"/>
    <x v="1"/>
    <x v="0"/>
    <s v="Cerrado"/>
    <s v="ITSMECOM-1248843"/>
    <n v="5942709"/>
    <d v="2022-11-25T00:00:00"/>
    <d v="2022-12-14T00:00:00"/>
    <d v="2022-11-25T00:00:00"/>
    <d v="2022-11-29T00:00:00"/>
    <s v=""/>
    <d v="2022-11-29T00:00:00"/>
    <n v="4"/>
    <n v="4"/>
    <n v="2022"/>
    <x v="3"/>
    <n v="4"/>
    <n v="4"/>
    <n v="4"/>
  </r>
  <r>
    <s v="Solicitud de servicio"/>
    <x v="0"/>
    <x v="0"/>
    <s v="Cerrado"/>
    <s v="ITSMECOM-1248837"/>
    <n v="5942823"/>
    <d v="2022-11-25T00:00:00"/>
    <d v="2022-12-10T00:00:00"/>
    <m/>
    <m/>
    <s v=""/>
    <d v="2022-11-25T00:00:00"/>
    <n v="0"/>
    <n v="0"/>
    <n v="2022"/>
    <x v="3"/>
    <n v="0"/>
    <n v="0"/>
    <n v="0"/>
  </r>
  <r>
    <s v="Incidente"/>
    <x v="5"/>
    <x v="0"/>
    <s v="Cerrado"/>
    <s v="ITSMECOM-1244908"/>
    <n v="5934957"/>
    <d v="2022-11-24T00:00:00"/>
    <d v="2022-12-10T00:00:00"/>
    <m/>
    <m/>
    <s v=""/>
    <d v="2022-11-25T00:00:00"/>
    <n v="1"/>
    <n v="0"/>
    <n v="2022"/>
    <x v="3"/>
    <n v="1"/>
    <n v="1"/>
    <n v="1"/>
  </r>
  <r>
    <s v="Incidente"/>
    <x v="5"/>
    <x v="0"/>
    <s v="Cerrado"/>
    <s v="ITSMECOM-1244891"/>
    <n v="5934941"/>
    <d v="2022-11-24T00:00:00"/>
    <d v="2022-12-10T00:00:00"/>
    <m/>
    <m/>
    <s v=""/>
    <d v="2022-11-24T00:00:00"/>
    <n v="0"/>
    <n v="0"/>
    <n v="2022"/>
    <x v="3"/>
    <n v="0"/>
    <n v="0"/>
    <n v="0"/>
  </r>
  <r>
    <s v="Incidente"/>
    <x v="1"/>
    <x v="0"/>
    <s v="Cerrado"/>
    <s v="ITSMECOM-1244876"/>
    <n v="5935013"/>
    <d v="2022-11-24T00:00:00"/>
    <d v="2022-12-09T00:00:00"/>
    <m/>
    <m/>
    <s v=""/>
    <d v="2022-11-24T00:00:00"/>
    <n v="0"/>
    <n v="0"/>
    <n v="2022"/>
    <x v="3"/>
    <n v="0"/>
    <n v="0"/>
    <n v="0"/>
  </r>
  <r>
    <s v="Incidente"/>
    <x v="3"/>
    <x v="0"/>
    <s v="Cerrado"/>
    <s v="ITSMECOM-1244830"/>
    <n v="5934480"/>
    <d v="2022-11-24T00:00:00"/>
    <d v="2022-12-10T00:00:00"/>
    <d v="2022-11-24T00:00:00"/>
    <d v="2022-11-25T00:00:00"/>
    <s v=""/>
    <d v="2022-11-25T00:00:00"/>
    <n v="1"/>
    <n v="1"/>
    <n v="2022"/>
    <x v="3"/>
    <n v="1"/>
    <n v="1"/>
    <n v="1"/>
  </r>
  <r>
    <s v="Incidente"/>
    <x v="3"/>
    <x v="0"/>
    <s v="Cerrado"/>
    <s v="ITSMECOM-1244800"/>
    <n v="5934424"/>
    <d v="2022-11-24T00:00:00"/>
    <d v="2022-12-10T00:00:00"/>
    <d v="2022-11-24T00:00:00"/>
    <d v="2022-11-24T00:00:00"/>
    <s v=""/>
    <d v="2022-11-24T00:00:00"/>
    <n v="0"/>
    <n v="0"/>
    <n v="2022"/>
    <x v="3"/>
    <n v="0"/>
    <n v="0"/>
    <n v="0"/>
  </r>
  <r>
    <s v="Incidente"/>
    <x v="1"/>
    <x v="0"/>
    <s v="Cerrado"/>
    <s v="ITSMECOM-1244792"/>
    <n v="5934319"/>
    <d v="2022-11-24T00:00:00"/>
    <d v="2022-12-10T00:00:00"/>
    <m/>
    <m/>
    <s v=""/>
    <d v="2022-11-25T00:00:00"/>
    <n v="1"/>
    <n v="0"/>
    <n v="2022"/>
    <x v="3"/>
    <n v="1"/>
    <n v="1"/>
    <n v="1"/>
  </r>
  <r>
    <s v="Incidente"/>
    <x v="1"/>
    <x v="0"/>
    <s v="Cerrado"/>
    <s v="ITSMECOM-1243614"/>
    <n v="5931826"/>
    <d v="2022-11-23T00:00:00"/>
    <d v="2022-12-09T00:00:00"/>
    <d v="2022-11-23T00:00:00"/>
    <d v="2022-11-24T00:00:00"/>
    <s v=""/>
    <d v="2022-11-24T00:00:00"/>
    <n v="1"/>
    <n v="1"/>
    <n v="2022"/>
    <x v="3"/>
    <n v="1"/>
    <n v="1"/>
    <n v="1"/>
  </r>
  <r>
    <s v="Incidente"/>
    <x v="1"/>
    <x v="3"/>
    <s v="Cerrado"/>
    <s v="ITSMECOM-1242773"/>
    <n v="5927874"/>
    <d v="2022-11-23T00:00:00"/>
    <d v="2022-12-09T00:00:00"/>
    <d v="2022-11-23T00:00:00"/>
    <d v="2022-11-24T00:00:00"/>
    <s v=""/>
    <d v="2022-11-24T00:00:00"/>
    <n v="1"/>
    <n v="1"/>
    <n v="2022"/>
    <x v="3"/>
    <n v="1"/>
    <n v="1"/>
    <n v="1"/>
  </r>
  <r>
    <s v="Incidente"/>
    <x v="1"/>
    <x v="0"/>
    <s v="Cerrado"/>
    <s v="ITSMECOM-1242730"/>
    <n v="5927815"/>
    <d v="2022-11-23T00:00:00"/>
    <d v="2022-12-09T00:00:00"/>
    <d v="2022-11-23T00:00:00"/>
    <d v="2022-11-23T00:00:00"/>
    <s v=""/>
    <d v="2022-11-23T00:00:00"/>
    <n v="0"/>
    <n v="0"/>
    <n v="2022"/>
    <x v="3"/>
    <n v="0"/>
    <n v="0"/>
    <n v="0"/>
  </r>
  <r>
    <s v="Incidente"/>
    <x v="7"/>
    <x v="1"/>
    <s v="Cerrado"/>
    <s v="ITSMECOM-1242729"/>
    <n v="5927629"/>
    <d v="2022-11-23T00:00:00"/>
    <d v="2022-12-10T00:00:00"/>
    <m/>
    <m/>
    <s v=""/>
    <d v="2022-11-25T00:00:00"/>
    <n v="2"/>
    <n v="0"/>
    <n v="2022"/>
    <x v="3"/>
    <n v="2"/>
    <n v="2"/>
    <n v="2"/>
  </r>
  <r>
    <s v="Incidente"/>
    <x v="1"/>
    <x v="0"/>
    <s v="Cerrado"/>
    <s v="ITSMECOM-1242559"/>
    <n v="5926979"/>
    <d v="2022-11-23T00:00:00"/>
    <d v="2022-12-09T00:00:00"/>
    <m/>
    <m/>
    <s v=""/>
    <d v="2022-11-23T00:00:00"/>
    <n v="0"/>
    <n v="0"/>
    <n v="2022"/>
    <x v="3"/>
    <n v="0"/>
    <n v="0"/>
    <n v="0"/>
  </r>
  <r>
    <s v="Incidente"/>
    <x v="1"/>
    <x v="0"/>
    <s v="Cerrado"/>
    <s v="ITSMECOM-1242551"/>
    <n v="5926970"/>
    <d v="2022-11-23T00:00:00"/>
    <d v="2022-12-10T00:00:00"/>
    <d v="2022-11-23T00:00:00"/>
    <d v="2022-11-24T00:00:00"/>
    <s v=""/>
    <d v="2022-11-24T00:00:00"/>
    <n v="1"/>
    <n v="1"/>
    <n v="2022"/>
    <x v="3"/>
    <n v="1"/>
    <n v="1"/>
    <n v="1"/>
  </r>
  <r>
    <s v="Solicitud de servicio"/>
    <x v="0"/>
    <x v="1"/>
    <s v="Cerrado"/>
    <s v="ITSMECOM-1241329"/>
    <n v="5923994"/>
    <d v="2022-11-22T00:00:00"/>
    <d v="2022-12-08T00:00:00"/>
    <m/>
    <m/>
    <s v=""/>
    <d v="2022-11-23T00:00:00"/>
    <n v="1"/>
    <n v="0"/>
    <n v="2022"/>
    <x v="3"/>
    <n v="1"/>
    <n v="1"/>
    <n v="1"/>
  </r>
  <r>
    <s v="Incidente"/>
    <x v="1"/>
    <x v="0"/>
    <s v="Cerrado"/>
    <s v="ITSMECOM-1240795"/>
    <n v="5922255"/>
    <d v="2022-11-22T00:00:00"/>
    <d v="2022-12-09T00:00:00"/>
    <d v="2022-11-22T00:00:00"/>
    <d v="2022-11-24T00:00:00"/>
    <s v=""/>
    <d v="2022-11-24T00:00:00"/>
    <n v="2"/>
    <n v="2"/>
    <n v="2022"/>
    <x v="3"/>
    <n v="2"/>
    <n v="2"/>
    <n v="2"/>
  </r>
  <r>
    <s v="Solicitud de servicio"/>
    <x v="0"/>
    <x v="0"/>
    <s v="Cerrado"/>
    <s v="ITSMECOM-1240660"/>
    <n v="5921642"/>
    <d v="2022-11-22T00:00:00"/>
    <d v="2022-12-07T00:00:00"/>
    <m/>
    <m/>
    <s v=""/>
    <d v="2022-11-22T00:00:00"/>
    <n v="0"/>
    <n v="0"/>
    <n v="2022"/>
    <x v="3"/>
    <n v="0"/>
    <n v="0"/>
    <n v="0"/>
  </r>
  <r>
    <s v="Incidente"/>
    <x v="1"/>
    <x v="0"/>
    <s v="Cerrado"/>
    <s v="ITSMECOM-1240538"/>
    <n v="5921079"/>
    <d v="2022-11-22T00:00:00"/>
    <d v="2022-12-10T00:00:00"/>
    <d v="2022-11-22T00:00:00"/>
    <d v="2022-11-25T00:00:00"/>
    <s v=""/>
    <d v="2022-11-25T00:00:00"/>
    <n v="3"/>
    <n v="3"/>
    <n v="2022"/>
    <x v="3"/>
    <n v="3"/>
    <n v="3"/>
    <n v="3"/>
  </r>
  <r>
    <s v="Incidente"/>
    <x v="1"/>
    <x v="0"/>
    <s v="Cerrado"/>
    <s v="ITSMECOM-1240488"/>
    <n v="5920887"/>
    <d v="2022-11-22T00:00:00"/>
    <d v="2022-12-07T00:00:00"/>
    <m/>
    <m/>
    <s v=""/>
    <d v="2022-11-22T00:00:00"/>
    <n v="0"/>
    <n v="0"/>
    <n v="2022"/>
    <x v="3"/>
    <n v="0"/>
    <n v="0"/>
    <n v="0"/>
  </r>
  <r>
    <s v="Incidente"/>
    <x v="3"/>
    <x v="0"/>
    <s v="Cerrado"/>
    <s v="ITSMECOM-1240451"/>
    <n v="5920938"/>
    <d v="2022-11-22T00:00:00"/>
    <d v="2022-12-07T00:00:00"/>
    <m/>
    <m/>
    <s v=""/>
    <d v="2022-11-22T00:00:00"/>
    <n v="0"/>
    <n v="0"/>
    <n v="2022"/>
    <x v="3"/>
    <n v="0"/>
    <n v="0"/>
    <n v="0"/>
  </r>
  <r>
    <s v="Solicitud de servicio"/>
    <x v="0"/>
    <x v="0"/>
    <s v="Cerrado"/>
    <s v="ITSMECOM-1240389"/>
    <n v="5920400"/>
    <d v="2022-11-22T00:00:00"/>
    <d v="2022-12-08T00:00:00"/>
    <m/>
    <m/>
    <s v=""/>
    <d v="2022-11-22T00:00:00"/>
    <n v="0"/>
    <n v="0"/>
    <n v="2022"/>
    <x v="3"/>
    <n v="0"/>
    <n v="0"/>
    <n v="0"/>
  </r>
  <r>
    <s v="Incidente"/>
    <x v="1"/>
    <x v="0"/>
    <s v="Cerrado"/>
    <s v="ITSMECOM-1239479"/>
    <n v="5918813"/>
    <d v="2022-11-21T00:00:00"/>
    <d v="2022-12-07T00:00:00"/>
    <d v="2022-11-21T00:00:00"/>
    <d v="2022-11-22T00:00:00"/>
    <s v=""/>
    <d v="2022-11-22T00:00:00"/>
    <n v="1"/>
    <n v="1"/>
    <n v="2022"/>
    <x v="3"/>
    <n v="1"/>
    <n v="1"/>
    <n v="1"/>
  </r>
  <r>
    <s v="Incidente"/>
    <x v="1"/>
    <x v="0"/>
    <s v="Cerrado"/>
    <s v="ITSMECOM-1239344"/>
    <n v="5917975"/>
    <d v="2022-11-21T00:00:00"/>
    <d v="2022-12-07T00:00:00"/>
    <d v="2022-11-21T00:00:00"/>
    <d v="2022-11-22T00:00:00"/>
    <s v=""/>
    <d v="2022-11-22T00:00:00"/>
    <n v="1"/>
    <n v="1"/>
    <n v="2022"/>
    <x v="3"/>
    <n v="1"/>
    <n v="1"/>
    <n v="1"/>
  </r>
  <r>
    <s v="Incidente"/>
    <x v="5"/>
    <x v="2"/>
    <s v="Cerrado"/>
    <s v="ITSMECOM-1239238"/>
    <n v="5917723"/>
    <d v="2022-11-21T00:00:00"/>
    <d v="2022-12-10T00:00:00"/>
    <d v="2022-11-21T00:00:00"/>
    <d v="2022-11-25T00:00:00"/>
    <s v=""/>
    <d v="2022-11-25T00:00:00"/>
    <n v="4"/>
    <n v="4"/>
    <n v="2022"/>
    <x v="3"/>
    <n v="4"/>
    <n v="4"/>
    <n v="4"/>
  </r>
  <r>
    <s v="Solicitud de servicio"/>
    <x v="0"/>
    <x v="1"/>
    <s v="Cerrado"/>
    <s v="ITSMECOM-1238378"/>
    <n v="5913811"/>
    <d v="2022-11-21T00:00:00"/>
    <d v="2022-12-09T00:00:00"/>
    <m/>
    <m/>
    <s v=""/>
    <d v="2022-11-24T00:00:00"/>
    <n v="3"/>
    <n v="0"/>
    <n v="2022"/>
    <x v="3"/>
    <n v="3"/>
    <n v="3"/>
    <n v="3"/>
  </r>
  <r>
    <s v="Incidente"/>
    <x v="1"/>
    <x v="0"/>
    <s v="Cerrado"/>
    <s v="ITSMECOM-1238353"/>
    <n v="5913385"/>
    <d v="2022-11-21T00:00:00"/>
    <d v="2022-12-08T00:00:00"/>
    <m/>
    <m/>
    <s v=""/>
    <d v="2022-11-23T00:00:00"/>
    <n v="2"/>
    <n v="0"/>
    <n v="2022"/>
    <x v="3"/>
    <n v="2"/>
    <n v="2"/>
    <n v="2"/>
  </r>
  <r>
    <s v="Incidente"/>
    <x v="5"/>
    <x v="0"/>
    <s v="Cerrado"/>
    <s v="ITSMECOM-1238338"/>
    <n v="5913366"/>
    <d v="2022-11-21T00:00:00"/>
    <d v="2022-12-06T00:00:00"/>
    <m/>
    <m/>
    <s v=""/>
    <d v="2022-11-21T00:00:00"/>
    <n v="0"/>
    <n v="0"/>
    <n v="2022"/>
    <x v="3"/>
    <n v="0"/>
    <n v="0"/>
    <n v="0"/>
  </r>
  <r>
    <s v="Incidente"/>
    <x v="5"/>
    <x v="0"/>
    <s v="Cerrado"/>
    <s v="ITSMECOM-1238330"/>
    <n v="5913349"/>
    <d v="2022-11-21T00:00:00"/>
    <d v="2022-12-07T00:00:00"/>
    <m/>
    <m/>
    <s v=""/>
    <d v="2022-11-22T00:00:00"/>
    <n v="1"/>
    <n v="0"/>
    <n v="2022"/>
    <x v="3"/>
    <n v="1"/>
    <n v="1"/>
    <n v="1"/>
  </r>
  <r>
    <s v="Incidente"/>
    <x v="1"/>
    <x v="0"/>
    <s v="Cerrado"/>
    <s v="ITSMECOM-1238317"/>
    <n v="5913339"/>
    <d v="2022-11-21T00:00:00"/>
    <d v="2022-12-07T00:00:00"/>
    <m/>
    <m/>
    <s v=""/>
    <d v="2022-11-22T00:00:00"/>
    <n v="1"/>
    <n v="0"/>
    <n v="2022"/>
    <x v="3"/>
    <n v="1"/>
    <n v="1"/>
    <n v="1"/>
  </r>
  <r>
    <s v="Solicitud de servicio"/>
    <x v="0"/>
    <x v="0"/>
    <s v="Cerrado"/>
    <s v="ITSMECOM-1233301"/>
    <n v="5906104"/>
    <d v="2022-11-18T00:00:00"/>
    <d v="2022-12-06T00:00:00"/>
    <m/>
    <m/>
    <s v=""/>
    <d v="2022-11-21T00:00:00"/>
    <n v="3"/>
    <n v="0"/>
    <n v="2022"/>
    <x v="3"/>
    <n v="3"/>
    <n v="3"/>
    <n v="3"/>
  </r>
  <r>
    <s v="Solicitud de servicio"/>
    <x v="0"/>
    <x v="1"/>
    <s v="Cerrado"/>
    <s v="ITSMECOM-1233298"/>
    <n v="5906098"/>
    <d v="2022-11-18T00:00:00"/>
    <d v="2022-12-03T00:00:00"/>
    <m/>
    <m/>
    <s v=""/>
    <d v="2022-11-18T00:00:00"/>
    <n v="0"/>
    <n v="0"/>
    <n v="2022"/>
    <x v="3"/>
    <n v="0"/>
    <n v="0"/>
    <n v="0"/>
  </r>
  <r>
    <s v="Incidente"/>
    <x v="5"/>
    <x v="0"/>
    <s v="Cerrado"/>
    <s v="ITSMECOM-1232810"/>
    <n v="5904710"/>
    <d v="2022-11-18T00:00:00"/>
    <d v="2022-12-03T00:00:00"/>
    <m/>
    <m/>
    <s v=""/>
    <d v="2022-11-18T00:00:00"/>
    <n v="0"/>
    <n v="0"/>
    <n v="2022"/>
    <x v="3"/>
    <n v="0"/>
    <n v="0"/>
    <n v="0"/>
  </r>
  <r>
    <s v="Incidente"/>
    <x v="1"/>
    <x v="0"/>
    <s v="Cerrado"/>
    <s v="ITSMECOM-1232777"/>
    <n v="5904265"/>
    <d v="2022-11-18T00:00:00"/>
    <d v="2022-12-03T00:00:00"/>
    <d v="2022-11-18T00:00:00"/>
    <d v="2022-11-18T00:00:00"/>
    <s v=""/>
    <d v="2022-11-18T00:00:00"/>
    <n v="0"/>
    <n v="0"/>
    <n v="2022"/>
    <x v="3"/>
    <n v="0"/>
    <n v="0"/>
    <n v="0"/>
  </r>
  <r>
    <s v="Incidente"/>
    <x v="5"/>
    <x v="0"/>
    <s v="Cerrado"/>
    <s v="ITSMECOM-1232609"/>
    <n v="5903309"/>
    <d v="2022-11-18T00:00:00"/>
    <d v="2022-12-06T00:00:00"/>
    <d v="2022-11-18T00:00:00"/>
    <d v="2022-11-21T00:00:00"/>
    <s v=""/>
    <d v="2022-11-21T00:00:00"/>
    <n v="3"/>
    <n v="3"/>
    <n v="2022"/>
    <x v="3"/>
    <n v="3"/>
    <n v="3"/>
    <n v="3"/>
  </r>
  <r>
    <s v="Incidente"/>
    <x v="5"/>
    <x v="0"/>
    <s v="Cerrado"/>
    <s v="ITSMECOM-1232595"/>
    <n v="5903293"/>
    <d v="2022-11-18T00:00:00"/>
    <d v="2022-12-03T00:00:00"/>
    <m/>
    <m/>
    <s v=""/>
    <d v="2022-11-18T00:00:00"/>
    <n v="0"/>
    <n v="0"/>
    <n v="2022"/>
    <x v="3"/>
    <n v="0"/>
    <n v="0"/>
    <n v="0"/>
  </r>
  <r>
    <s v="Incidente"/>
    <x v="1"/>
    <x v="0"/>
    <s v="Cerrado"/>
    <s v="ITSMECOM-1232496"/>
    <n v="5903214"/>
    <d v="2022-11-18T00:00:00"/>
    <d v="2022-12-06T00:00:00"/>
    <d v="2022-11-18T00:00:00"/>
    <d v="2022-11-21T00:00:00"/>
    <s v=""/>
    <d v="2022-11-21T00:00:00"/>
    <n v="3"/>
    <n v="3"/>
    <n v="2022"/>
    <x v="3"/>
    <n v="3"/>
    <n v="3"/>
    <n v="3"/>
  </r>
  <r>
    <s v="Incidente"/>
    <x v="1"/>
    <x v="0"/>
    <s v="Cerrado"/>
    <s v="ITSMECOM-1228462"/>
    <n v="5894929"/>
    <d v="2022-11-17T00:00:00"/>
    <d v="2022-12-03T00:00:00"/>
    <m/>
    <m/>
    <s v=""/>
    <d v="2022-11-18T00:00:00"/>
    <n v="1"/>
    <n v="0"/>
    <n v="2022"/>
    <x v="3"/>
    <n v="1"/>
    <n v="1"/>
    <n v="1"/>
  </r>
  <r>
    <s v="Incidente"/>
    <x v="1"/>
    <x v="0"/>
    <s v="Cerrado"/>
    <s v="ITSMECOM-1228452"/>
    <n v="5894926"/>
    <d v="2022-11-17T00:00:00"/>
    <d v="2022-12-03T00:00:00"/>
    <m/>
    <m/>
    <s v=""/>
    <d v="2022-11-17T00:00:00"/>
    <n v="0"/>
    <n v="0"/>
    <n v="2022"/>
    <x v="3"/>
    <n v="0"/>
    <n v="0"/>
    <n v="0"/>
  </r>
  <r>
    <s v="Incidente"/>
    <x v="1"/>
    <x v="0"/>
    <s v="Cerrado"/>
    <s v="ITSMECOM-1228441"/>
    <n v="5894914"/>
    <d v="2022-11-17T00:00:00"/>
    <d v="2022-12-03T00:00:00"/>
    <m/>
    <m/>
    <s v=""/>
    <d v="2022-11-17T00:00:00"/>
    <n v="0"/>
    <n v="0"/>
    <n v="2022"/>
    <x v="3"/>
    <n v="0"/>
    <n v="0"/>
    <n v="0"/>
  </r>
  <r>
    <s v="Incidente"/>
    <x v="5"/>
    <x v="0"/>
    <s v="Cerrado"/>
    <s v="ITSMECOM-1228394"/>
    <n v="5894841"/>
    <d v="2022-11-17T00:00:00"/>
    <d v="2022-12-03T00:00:00"/>
    <d v="2022-11-17T00:00:00"/>
    <d v="2022-11-18T00:00:00"/>
    <s v=""/>
    <d v="2022-11-18T00:00:00"/>
    <n v="1"/>
    <n v="1"/>
    <n v="2022"/>
    <x v="3"/>
    <n v="1"/>
    <n v="1"/>
    <n v="1"/>
  </r>
  <r>
    <s v="Incidente"/>
    <x v="5"/>
    <x v="0"/>
    <s v="Cerrado"/>
    <s v="ITSMECOM-1228369"/>
    <n v="5894830"/>
    <d v="2022-11-17T00:00:00"/>
    <d v="2022-12-02T00:00:00"/>
    <m/>
    <m/>
    <s v=""/>
    <d v="2022-11-17T00:00:00"/>
    <n v="0"/>
    <n v="0"/>
    <n v="2022"/>
    <x v="3"/>
    <n v="0"/>
    <n v="0"/>
    <n v="0"/>
  </r>
  <r>
    <s v="Incidente"/>
    <x v="3"/>
    <x v="0"/>
    <s v="Cerrado"/>
    <s v="ITSMECOM-1228273"/>
    <n v="5894429"/>
    <d v="2022-11-17T00:00:00"/>
    <d v="2022-12-02T00:00:00"/>
    <m/>
    <m/>
    <s v=""/>
    <d v="2022-11-17T00:00:00"/>
    <n v="0"/>
    <n v="0"/>
    <n v="2022"/>
    <x v="3"/>
    <n v="0"/>
    <n v="0"/>
    <n v="0"/>
  </r>
  <r>
    <s v="Incidente"/>
    <x v="3"/>
    <x v="2"/>
    <s v="Cerrado"/>
    <s v="ITSMECOM-1226850"/>
    <n v="5890519"/>
    <d v="2022-11-16T00:00:00"/>
    <d v="2022-12-02T00:00:00"/>
    <m/>
    <m/>
    <s v=""/>
    <d v="2022-11-16T00:00:00"/>
    <n v="0"/>
    <n v="0"/>
    <n v="2022"/>
    <x v="3"/>
    <n v="0"/>
    <n v="0"/>
    <n v="0"/>
  </r>
  <r>
    <s v="Incidente"/>
    <x v="5"/>
    <x v="2"/>
    <s v="Cerrado"/>
    <s v="ITSMECOM-1226231"/>
    <n v="5887847"/>
    <d v="2022-11-16T00:00:00"/>
    <d v="2022-12-06T00:00:00"/>
    <d v="2022-11-16T00:00:00"/>
    <d v="2022-11-21T00:00:00"/>
    <s v=""/>
    <d v="2022-11-21T00:00:00"/>
    <n v="5"/>
    <n v="5"/>
    <n v="2022"/>
    <x v="3"/>
    <n v="5"/>
    <n v="5"/>
    <n v="5"/>
  </r>
  <r>
    <s v="Incidente"/>
    <x v="5"/>
    <x v="0"/>
    <s v="Cerrado"/>
    <s v="ITSMECOM-1226215"/>
    <n v="5887830"/>
    <d v="2022-11-16T00:00:00"/>
    <d v="2022-12-02T00:00:00"/>
    <d v="2022-11-16T00:00:00"/>
    <d v="2022-11-16T00:00:00"/>
    <s v=""/>
    <d v="2022-11-16T00:00:00"/>
    <n v="0"/>
    <n v="0"/>
    <n v="2022"/>
    <x v="3"/>
    <n v="0"/>
    <n v="0"/>
    <n v="0"/>
  </r>
  <r>
    <s v="Incidente"/>
    <x v="5"/>
    <x v="0"/>
    <s v="Cerrado"/>
    <s v="ITSMECOM-1226164"/>
    <n v="5887386"/>
    <d v="2022-11-16T00:00:00"/>
    <d v="2022-12-02T00:00:00"/>
    <d v="2022-11-16T00:00:00"/>
    <d v="2022-11-17T00:00:00"/>
    <s v=""/>
    <d v="2022-11-17T00:00:00"/>
    <n v="1"/>
    <n v="1"/>
    <n v="2022"/>
    <x v="3"/>
    <n v="1"/>
    <n v="1"/>
    <n v="1"/>
  </r>
  <r>
    <s v="Incidente"/>
    <x v="5"/>
    <x v="0"/>
    <s v="Cerrado"/>
    <s v="ITSMECOM-1226119"/>
    <n v="5887532"/>
    <d v="2022-11-16T00:00:00"/>
    <d v="2022-12-06T00:00:00"/>
    <m/>
    <m/>
    <s v=""/>
    <d v="2022-11-21T00:00:00"/>
    <n v="5"/>
    <n v="0"/>
    <n v="2022"/>
    <x v="3"/>
    <n v="5"/>
    <n v="5"/>
    <n v="5"/>
  </r>
  <r>
    <s v="Solicitud de servicio"/>
    <x v="0"/>
    <x v="1"/>
    <s v="Cerrado"/>
    <s v="ITSMECOM-1224419"/>
    <n v="5882757"/>
    <d v="2022-11-15T00:00:00"/>
    <d v="2022-12-03T00:00:00"/>
    <m/>
    <m/>
    <s v=""/>
    <d v="2022-11-17T00:00:00"/>
    <n v="2"/>
    <n v="0"/>
    <n v="2022"/>
    <x v="3"/>
    <n v="2"/>
    <n v="2"/>
    <n v="2"/>
  </r>
  <r>
    <s v="Solicitud de servicio"/>
    <x v="0"/>
    <x v="0"/>
    <s v="Cerrado"/>
    <s v="ITSMECOM-1224406"/>
    <n v="5882704"/>
    <d v="2022-11-15T00:00:00"/>
    <d v="2022-11-30T00:00:00"/>
    <m/>
    <m/>
    <s v=""/>
    <d v="2022-11-15T00:00:00"/>
    <n v="0"/>
    <n v="0"/>
    <n v="2022"/>
    <x v="3"/>
    <n v="0"/>
    <n v="0"/>
    <n v="0"/>
  </r>
  <r>
    <s v="Incidente"/>
    <x v="1"/>
    <x v="0"/>
    <s v="Cerrado"/>
    <s v="ITSMECOM-1224070"/>
    <n v="5880972"/>
    <d v="2022-11-15T00:00:00"/>
    <d v="2022-12-07T00:00:00"/>
    <d v="2022-11-15T00:00:00"/>
    <d v="2022-11-22T00:00:00"/>
    <s v=""/>
    <d v="2022-11-22T00:00:00"/>
    <n v="7"/>
    <n v="7"/>
    <n v="2022"/>
    <x v="3"/>
    <n v="7"/>
    <n v="7"/>
    <n v="7"/>
  </r>
  <r>
    <s v="Incidente"/>
    <x v="1"/>
    <x v="0"/>
    <s v="Cerrado"/>
    <s v="ITSMECOM-1223848"/>
    <n v="5880458"/>
    <d v="2022-11-15T00:00:00"/>
    <d v="2022-12-03T00:00:00"/>
    <d v="2022-11-15T00:00:00"/>
    <d v="2022-11-18T00:00:00"/>
    <s v=""/>
    <d v="2022-11-18T00:00:00"/>
    <n v="3"/>
    <n v="3"/>
    <n v="2022"/>
    <x v="3"/>
    <n v="3"/>
    <n v="3"/>
    <n v="3"/>
  </r>
  <r>
    <s v="Incidente"/>
    <x v="1"/>
    <x v="0"/>
    <s v="Cerrado"/>
    <s v="ITSMECOM-1223757"/>
    <n v="5880270"/>
    <d v="2022-11-15T00:00:00"/>
    <d v="2022-12-02T00:00:00"/>
    <d v="2022-11-15T00:00:00"/>
    <d v="2022-11-17T00:00:00"/>
    <s v=""/>
    <d v="2022-11-17T00:00:00"/>
    <n v="2"/>
    <n v="2"/>
    <n v="2022"/>
    <x v="3"/>
    <n v="2"/>
    <n v="2"/>
    <n v="2"/>
  </r>
  <r>
    <s v="Incidente"/>
    <x v="1"/>
    <x v="0"/>
    <s v="Cerrado"/>
    <s v="ITSMECOM-1223623"/>
    <n v="5879756"/>
    <d v="2022-11-15T00:00:00"/>
    <d v="2022-12-01T00:00:00"/>
    <d v="2022-11-15T00:00:00"/>
    <d v="2022-11-16T00:00:00"/>
    <s v=""/>
    <d v="2022-11-16T00:00:00"/>
    <n v="1"/>
    <n v="1"/>
    <n v="2022"/>
    <x v="3"/>
    <n v="1"/>
    <n v="1"/>
    <n v="1"/>
  </r>
  <r>
    <s v="Incidente"/>
    <x v="5"/>
    <x v="0"/>
    <s v="Cerrado"/>
    <s v="ITSMECOM-1222140"/>
    <n v="5875152"/>
    <d v="2022-11-14T00:00:00"/>
    <d v="2022-11-29T00:00:00"/>
    <m/>
    <m/>
    <s v=""/>
    <d v="2022-11-14T00:00:00"/>
    <n v="0"/>
    <n v="0"/>
    <n v="2022"/>
    <x v="3"/>
    <n v="0"/>
    <n v="0"/>
    <n v="0"/>
  </r>
  <r>
    <s v="Solicitud de servicio"/>
    <x v="0"/>
    <x v="0"/>
    <s v="Cerrado"/>
    <s v="ITSMECOM-1221598"/>
    <n v="5872894"/>
    <d v="2022-11-14T00:00:00"/>
    <d v="2022-11-29T00:00:00"/>
    <m/>
    <m/>
    <s v=""/>
    <d v="2022-11-14T00:00:00"/>
    <n v="0"/>
    <n v="0"/>
    <n v="2022"/>
    <x v="3"/>
    <n v="0"/>
    <n v="0"/>
    <n v="0"/>
  </r>
  <r>
    <s v="Solicitud de servicio"/>
    <x v="0"/>
    <x v="0"/>
    <s v="Cerrado"/>
    <s v="ITSMECOM-1221583"/>
    <n v="5873021"/>
    <d v="2022-11-14T00:00:00"/>
    <d v="2022-11-29T00:00:00"/>
    <m/>
    <m/>
    <s v=""/>
    <d v="2022-11-14T00:00:00"/>
    <n v="0"/>
    <n v="0"/>
    <n v="2022"/>
    <x v="3"/>
    <n v="0"/>
    <n v="0"/>
    <n v="0"/>
  </r>
  <r>
    <s v="Solicitud de servicio"/>
    <x v="0"/>
    <x v="0"/>
    <s v="Cerrado"/>
    <s v="ITSMECOM-1221581"/>
    <n v="5872788"/>
    <d v="2022-11-14T00:00:00"/>
    <d v="2022-11-29T00:00:00"/>
    <m/>
    <m/>
    <s v=""/>
    <d v="2022-11-14T00:00:00"/>
    <n v="0"/>
    <n v="0"/>
    <n v="2022"/>
    <x v="3"/>
    <n v="0"/>
    <n v="0"/>
    <n v="0"/>
  </r>
  <r>
    <s v="Incidente"/>
    <x v="3"/>
    <x v="3"/>
    <s v="Cerrado"/>
    <s v="ITSMECOM-1221531"/>
    <n v="5872914"/>
    <d v="2022-11-14T00:00:00"/>
    <d v="2022-12-02T00:00:00"/>
    <d v="2022-11-14T00:00:00"/>
    <d v="2022-11-17T00:00:00"/>
    <s v=""/>
    <d v="2022-11-17T00:00:00"/>
    <n v="3"/>
    <n v="3"/>
    <n v="2022"/>
    <x v="3"/>
    <n v="3"/>
    <n v="3"/>
    <n v="3"/>
  </r>
  <r>
    <s v="Incidente"/>
    <x v="3"/>
    <x v="0"/>
    <s v="Cerrado"/>
    <s v="ITSMECOM-1221494"/>
    <n v="5872481"/>
    <d v="2022-11-14T00:00:00"/>
    <d v="2022-12-01T00:00:00"/>
    <d v="2022-11-14T00:00:00"/>
    <d v="2022-11-15T00:00:00"/>
    <s v=""/>
    <d v="2022-11-15T00:00:00"/>
    <n v="1"/>
    <n v="1"/>
    <n v="2022"/>
    <x v="3"/>
    <n v="1"/>
    <n v="1"/>
    <n v="1"/>
  </r>
  <r>
    <s v="Incidente"/>
    <x v="3"/>
    <x v="0"/>
    <s v="Cerrado"/>
    <s v="ITSMECOM-1221488"/>
    <n v="5872474"/>
    <d v="2022-11-14T00:00:00"/>
    <d v="2022-12-02T00:00:00"/>
    <m/>
    <m/>
    <s v=""/>
    <d v="2022-11-16T00:00:00"/>
    <n v="2"/>
    <n v="0"/>
    <n v="2022"/>
    <x v="3"/>
    <n v="2"/>
    <n v="2"/>
    <n v="2"/>
  </r>
  <r>
    <s v="Incidente"/>
    <x v="7"/>
    <x v="1"/>
    <s v="Cerrado"/>
    <s v="ITSMECOM-1218624"/>
    <n v="5868562"/>
    <d v="2022-11-12T00:00:00"/>
    <d v="2022-12-02T00:00:00"/>
    <m/>
    <m/>
    <s v=""/>
    <d v="2022-11-16T00:00:00"/>
    <n v="4"/>
    <n v="0"/>
    <n v="2022"/>
    <x v="3"/>
    <n v="4"/>
    <n v="4"/>
    <n v="4"/>
  </r>
  <r>
    <s v="Incidente"/>
    <x v="7"/>
    <x v="1"/>
    <s v="Cerrado"/>
    <s v="ITSMECOM-1217197"/>
    <n v="5866229"/>
    <d v="2022-11-11T00:00:00"/>
    <d v="2022-12-03T00:00:00"/>
    <m/>
    <m/>
    <s v=""/>
    <d v="2022-11-17T00:00:00"/>
    <n v="6"/>
    <n v="0"/>
    <n v="2022"/>
    <x v="3"/>
    <n v="6"/>
    <n v="6"/>
    <n v="6"/>
  </r>
  <r>
    <s v="Incidente"/>
    <x v="1"/>
    <x v="0"/>
    <s v="Cerrado"/>
    <s v="ITSMECOM-1217045"/>
    <n v="5865451"/>
    <d v="2022-11-11T00:00:00"/>
    <d v="2022-11-29T00:00:00"/>
    <d v="2022-11-11T00:00:00"/>
    <d v="2022-11-14T00:00:00"/>
    <s v=""/>
    <d v="2022-11-14T00:00:00"/>
    <n v="3"/>
    <n v="3"/>
    <n v="2022"/>
    <x v="3"/>
    <n v="3"/>
    <n v="3"/>
    <n v="3"/>
  </r>
  <r>
    <s v="Solicitud de servicio"/>
    <x v="0"/>
    <x v="1"/>
    <s v="Cerrado"/>
    <s v="ITSMECOM-1216917"/>
    <n v="5864812"/>
    <d v="2022-11-11T00:00:00"/>
    <d v="2022-11-30T00:00:00"/>
    <m/>
    <m/>
    <s v=""/>
    <d v="2022-11-15T00:00:00"/>
    <n v="4"/>
    <n v="0"/>
    <n v="2022"/>
    <x v="3"/>
    <n v="4"/>
    <n v="4"/>
    <n v="4"/>
  </r>
  <r>
    <s v="Incidente"/>
    <x v="1"/>
    <x v="1"/>
    <s v="Cerrado"/>
    <s v="ITSMECOM-1216892"/>
    <n v="5864384"/>
    <d v="2022-11-11T00:00:00"/>
    <d v="2022-12-10T00:00:00"/>
    <m/>
    <m/>
    <s v=""/>
    <d v="2022-11-25T00:00:00"/>
    <n v="14"/>
    <n v="0"/>
    <n v="2022"/>
    <x v="3"/>
    <n v="14"/>
    <n v="14"/>
    <n v="14"/>
  </r>
  <r>
    <s v="Solicitud de servicio"/>
    <x v="0"/>
    <x v="0"/>
    <s v="Cerrado"/>
    <s v="ITSMECOM-1216846"/>
    <n v="5864515"/>
    <d v="2022-11-11T00:00:00"/>
    <d v="2022-11-26T00:00:00"/>
    <m/>
    <m/>
    <s v=""/>
    <d v="2022-11-11T00:00:00"/>
    <n v="0"/>
    <n v="0"/>
    <n v="2022"/>
    <x v="3"/>
    <n v="0"/>
    <n v="0"/>
    <n v="0"/>
  </r>
  <r>
    <s v="Incidente"/>
    <x v="5"/>
    <x v="0"/>
    <s v="Cerrado"/>
    <s v="ITSMECOM-1216742"/>
    <n v="5864029"/>
    <d v="2022-11-11T00:00:00"/>
    <d v="2022-11-26T00:00:00"/>
    <d v="2022-11-11T00:00:00"/>
    <d v="2022-11-11T00:00:00"/>
    <s v=""/>
    <d v="2022-11-11T00:00:00"/>
    <n v="0"/>
    <n v="0"/>
    <n v="2022"/>
    <x v="3"/>
    <n v="0"/>
    <n v="0"/>
    <n v="0"/>
  </r>
  <r>
    <s v="Incidente"/>
    <x v="1"/>
    <x v="0"/>
    <s v="Cerrado"/>
    <s v="ITSMECOM-1216705"/>
    <n v="5863796"/>
    <d v="2022-11-11T00:00:00"/>
    <d v="2022-12-02T00:00:00"/>
    <d v="2022-11-11T00:00:00"/>
    <d v="2022-11-17T00:00:00"/>
    <s v=""/>
    <d v="2022-11-17T00:00:00"/>
    <n v="6"/>
    <n v="6"/>
    <n v="2022"/>
    <x v="3"/>
    <n v="6"/>
    <n v="6"/>
    <n v="6"/>
  </r>
  <r>
    <s v="Incidente"/>
    <x v="5"/>
    <x v="0"/>
    <s v="Cerrado"/>
    <s v="ITSMECOM-1216684"/>
    <n v="5863769"/>
    <d v="2022-11-11T00:00:00"/>
    <d v="2022-11-26T00:00:00"/>
    <m/>
    <m/>
    <s v=""/>
    <d v="2022-11-11T00:00:00"/>
    <n v="0"/>
    <n v="0"/>
    <n v="2022"/>
    <x v="3"/>
    <n v="0"/>
    <n v="0"/>
    <n v="0"/>
  </r>
  <r>
    <s v="Incidente"/>
    <x v="5"/>
    <x v="0"/>
    <s v="Cerrado"/>
    <s v="ITSMECOM-1216680"/>
    <n v="5863764"/>
    <d v="2022-11-11T00:00:00"/>
    <d v="2022-11-26T00:00:00"/>
    <m/>
    <m/>
    <s v=""/>
    <d v="2022-11-11T00:00:00"/>
    <n v="0"/>
    <n v="0"/>
    <n v="2022"/>
    <x v="3"/>
    <n v="0"/>
    <n v="0"/>
    <n v="0"/>
  </r>
  <r>
    <s v="Incidente"/>
    <x v="5"/>
    <x v="2"/>
    <s v="Cerrado"/>
    <s v="ITSMECOM-1216675"/>
    <n v="5863757"/>
    <d v="2022-11-11T00:00:00"/>
    <d v="2022-11-26T00:00:00"/>
    <d v="2022-11-11T00:00:00"/>
    <d v="2022-11-11T00:00:00"/>
    <s v=""/>
    <d v="2022-11-11T00:00:00"/>
    <n v="0"/>
    <n v="0"/>
    <n v="2022"/>
    <x v="3"/>
    <n v="0"/>
    <n v="0"/>
    <n v="0"/>
  </r>
  <r>
    <s v="Incidente"/>
    <x v="5"/>
    <x v="1"/>
    <s v="Cerrado"/>
    <s v="ITSMECOM-1215218"/>
    <n v="5859337"/>
    <d v="2022-11-10T00:00:00"/>
    <d v="2022-12-01T00:00:00"/>
    <d v="2022-11-11T00:00:00"/>
    <d v="2022-11-16T00:00:00"/>
    <s v=""/>
    <d v="2022-11-16T00:00:00"/>
    <n v="6"/>
    <n v="5"/>
    <n v="2022"/>
    <x v="3"/>
    <n v="6"/>
    <n v="6"/>
    <n v="6"/>
  </r>
  <r>
    <s v="Solicitud de servicio"/>
    <x v="0"/>
    <x v="0"/>
    <s v="Cerrado"/>
    <s v="ITSMECOM-1214680"/>
    <n v="5857270"/>
    <d v="2022-11-10T00:00:00"/>
    <d v="2022-11-25T00:00:00"/>
    <m/>
    <m/>
    <s v=""/>
    <d v="2022-11-10T00:00:00"/>
    <n v="0"/>
    <n v="0"/>
    <n v="2022"/>
    <x v="3"/>
    <n v="0"/>
    <n v="0"/>
    <n v="0"/>
  </r>
  <r>
    <s v="Solicitud de servicio"/>
    <x v="0"/>
    <x v="0"/>
    <s v="Cerrado"/>
    <s v="ITSMECOM-1212531"/>
    <n v="5851669"/>
    <d v="2022-11-09T00:00:00"/>
    <d v="2022-11-24T00:00:00"/>
    <m/>
    <m/>
    <s v=""/>
    <d v="2022-11-09T00:00:00"/>
    <n v="0"/>
    <n v="0"/>
    <n v="2022"/>
    <x v="3"/>
    <n v="0"/>
    <n v="0"/>
    <n v="0"/>
  </r>
  <r>
    <s v="Incidente"/>
    <x v="5"/>
    <x v="0"/>
    <s v="Cerrado"/>
    <s v="ITSMECOM-1212235"/>
    <n v="5850201"/>
    <d v="2022-11-09T00:00:00"/>
    <d v="2022-12-14T00:00:00"/>
    <m/>
    <m/>
    <s v=""/>
    <d v="2022-11-29T00:00:00"/>
    <n v="20"/>
    <n v="0"/>
    <n v="2022"/>
    <x v="3"/>
    <n v="20"/>
    <n v="20"/>
    <n v="20"/>
  </r>
  <r>
    <s v="Incidente"/>
    <x v="5"/>
    <x v="0"/>
    <s v="Cerrado"/>
    <s v="ITSMECOM-1212231"/>
    <n v="5850193"/>
    <d v="2022-11-09T00:00:00"/>
    <d v="2022-11-25T00:00:00"/>
    <d v="2022-11-09T00:00:00"/>
    <d v="2022-11-10T00:00:00"/>
    <s v=""/>
    <d v="2022-11-10T00:00:00"/>
    <n v="1"/>
    <n v="1"/>
    <n v="2022"/>
    <x v="3"/>
    <n v="1"/>
    <n v="1"/>
    <n v="1"/>
  </r>
  <r>
    <s v="Incidente"/>
    <x v="3"/>
    <x v="0"/>
    <s v="Cerrado"/>
    <s v="ITSMECOM-1212161"/>
    <n v="5849969"/>
    <d v="2022-11-09T00:00:00"/>
    <d v="2022-11-25T00:00:00"/>
    <m/>
    <m/>
    <s v=""/>
    <d v="2022-11-10T00:00:00"/>
    <n v="1"/>
    <n v="0"/>
    <n v="2022"/>
    <x v="3"/>
    <n v="1"/>
    <n v="1"/>
    <n v="1"/>
  </r>
  <r>
    <s v="Incidente"/>
    <x v="3"/>
    <x v="0"/>
    <s v="Cerrado"/>
    <s v="ITSMECOM-1212141"/>
    <n v="5850136"/>
    <d v="2022-11-09T00:00:00"/>
    <d v="2022-12-01T00:00:00"/>
    <d v="2022-11-10T00:00:00"/>
    <d v="2022-11-16T00:00:00"/>
    <s v=""/>
    <d v="2022-11-16T00:00:00"/>
    <n v="7"/>
    <n v="6"/>
    <n v="2022"/>
    <x v="3"/>
    <n v="7"/>
    <n v="7"/>
    <n v="7"/>
  </r>
  <r>
    <s v="Solicitud de servicio"/>
    <x v="0"/>
    <x v="0"/>
    <s v="Cerrado"/>
    <s v="ITSMECOM-1211088"/>
    <n v="5846603"/>
    <d v="2022-11-08T00:00:00"/>
    <d v="2022-11-24T00:00:00"/>
    <m/>
    <m/>
    <s v=""/>
    <d v="2022-11-08T00:00:00"/>
    <n v="0"/>
    <n v="0"/>
    <n v="2022"/>
    <x v="3"/>
    <n v="0"/>
    <n v="0"/>
    <n v="0"/>
  </r>
  <r>
    <s v="Incidente"/>
    <x v="5"/>
    <x v="2"/>
    <s v="Cerrado"/>
    <s v="ITSMECOM-1210630"/>
    <n v="5845001"/>
    <d v="2022-11-08T00:00:00"/>
    <d v="2022-12-01T00:00:00"/>
    <d v="2022-11-08T00:00:00"/>
    <d v="2022-11-16T00:00:00"/>
    <s v=""/>
    <d v="2022-11-16T00:00:00"/>
    <n v="8"/>
    <n v="8"/>
    <n v="2022"/>
    <x v="3"/>
    <n v="8"/>
    <n v="8"/>
    <n v="8"/>
  </r>
  <r>
    <s v="Incidente"/>
    <x v="1"/>
    <x v="0"/>
    <s v="Cerrado"/>
    <s v="ITSMECOM-1210460"/>
    <n v="5843886"/>
    <d v="2022-11-08T00:00:00"/>
    <d v="2022-11-26T00:00:00"/>
    <d v="2022-11-09T00:00:00"/>
    <d v="2022-11-11T00:00:00"/>
    <s v=""/>
    <d v="2022-11-11T00:00:00"/>
    <n v="3"/>
    <n v="2"/>
    <n v="2022"/>
    <x v="3"/>
    <n v="3"/>
    <n v="3"/>
    <n v="3"/>
  </r>
  <r>
    <s v="Incidente"/>
    <x v="1"/>
    <x v="0"/>
    <s v="Cerrado"/>
    <s v="ITSMECOM-1210344"/>
    <n v="5843596"/>
    <d v="2022-11-08T00:00:00"/>
    <d v="2022-11-26T00:00:00"/>
    <d v="2022-11-09T00:00:00"/>
    <d v="2022-11-11T00:00:00"/>
    <s v=""/>
    <d v="2022-11-11T00:00:00"/>
    <n v="3"/>
    <n v="2"/>
    <n v="2022"/>
    <x v="3"/>
    <n v="3"/>
    <n v="3"/>
    <n v="3"/>
  </r>
  <r>
    <s v="Incidente"/>
    <x v="3"/>
    <x v="2"/>
    <s v="Cerrado"/>
    <s v="ITSMECOM-1210199"/>
    <n v="5842965"/>
    <d v="2022-11-08T00:00:00"/>
    <d v="2022-11-24T00:00:00"/>
    <d v="2022-11-08T00:00:00"/>
    <d v="2022-11-09T00:00:00"/>
    <s v=""/>
    <d v="2022-11-09T00:00:00"/>
    <n v="1"/>
    <n v="1"/>
    <n v="2022"/>
    <x v="3"/>
    <n v="1"/>
    <n v="1"/>
    <n v="1"/>
  </r>
  <r>
    <s v="Incidente"/>
    <x v="3"/>
    <x v="0"/>
    <s v="Cerrado"/>
    <s v="ITSMECOM-1210173"/>
    <n v="5842952"/>
    <d v="2022-11-08T00:00:00"/>
    <d v="2022-11-24T00:00:00"/>
    <m/>
    <m/>
    <s v=""/>
    <d v="2022-11-09T00:00:00"/>
    <n v="1"/>
    <n v="0"/>
    <n v="2022"/>
    <x v="3"/>
    <n v="1"/>
    <n v="1"/>
    <n v="1"/>
  </r>
  <r>
    <s v="Incidente"/>
    <x v="7"/>
    <x v="1"/>
    <s v="Cerrado"/>
    <s v="ITSMECOM-1209321"/>
    <n v="5840368"/>
    <d v="2022-11-07T00:00:00"/>
    <d v="2022-12-10T00:00:00"/>
    <m/>
    <m/>
    <s v=""/>
    <d v="2022-11-25T00:00:00"/>
    <n v="18"/>
    <n v="0"/>
    <n v="2022"/>
    <x v="3"/>
    <n v="18"/>
    <n v="18"/>
    <n v="18"/>
  </r>
  <r>
    <s v="Solicitud de servicio"/>
    <x v="0"/>
    <x v="1"/>
    <s v="Cerrado"/>
    <s v="ITSMECOM-1209301"/>
    <n v="5840430"/>
    <d v="2022-11-07T00:00:00"/>
    <d v="2022-11-22T00:00:00"/>
    <m/>
    <m/>
    <s v=""/>
    <d v="2022-11-07T00:00:00"/>
    <n v="0"/>
    <n v="0"/>
    <n v="2022"/>
    <x v="3"/>
    <n v="0"/>
    <n v="0"/>
    <n v="0"/>
  </r>
  <r>
    <s v="Solicitud de servicio"/>
    <x v="0"/>
    <x v="0"/>
    <s v="Cerrado"/>
    <s v="ITSMECOM-1209252"/>
    <n v="5840073"/>
    <d v="2022-11-07T00:00:00"/>
    <d v="2022-11-22T00:00:00"/>
    <m/>
    <m/>
    <s v=""/>
    <d v="2022-11-07T00:00:00"/>
    <n v="0"/>
    <n v="0"/>
    <n v="2022"/>
    <x v="3"/>
    <n v="0"/>
    <n v="0"/>
    <n v="0"/>
  </r>
  <r>
    <s v="Incidente"/>
    <x v="7"/>
    <x v="1"/>
    <s v="Cerrado"/>
    <s v="ITSMECOM-1209010"/>
    <n v="5839028"/>
    <d v="2022-11-07T00:00:00"/>
    <d v="2022-12-10T00:00:00"/>
    <m/>
    <m/>
    <s v=""/>
    <d v="2022-11-25T00:00:00"/>
    <n v="18"/>
    <n v="0"/>
    <n v="2022"/>
    <x v="3"/>
    <n v="18"/>
    <n v="18"/>
    <n v="18"/>
  </r>
  <r>
    <s v="Incidente"/>
    <x v="1"/>
    <x v="0"/>
    <s v="Cerrado"/>
    <s v="ITSMECOM-1208549"/>
    <n v="5836737"/>
    <d v="2022-11-07T00:00:00"/>
    <d v="2022-11-24T00:00:00"/>
    <m/>
    <m/>
    <s v=""/>
    <d v="2022-11-09T00:00:00"/>
    <n v="2"/>
    <n v="0"/>
    <n v="2022"/>
    <x v="3"/>
    <n v="2"/>
    <n v="2"/>
    <n v="2"/>
  </r>
  <r>
    <s v="Incidente"/>
    <x v="5"/>
    <x v="0"/>
    <s v="Cerrado"/>
    <s v="ITSMECOM-1208494"/>
    <n v="5836258"/>
    <d v="2022-11-07T00:00:00"/>
    <d v="2022-12-02T00:00:00"/>
    <d v="2022-11-07T00:00:00"/>
    <d v="2022-11-16T00:00:00"/>
    <s v=""/>
    <d v="2022-11-16T00:00:00"/>
    <n v="9"/>
    <n v="9"/>
    <n v="2022"/>
    <x v="3"/>
    <n v="9"/>
    <n v="9"/>
    <n v="9"/>
  </r>
  <r>
    <s v="Incidente"/>
    <x v="3"/>
    <x v="3"/>
    <s v="Cerrado"/>
    <s v="ITSMECOM-1208453"/>
    <n v="5836223"/>
    <d v="2022-11-07T00:00:00"/>
    <d v="2022-11-23T00:00:00"/>
    <d v="2022-11-07T00:00:00"/>
    <d v="2022-11-08T00:00:00"/>
    <s v=""/>
    <d v="2022-11-08T00:00:00"/>
    <n v="1"/>
    <n v="1"/>
    <n v="2022"/>
    <x v="3"/>
    <n v="1"/>
    <n v="1"/>
    <n v="1"/>
  </r>
  <r>
    <s v="Incidente"/>
    <x v="3"/>
    <x v="0"/>
    <s v="Cerrado"/>
    <s v="ITSMECOM-1208433"/>
    <n v="5835905"/>
    <d v="2022-11-07T00:00:00"/>
    <d v="2022-11-23T00:00:00"/>
    <d v="2022-11-07T00:00:00"/>
    <d v="2022-11-08T00:00:00"/>
    <s v=""/>
    <d v="2022-11-08T00:00:00"/>
    <n v="1"/>
    <n v="1"/>
    <n v="2022"/>
    <x v="3"/>
    <n v="1"/>
    <n v="1"/>
    <n v="1"/>
  </r>
  <r>
    <s v="Incidente"/>
    <x v="3"/>
    <x v="0"/>
    <s v="Cerrado"/>
    <s v="ITSMECOM-1208426"/>
    <n v="5835902"/>
    <d v="2022-11-07T00:00:00"/>
    <d v="2022-11-22T00:00:00"/>
    <m/>
    <m/>
    <s v=""/>
    <d v="2022-11-07T00:00:00"/>
    <n v="0"/>
    <n v="0"/>
    <n v="2022"/>
    <x v="3"/>
    <n v="0"/>
    <n v="0"/>
    <n v="0"/>
  </r>
  <r>
    <s v="Incidente"/>
    <x v="3"/>
    <x v="0"/>
    <s v="Cerrado"/>
    <s v="ITSMECOM-1208417"/>
    <n v="5835894"/>
    <d v="2022-11-07T00:00:00"/>
    <d v="2022-11-24T00:00:00"/>
    <m/>
    <m/>
    <s v=""/>
    <d v="2022-11-09T00:00:00"/>
    <n v="2"/>
    <n v="0"/>
    <n v="2022"/>
    <x v="3"/>
    <n v="2"/>
    <n v="2"/>
    <n v="2"/>
  </r>
  <r>
    <s v="Incidente"/>
    <x v="3"/>
    <x v="0"/>
    <s v="Cerrado"/>
    <s v="ITSMECOM-1208412"/>
    <n v="5835890"/>
    <d v="2022-11-07T00:00:00"/>
    <d v="2022-11-23T00:00:00"/>
    <m/>
    <m/>
    <s v=""/>
    <d v="2022-11-08T00:00:00"/>
    <n v="1"/>
    <n v="0"/>
    <n v="2022"/>
    <x v="3"/>
    <n v="1"/>
    <n v="1"/>
    <n v="1"/>
  </r>
  <r>
    <s v="Incidente"/>
    <x v="3"/>
    <x v="0"/>
    <s v="Cerrado"/>
    <s v="ITSMECOM-1208389"/>
    <n v="5835858"/>
    <d v="2022-11-07T00:00:00"/>
    <d v="2022-11-22T00:00:00"/>
    <m/>
    <m/>
    <s v=""/>
    <d v="2022-11-07T00:00:00"/>
    <n v="0"/>
    <n v="0"/>
    <n v="2022"/>
    <x v="3"/>
    <n v="0"/>
    <n v="0"/>
    <n v="0"/>
  </r>
  <r>
    <s v="Solicitud de servicio"/>
    <x v="0"/>
    <x v="0"/>
    <s v="Cerrado"/>
    <s v="ITSMECOM-1208062"/>
    <n v="5834143"/>
    <d v="2022-11-07T00:00:00"/>
    <d v="2022-11-22T00:00:00"/>
    <m/>
    <m/>
    <s v=""/>
    <d v="2022-11-07T00:00:00"/>
    <n v="0"/>
    <n v="0"/>
    <n v="2022"/>
    <x v="3"/>
    <n v="0"/>
    <n v="0"/>
    <n v="0"/>
  </r>
  <r>
    <s v="Solicitud de servicio"/>
    <x v="0"/>
    <x v="0"/>
    <s v="Cerrado"/>
    <s v="ITSMECOM-1203942"/>
    <n v="5828791"/>
    <d v="2022-11-04T00:00:00"/>
    <d v="2022-11-19T00:00:00"/>
    <m/>
    <m/>
    <s v=""/>
    <d v="2022-11-04T00:00:00"/>
    <n v="0"/>
    <n v="0"/>
    <n v="2022"/>
    <x v="3"/>
    <n v="0"/>
    <n v="0"/>
    <n v="0"/>
  </r>
  <r>
    <s v="Incidente"/>
    <x v="3"/>
    <x v="0"/>
    <s v="Cerrado"/>
    <s v="ITSMECOM-1203917"/>
    <n v="5828699"/>
    <d v="2022-11-04T00:00:00"/>
    <d v="2022-11-19T00:00:00"/>
    <m/>
    <m/>
    <s v=""/>
    <d v="2022-11-04T00:00:00"/>
    <n v="0"/>
    <n v="0"/>
    <n v="2022"/>
    <x v="3"/>
    <n v="0"/>
    <n v="0"/>
    <n v="0"/>
  </r>
  <r>
    <s v="Incidente"/>
    <x v="1"/>
    <x v="0"/>
    <s v="Cerrado"/>
    <s v="ITSMECOM-1203785"/>
    <n v="5827955"/>
    <d v="2022-11-04T00:00:00"/>
    <d v="2022-11-19T00:00:00"/>
    <d v="2022-11-04T00:00:00"/>
    <d v="2022-11-04T00:00:00"/>
    <s v=""/>
    <d v="2022-11-04T00:00:00"/>
    <n v="0"/>
    <n v="0"/>
    <n v="2022"/>
    <x v="3"/>
    <n v="0"/>
    <n v="0"/>
    <n v="0"/>
  </r>
  <r>
    <s v="Incidente"/>
    <x v="1"/>
    <x v="0"/>
    <s v="Cerrado"/>
    <s v="ITSMECOM-1203779"/>
    <n v="5827945"/>
    <d v="2022-11-04T00:00:00"/>
    <d v="2022-11-30T00:00:00"/>
    <d v="2022-11-04T00:00:00"/>
    <d v="2022-11-14T00:00:00"/>
    <s v=""/>
    <d v="2022-11-14T00:00:00"/>
    <n v="10"/>
    <n v="10"/>
    <n v="2022"/>
    <x v="3"/>
    <n v="10"/>
    <n v="10"/>
    <n v="10"/>
  </r>
  <r>
    <s v="Incidente"/>
    <x v="1"/>
    <x v="0"/>
    <s v="Cerrado"/>
    <s v="ITSMECOM-1203741"/>
    <n v="5827687"/>
    <d v="2022-11-04T00:00:00"/>
    <d v="2022-11-26T00:00:00"/>
    <d v="2022-11-04T00:00:00"/>
    <d v="2022-11-11T00:00:00"/>
    <s v=""/>
    <d v="2022-11-11T00:00:00"/>
    <n v="7"/>
    <n v="7"/>
    <n v="2022"/>
    <x v="3"/>
    <n v="7"/>
    <n v="7"/>
    <n v="7"/>
  </r>
  <r>
    <s v="Incidente"/>
    <x v="1"/>
    <x v="0"/>
    <s v="Cerrado"/>
    <s v="ITSMECOM-1203724"/>
    <n v="5827654"/>
    <d v="2022-11-04T00:00:00"/>
    <d v="2022-11-22T00:00:00"/>
    <d v="2022-11-04T00:00:00"/>
    <d v="2022-11-07T00:00:00"/>
    <s v=""/>
    <d v="2022-11-07T00:00:00"/>
    <n v="3"/>
    <n v="3"/>
    <n v="2022"/>
    <x v="3"/>
    <n v="3"/>
    <n v="3"/>
    <n v="3"/>
  </r>
  <r>
    <s v="Incidente"/>
    <x v="1"/>
    <x v="0"/>
    <s v="Cerrado"/>
    <s v="ITSMECOM-1203715"/>
    <n v="5827640"/>
    <d v="2022-11-04T00:00:00"/>
    <d v="2022-12-07T00:00:00"/>
    <d v="2022-11-04T00:00:00"/>
    <d v="2022-11-22T00:00:00"/>
    <s v=""/>
    <d v="2022-11-22T00:00:00"/>
    <n v="18"/>
    <n v="18"/>
    <n v="2022"/>
    <x v="3"/>
    <n v="18"/>
    <n v="18"/>
    <n v="18"/>
  </r>
  <r>
    <s v="Incidente"/>
    <x v="5"/>
    <x v="0"/>
    <s v="Cerrado"/>
    <s v="ITSMECOM-1203629"/>
    <n v="5827100"/>
    <d v="2022-11-04T00:00:00"/>
    <d v="2022-11-22T00:00:00"/>
    <d v="2022-11-04T00:00:00"/>
    <d v="2022-11-07T00:00:00"/>
    <s v=""/>
    <d v="2022-11-07T00:00:00"/>
    <n v="3"/>
    <n v="3"/>
    <n v="2022"/>
    <x v="3"/>
    <n v="3"/>
    <n v="3"/>
    <n v="3"/>
  </r>
  <r>
    <s v="Solicitud de servicio"/>
    <x v="0"/>
    <x v="2"/>
    <s v="Cerrado"/>
    <s v="ITSMECOM-1202251"/>
    <n v="5824392"/>
    <d v="2022-11-03T00:00:00"/>
    <d v="2022-11-19T00:00:00"/>
    <m/>
    <m/>
    <s v=""/>
    <d v="2022-11-03T00:00:00"/>
    <n v="0"/>
    <n v="0"/>
    <n v="2022"/>
    <x v="3"/>
    <n v="0"/>
    <n v="0"/>
    <n v="0"/>
  </r>
  <r>
    <s v="Solicitud de servicio"/>
    <x v="11"/>
    <x v="1"/>
    <s v="Cerrado"/>
    <s v="ITSMECOM-1201788"/>
    <n v="5822502"/>
    <d v="2022-11-03T00:00:00"/>
    <d v="2022-11-22T00:00:00"/>
    <m/>
    <m/>
    <s v=""/>
    <d v="2022-11-07T00:00:00"/>
    <n v="4"/>
    <n v="0"/>
    <n v="2022"/>
    <x v="3"/>
    <n v="4"/>
    <n v="4"/>
    <n v="4"/>
  </r>
  <r>
    <s v="Solicitud de servicio"/>
    <x v="0"/>
    <x v="1"/>
    <s v="Cerrado"/>
    <s v="ITSMECOM-1201786"/>
    <n v="5822497"/>
    <d v="2022-11-03T00:00:00"/>
    <d v="2022-11-28T00:00:00"/>
    <m/>
    <m/>
    <s v=""/>
    <d v="2022-11-03T00:00:00"/>
    <n v="0"/>
    <n v="0"/>
    <n v="2022"/>
    <x v="3"/>
    <n v="0"/>
    <n v="0"/>
    <n v="0"/>
  </r>
  <r>
    <s v="Solicitud de servicio"/>
    <x v="11"/>
    <x v="0"/>
    <s v="Cerrado"/>
    <s v="ITSMECOM-1201682"/>
    <n v="5821985"/>
    <d v="2022-11-03T00:00:00"/>
    <d v="2022-11-18T00:00:00"/>
    <m/>
    <m/>
    <s v=""/>
    <d v="2022-11-03T00:00:00"/>
    <n v="0"/>
    <n v="0"/>
    <n v="2022"/>
    <x v="3"/>
    <n v="0"/>
    <n v="0"/>
    <n v="0"/>
  </r>
  <r>
    <s v="Incidente"/>
    <x v="5"/>
    <x v="2"/>
    <s v="Cerrado"/>
    <s v="ITSMECOM-1201610"/>
    <n v="5821632"/>
    <d v="2022-11-03T00:00:00"/>
    <d v="2022-11-18T00:00:00"/>
    <m/>
    <m/>
    <s v=""/>
    <d v="2022-11-03T00:00:00"/>
    <n v="0"/>
    <n v="0"/>
    <n v="2022"/>
    <x v="3"/>
    <n v="0"/>
    <n v="0"/>
    <n v="0"/>
  </r>
  <r>
    <s v="Incidente"/>
    <x v="5"/>
    <x v="0"/>
    <s v="Cerrado"/>
    <s v="ITSMECOM-1201376"/>
    <n v="5820376"/>
    <d v="2022-11-03T00:00:00"/>
    <d v="2022-11-22T00:00:00"/>
    <d v="2022-11-03T00:00:00"/>
    <d v="2022-11-07T00:00:00"/>
    <s v=""/>
    <d v="2022-11-07T00:00:00"/>
    <n v="4"/>
    <n v="4"/>
    <n v="2022"/>
    <x v="3"/>
    <n v="4"/>
    <n v="4"/>
    <n v="4"/>
  </r>
  <r>
    <s v="Incidente"/>
    <x v="5"/>
    <x v="0"/>
    <s v="Cerrado"/>
    <s v="ITSMECOM-1201313"/>
    <n v="5820311"/>
    <d v="2022-11-03T00:00:00"/>
    <d v="2022-11-19T00:00:00"/>
    <d v="2022-11-03T00:00:00"/>
    <d v="2022-11-04T00:00:00"/>
    <s v=""/>
    <d v="2022-11-04T00:00:00"/>
    <n v="1"/>
    <n v="1"/>
    <n v="2022"/>
    <x v="3"/>
    <n v="1"/>
    <n v="1"/>
    <n v="1"/>
  </r>
  <r>
    <s v="Incidente"/>
    <x v="5"/>
    <x v="0"/>
    <s v="Cerrado"/>
    <s v="ITSMECOM-1201306"/>
    <n v="5820002"/>
    <d v="2022-11-03T00:00:00"/>
    <d v="2022-11-19T00:00:00"/>
    <d v="2022-11-03T00:00:00"/>
    <d v="2022-11-03T00:00:00"/>
    <s v=""/>
    <d v="2022-11-03T00:00:00"/>
    <n v="0"/>
    <n v="0"/>
    <n v="2022"/>
    <x v="3"/>
    <n v="0"/>
    <n v="0"/>
    <n v="0"/>
  </r>
  <r>
    <s v="Solicitud de servicio"/>
    <x v="0"/>
    <x v="1"/>
    <s v="Cerrado"/>
    <s v="ITSMECOM-1201292"/>
    <n v="5819892"/>
    <d v="2022-11-03T00:00:00"/>
    <d v="2022-12-10T00:00:00"/>
    <m/>
    <m/>
    <s v=""/>
    <d v="2022-11-25T00:00:00"/>
    <n v="22"/>
    <n v="0"/>
    <n v="2022"/>
    <x v="3"/>
    <n v="22"/>
    <n v="22"/>
    <n v="22"/>
  </r>
  <r>
    <s v="Incidente"/>
    <x v="3"/>
    <x v="0"/>
    <s v="Cerrado"/>
    <s v="ITSMECOM-1201273"/>
    <n v="5819953"/>
    <d v="2022-11-03T00:00:00"/>
    <d v="2022-11-19T00:00:00"/>
    <d v="2022-11-03T00:00:00"/>
    <d v="2022-11-03T00:00:00"/>
    <s v=""/>
    <d v="2022-11-03T00:00:00"/>
    <n v="0"/>
    <n v="0"/>
    <n v="2022"/>
    <x v="3"/>
    <n v="0"/>
    <n v="0"/>
    <n v="0"/>
  </r>
  <r>
    <s v="Incidente"/>
    <x v="5"/>
    <x v="0"/>
    <s v="Cerrado"/>
    <s v="ITSMECOM-1199864"/>
    <n v="5817348"/>
    <d v="2022-11-02T00:00:00"/>
    <d v="2022-11-22T00:00:00"/>
    <d v="2022-11-02T00:00:00"/>
    <d v="2022-11-07T00:00:00"/>
    <s v=""/>
    <d v="2022-11-07T00:00:00"/>
    <n v="5"/>
    <n v="5"/>
    <n v="2022"/>
    <x v="3"/>
    <n v="5"/>
    <n v="5"/>
    <n v="5"/>
  </r>
  <r>
    <s v="Incidente"/>
    <x v="5"/>
    <x v="1"/>
    <s v="Cerrado"/>
    <s v="ITSMECOM-1199314"/>
    <n v="5815735"/>
    <d v="2022-11-02T00:00:00"/>
    <d v="2022-11-19T00:00:00"/>
    <d v="2022-11-02T00:00:00"/>
    <d v="2022-11-04T00:00:00"/>
    <s v=""/>
    <d v="2022-11-04T00:00:00"/>
    <n v="2"/>
    <n v="2"/>
    <n v="2022"/>
    <x v="3"/>
    <n v="2"/>
    <n v="2"/>
    <n v="2"/>
  </r>
  <r>
    <s v="Solicitud de servicio"/>
    <x v="0"/>
    <x v="1"/>
    <s v="Cerrado"/>
    <s v="ITSMECOM-1199107"/>
    <n v="5814726"/>
    <d v="2022-11-02T00:00:00"/>
    <d v="2022-11-17T00:00:00"/>
    <m/>
    <m/>
    <s v=""/>
    <d v="2022-11-02T00:00:00"/>
    <n v="0"/>
    <n v="0"/>
    <n v="2022"/>
    <x v="3"/>
    <n v="0"/>
    <n v="0"/>
    <n v="0"/>
  </r>
  <r>
    <s v="Solicitud de servicio"/>
    <x v="9"/>
    <x v="2"/>
    <s v="Cerrado"/>
    <s v="ITSMECOM-1199070"/>
    <n v="5814406"/>
    <d v="2022-11-02T00:00:00"/>
    <d v="2022-11-17T00:00:00"/>
    <m/>
    <m/>
    <s v=""/>
    <d v="2022-11-02T00:00:00"/>
    <n v="0"/>
    <n v="0"/>
    <n v="2022"/>
    <x v="3"/>
    <n v="0"/>
    <n v="0"/>
    <n v="0"/>
  </r>
  <r>
    <s v="Solicitud de servicio"/>
    <x v="0"/>
    <x v="0"/>
    <s v="Cerrado"/>
    <s v="ITSMECOM-1198765"/>
    <n v="5812894"/>
    <d v="2022-11-02T00:00:00"/>
    <d v="2022-11-17T00:00:00"/>
    <m/>
    <m/>
    <s v=""/>
    <d v="2022-11-02T00:00:00"/>
    <n v="0"/>
    <n v="0"/>
    <n v="2022"/>
    <x v="3"/>
    <n v="0"/>
    <n v="0"/>
    <n v="0"/>
  </r>
  <r>
    <s v="Incidente"/>
    <x v="5"/>
    <x v="0"/>
    <s v="Cerrado"/>
    <s v="ITSMECOM-1198734"/>
    <n v="5812563"/>
    <d v="2022-11-02T00:00:00"/>
    <d v="2022-11-23T00:00:00"/>
    <d v="2022-11-02T00:00:00"/>
    <d v="2022-11-08T00:00:00"/>
    <s v=""/>
    <d v="2022-11-08T00:00:00"/>
    <n v="6"/>
    <n v="6"/>
    <n v="2022"/>
    <x v="3"/>
    <n v="6"/>
    <n v="6"/>
    <n v="6"/>
  </r>
  <r>
    <s v="Incidente"/>
    <x v="3"/>
    <x v="0"/>
    <s v="Cerrado"/>
    <s v="ITSMECOM-1198725"/>
    <n v="5812559"/>
    <d v="2022-11-02T00:00:00"/>
    <d v="2022-11-18T00:00:00"/>
    <d v="2022-11-02T00:00:00"/>
    <d v="2022-11-03T00:00:00"/>
    <s v=""/>
    <d v="2022-11-03T00:00:00"/>
    <n v="1"/>
    <n v="1"/>
    <n v="2022"/>
    <x v="3"/>
    <n v="1"/>
    <n v="1"/>
    <n v="1"/>
  </r>
  <r>
    <s v="Incidente"/>
    <x v="1"/>
    <x v="0"/>
    <s v="Cerrado"/>
    <s v="ITSMECOM-1198724"/>
    <n v="5812557"/>
    <d v="2022-11-02T00:00:00"/>
    <d v="2022-12-02T00:00:00"/>
    <d v="2022-11-02T00:00:00"/>
    <d v="2022-11-17T00:00:00"/>
    <s v=""/>
    <d v="2022-11-17T00:00:00"/>
    <n v="15"/>
    <n v="15"/>
    <n v="2022"/>
    <x v="3"/>
    <n v="15"/>
    <n v="15"/>
    <n v="15"/>
  </r>
  <r>
    <s v="Solicitud de servicio"/>
    <x v="8"/>
    <x v="1"/>
    <s v="Cerrado"/>
    <s v="ITSMECOM-1198716"/>
    <n v="5812836"/>
    <d v="2022-11-02T00:00:00"/>
    <d v="2022-11-17T00:00:00"/>
    <m/>
    <m/>
    <s v=""/>
    <d v="2022-11-02T00:00:00"/>
    <n v="0"/>
    <n v="0"/>
    <n v="2022"/>
    <x v="3"/>
    <n v="0"/>
    <n v="0"/>
    <n v="0"/>
  </r>
  <r>
    <s v="Solicitud de servicio"/>
    <x v="13"/>
    <x v="2"/>
    <s v="Cerrado"/>
    <s v="ITSMECOM-1198671"/>
    <n v="5812521"/>
    <d v="2022-11-02T00:00:00"/>
    <d v="2022-11-17T00:00:00"/>
    <m/>
    <m/>
    <s v=""/>
    <d v="2022-11-02T00:00:00"/>
    <n v="0"/>
    <n v="0"/>
    <n v="2022"/>
    <x v="3"/>
    <n v="0"/>
    <n v="0"/>
    <n v="0"/>
  </r>
  <r>
    <s v="Incidente"/>
    <x v="7"/>
    <x v="1"/>
    <s v="Cerrado"/>
    <s v="ITSMECOM-1197822"/>
    <n v="5810821"/>
    <d v="2022-11-01T00:00:00"/>
    <d v="2022-11-17T00:00:00"/>
    <m/>
    <m/>
    <s v=""/>
    <d v="2022-11-02T00:00:00"/>
    <n v="1"/>
    <n v="0"/>
    <n v="2022"/>
    <x v="3"/>
    <n v="1"/>
    <n v="1"/>
    <n v="1"/>
  </r>
  <r>
    <s v="Incidente"/>
    <x v="7"/>
    <x v="1"/>
    <s v="Cerrado"/>
    <s v="ITSMECOM-1196940"/>
    <n v="5808660"/>
    <d v="2022-10-31T00:00:00"/>
    <d v="2022-11-14T00:00:00"/>
    <m/>
    <m/>
    <s v=""/>
    <d v="2022-11-14T00:00:00"/>
    <n v="14"/>
    <n v="0"/>
    <n v="2022"/>
    <x v="3"/>
    <n v="14"/>
    <n v="14"/>
    <n v="14"/>
  </r>
  <r>
    <s v="Incidente"/>
    <x v="3"/>
    <x v="2"/>
    <s v="Cerrado"/>
    <s v="ITSMECOM-1196159"/>
    <n v="5805372"/>
    <d v="2022-10-31T00:00:00"/>
    <d v="2022-12-06T00:00:00"/>
    <d v="2022-10-31T00:00:00"/>
    <d v="2022-11-21T00:00:00"/>
    <s v=""/>
    <d v="2022-11-21T00:00:00"/>
    <n v="21"/>
    <n v="21"/>
    <n v="2022"/>
    <x v="3"/>
    <n v="21"/>
    <n v="21"/>
    <n v="21"/>
  </r>
  <r>
    <s v="Incidente"/>
    <x v="5"/>
    <x v="0"/>
    <s v="Cerrado"/>
    <s v="ITSMECOM-1196108"/>
    <n v="5805189"/>
    <d v="2022-10-31T00:00:00"/>
    <d v="2022-11-17T00:00:00"/>
    <d v="2022-10-31T00:00:00"/>
    <d v="2022-11-02T00:00:00"/>
    <s v=""/>
    <d v="2022-11-02T00:00:00"/>
    <n v="2"/>
    <n v="2"/>
    <n v="2022"/>
    <x v="3"/>
    <n v="2"/>
    <n v="2"/>
    <n v="2"/>
  </r>
  <r>
    <s v="Incidente"/>
    <x v="5"/>
    <x v="0"/>
    <s v="Cerrado"/>
    <s v="ITSMECOM-1196091"/>
    <n v="5805154"/>
    <d v="2022-10-31T00:00:00"/>
    <d v="2022-11-18T00:00:00"/>
    <d v="2022-10-31T00:00:00"/>
    <d v="2022-11-03T00:00:00"/>
    <s v=""/>
    <d v="2022-11-03T00:00:00"/>
    <n v="3"/>
    <n v="3"/>
    <n v="2022"/>
    <x v="3"/>
    <n v="3"/>
    <n v="3"/>
    <n v="3"/>
  </r>
  <r>
    <s v="Incidente"/>
    <x v="3"/>
    <x v="3"/>
    <s v="Cerrado"/>
    <s v="ITSMECOM-1196076"/>
    <n v="5805142"/>
    <d v="2022-10-31T00:00:00"/>
    <d v="2022-11-17T00:00:00"/>
    <d v="2022-10-31T00:00:00"/>
    <d v="2022-11-02T00:00:00"/>
    <s v=""/>
    <d v="2022-11-02T00:00:00"/>
    <n v="2"/>
    <n v="2"/>
    <n v="2022"/>
    <x v="3"/>
    <n v="2"/>
    <n v="2"/>
    <n v="2"/>
  </r>
  <r>
    <s v="Incidente"/>
    <x v="3"/>
    <x v="0"/>
    <s v="Cerrado"/>
    <s v="ITSMECOM-1196070"/>
    <n v="5805134"/>
    <d v="2022-10-31T00:00:00"/>
    <d v="2022-11-17T00:00:00"/>
    <m/>
    <m/>
    <s v=""/>
    <d v="2022-11-02T00:00:00"/>
    <n v="2"/>
    <n v="0"/>
    <n v="2022"/>
    <x v="3"/>
    <n v="2"/>
    <n v="2"/>
    <n v="2"/>
  </r>
  <r>
    <s v="Incidente"/>
    <x v="3"/>
    <x v="0"/>
    <s v="Cerrado"/>
    <s v="ITSMECOM-1196057"/>
    <n v="5805125"/>
    <d v="2022-10-31T00:00:00"/>
    <d v="2022-11-22T00:00:00"/>
    <d v="2022-10-31T00:00:00"/>
    <d v="2022-11-07T00:00:00"/>
    <s v=""/>
    <d v="2022-11-07T00:00:00"/>
    <n v="7"/>
    <n v="7"/>
    <n v="2022"/>
    <x v="3"/>
    <n v="7"/>
    <n v="7"/>
    <n v="7"/>
  </r>
  <r>
    <s v="Incidente"/>
    <x v="7"/>
    <x v="1"/>
    <s v="Cerrado"/>
    <s v="ITSMECOM-1195153"/>
    <n v="5802906"/>
    <d v="2022-10-30T00:00:00"/>
    <d v="2022-11-25T00:00:00"/>
    <m/>
    <m/>
    <s v=""/>
    <d v="2022-11-10T00:00:00"/>
    <n v="11"/>
    <n v="0"/>
    <n v="2022"/>
    <x v="3"/>
    <n v="11"/>
    <n v="11"/>
    <n v="11"/>
  </r>
  <r>
    <s v="Solicitud de servicio"/>
    <x v="0"/>
    <x v="0"/>
    <s v="Cerrado"/>
    <s v="ITSMECOM-1194111"/>
    <n v="5800401"/>
    <d v="2022-10-28T00:00:00"/>
    <d v="2022-11-18T00:00:00"/>
    <m/>
    <m/>
    <s v=""/>
    <d v="2022-11-03T00:00:00"/>
    <n v="6"/>
    <n v="0"/>
    <n v="2022"/>
    <x v="3"/>
    <n v="6"/>
    <n v="6"/>
    <n v="6"/>
  </r>
  <r>
    <s v="Solicitud de servicio"/>
    <x v="0"/>
    <x v="1"/>
    <s v="Cerrado"/>
    <s v="ITSMECOM-1194021"/>
    <n v="5799702"/>
    <d v="2022-10-28T00:00:00"/>
    <d v="2022-11-19T00:00:00"/>
    <m/>
    <m/>
    <s v=""/>
    <d v="2022-11-04T00:00:00"/>
    <n v="7"/>
    <n v="0"/>
    <n v="2022"/>
    <x v="3"/>
    <n v="7"/>
    <n v="7"/>
    <n v="7"/>
  </r>
  <r>
    <s v="Incidente"/>
    <x v="3"/>
    <x v="0"/>
    <s v="Cerrado"/>
    <s v="ITSMECOM-1193833"/>
    <n v="5798971"/>
    <d v="2022-10-28T00:00:00"/>
    <d v="2022-11-19T00:00:00"/>
    <m/>
    <m/>
    <s v=""/>
    <d v="2022-11-03T00:00:00"/>
    <n v="6"/>
    <n v="0"/>
    <n v="2022"/>
    <x v="3"/>
    <n v="6"/>
    <n v="6"/>
    <n v="6"/>
  </r>
  <r>
    <s v="Incidente"/>
    <x v="3"/>
    <x v="0"/>
    <s v="Cerrado"/>
    <s v="ITSMECOM-1193741"/>
    <n v="5798548"/>
    <d v="2022-10-28T00:00:00"/>
    <d v="2022-11-17T00:00:00"/>
    <d v="2022-10-28T00:00:00"/>
    <d v="2022-11-02T00:00:00"/>
    <s v=""/>
    <d v="2022-11-02T00:00:00"/>
    <n v="5"/>
    <n v="5"/>
    <n v="2022"/>
    <x v="3"/>
    <n v="5"/>
    <n v="5"/>
    <n v="5"/>
  </r>
  <r>
    <s v="Incidente"/>
    <x v="3"/>
    <x v="0"/>
    <s v="Cerrado"/>
    <s v="ITSMECOM-1192433"/>
    <n v="5793517"/>
    <d v="2022-10-27T00:00:00"/>
    <d v="2022-12-01T00:00:00"/>
    <d v="2022-10-27T00:00:00"/>
    <d v="2022-11-15T00:00:00"/>
    <s v=""/>
    <d v="2022-11-15T00:00:00"/>
    <n v="19"/>
    <n v="19"/>
    <n v="2022"/>
    <x v="3"/>
    <n v="19"/>
    <n v="19"/>
    <n v="19"/>
  </r>
  <r>
    <s v="Incidente"/>
    <x v="5"/>
    <x v="0"/>
    <s v="Cerrado"/>
    <s v="ITSMECOM-1190522"/>
    <n v="5785741"/>
    <d v="2022-10-26T00:00:00"/>
    <d v="2022-11-30T00:00:00"/>
    <d v="2022-10-26T00:00:00"/>
    <d v="2022-11-15T00:00:00"/>
    <s v=""/>
    <d v="2022-11-15T00:00:00"/>
    <n v="20"/>
    <n v="20"/>
    <n v="2022"/>
    <x v="3"/>
    <n v="20"/>
    <n v="20"/>
    <n v="20"/>
  </r>
  <r>
    <s v="Solicitud de servicio"/>
    <x v="0"/>
    <x v="0"/>
    <s v="Cerrado"/>
    <s v="ITSMECOM-1189173"/>
    <n v="5781998"/>
    <d v="2022-10-25T00:00:00"/>
    <d v="2022-11-17T00:00:00"/>
    <m/>
    <m/>
    <s v=""/>
    <d v="2022-11-02T00:00:00"/>
    <n v="8"/>
    <n v="0"/>
    <n v="2022"/>
    <x v="3"/>
    <n v="8"/>
    <n v="8"/>
    <n v="8"/>
  </r>
  <r>
    <s v="Incidente"/>
    <x v="5"/>
    <x v="0"/>
    <s v="Cerrado"/>
    <s v="ITSMECOM-1188683"/>
    <n v="5779593"/>
    <d v="2022-10-25T00:00:00"/>
    <d v="2022-11-18T00:00:00"/>
    <d v="2022-10-25T00:00:00"/>
    <d v="2022-11-03T00:00:00"/>
    <s v=""/>
    <d v="2022-11-03T00:00:00"/>
    <n v="9"/>
    <n v="9"/>
    <n v="2022"/>
    <x v="3"/>
    <n v="9"/>
    <n v="9"/>
    <n v="9"/>
  </r>
  <r>
    <s v="Incidente"/>
    <x v="5"/>
    <x v="0"/>
    <s v="Cerrado"/>
    <s v="ITSMECOM-1188667"/>
    <n v="5779572"/>
    <d v="2022-10-25T00:00:00"/>
    <d v="2022-11-17T00:00:00"/>
    <d v="2022-10-25T00:00:00"/>
    <d v="2022-11-02T00:00:00"/>
    <s v=""/>
    <d v="2022-11-02T00:00:00"/>
    <n v="8"/>
    <n v="8"/>
    <n v="2022"/>
    <x v="3"/>
    <n v="8"/>
    <n v="8"/>
    <n v="8"/>
  </r>
  <r>
    <s v="Incidente"/>
    <x v="5"/>
    <x v="0"/>
    <s v="Cerrado"/>
    <s v="ITSMECOM-1188643"/>
    <n v="5779538"/>
    <d v="2022-10-25T00:00:00"/>
    <d v="2022-11-18T00:00:00"/>
    <d v="2022-10-25T00:00:00"/>
    <d v="2022-11-03T00:00:00"/>
    <s v=""/>
    <d v="2022-11-03T00:00:00"/>
    <n v="9"/>
    <n v="9"/>
    <n v="2022"/>
    <x v="3"/>
    <n v="9"/>
    <n v="9"/>
    <n v="9"/>
  </r>
  <r>
    <s v="Incidente"/>
    <x v="3"/>
    <x v="0"/>
    <s v="Cerrado"/>
    <s v="ITSMECOM-1188570"/>
    <n v="5779144"/>
    <d v="2022-10-25T00:00:00"/>
    <d v="2022-11-17T00:00:00"/>
    <m/>
    <m/>
    <s v=""/>
    <d v="2022-11-02T00:00:00"/>
    <n v="8"/>
    <n v="0"/>
    <n v="2022"/>
    <x v="3"/>
    <n v="8"/>
    <n v="8"/>
    <n v="8"/>
  </r>
  <r>
    <s v="Incidente"/>
    <x v="5"/>
    <x v="0"/>
    <s v="Cerrado"/>
    <s v="ITSMECOM-1186636"/>
    <n v="5772026"/>
    <d v="2022-10-24T00:00:00"/>
    <d v="2022-11-18T00:00:00"/>
    <d v="2022-10-24T00:00:00"/>
    <d v="2022-11-03T00:00:00"/>
    <s v=""/>
    <d v="2022-11-03T00:00:00"/>
    <n v="10"/>
    <n v="10"/>
    <n v="2022"/>
    <x v="3"/>
    <n v="10"/>
    <n v="10"/>
    <n v="10"/>
  </r>
  <r>
    <s v="Incidente"/>
    <x v="5"/>
    <x v="2"/>
    <s v="Cerrado"/>
    <s v="ITSMECOM-1184152"/>
    <n v="5764063"/>
    <d v="2022-10-21T00:00:00"/>
    <d v="2022-11-18T00:00:00"/>
    <d v="2022-10-21T00:00:00"/>
    <d v="2022-11-03T00:00:00"/>
    <s v=""/>
    <d v="2022-11-03T00:00:00"/>
    <n v="13"/>
    <n v="13"/>
    <n v="2022"/>
    <x v="3"/>
    <n v="13"/>
    <n v="13"/>
    <n v="13"/>
  </r>
  <r>
    <s v="Solicitud de servicio"/>
    <x v="0"/>
    <x v="1"/>
    <s v="Cerrado"/>
    <s v="ITSMECOM-1179045"/>
    <n v="5744085"/>
    <d v="2022-10-18T00:00:00"/>
    <d v="2023-01-25T00:00:00"/>
    <m/>
    <m/>
    <s v=""/>
    <d v="2022-11-02T00:00:00"/>
    <n v="15"/>
    <n v="0"/>
    <n v="2022"/>
    <x v="3"/>
    <n v="15"/>
    <n v="15"/>
    <n v="15"/>
  </r>
  <r>
    <s v="Incidente"/>
    <x v="7"/>
    <x v="1"/>
    <s v="Cerrado"/>
    <s v="ITSMECOM-1178144"/>
    <n v="5740940"/>
    <d v="2022-10-17T00:00:00"/>
    <d v="2022-12-03T00:00:00"/>
    <m/>
    <m/>
    <s v=""/>
    <d v="2022-11-17T00:00:00"/>
    <n v="31"/>
    <n v="0"/>
    <n v="2022"/>
    <x v="3"/>
    <n v="31"/>
    <n v="31"/>
    <n v="31"/>
  </r>
  <r>
    <s v="Incidente"/>
    <x v="5"/>
    <x v="0"/>
    <s v="Cerrado"/>
    <s v="ITSMECOM-1170891"/>
    <n v="5718235"/>
    <d v="2022-10-11T00:00:00"/>
    <d v="2022-11-25T00:00:00"/>
    <m/>
    <m/>
    <s v=""/>
    <d v="2022-11-10T00:00:00"/>
    <n v="30"/>
    <n v="0"/>
    <n v="2022"/>
    <x v="3"/>
    <n v="30"/>
    <n v="30"/>
    <n v="30"/>
  </r>
  <r>
    <s v="Incidente"/>
    <x v="5"/>
    <x v="0"/>
    <s v="Cerrado"/>
    <s v="ITSMECOM-1169903"/>
    <n v="5715309"/>
    <d v="2022-10-10T00:00:00"/>
    <d v="2022-12-14T00:00:00"/>
    <d v="2022-10-10T00:00:00"/>
    <d v="2022-11-29T00:00:00"/>
    <s v=""/>
    <d v="2022-11-29T00:00:00"/>
    <n v="50"/>
    <n v="50"/>
    <n v="2022"/>
    <x v="3"/>
    <n v="50"/>
    <n v="50"/>
    <n v="50"/>
  </r>
  <r>
    <s v="Incidente"/>
    <x v="3"/>
    <x v="3"/>
    <s v="Cerrado"/>
    <s v="ITSMECOM-1169082"/>
    <n v="5712050"/>
    <d v="2022-10-10T00:00:00"/>
    <d v="2022-12-06T00:00:00"/>
    <d v="2022-10-10T00:00:00"/>
    <d v="2022-11-21T00:00:00"/>
    <s v=""/>
    <d v="2022-11-21T00:00:00"/>
    <n v="42"/>
    <n v="42"/>
    <n v="2022"/>
    <x v="3"/>
    <n v="42"/>
    <n v="42"/>
    <n v="42"/>
  </r>
  <r>
    <s v="Incidente"/>
    <x v="7"/>
    <x v="2"/>
    <s v="Cerrado"/>
    <s v="ITSMECOM-1141653"/>
    <n v="5624854"/>
    <d v="2022-09-20T00:00:00"/>
    <d v="2022-11-25T00:00:00"/>
    <m/>
    <m/>
    <s v=""/>
    <d v="2022-11-10T00:00:00"/>
    <n v="51"/>
    <n v="0"/>
    <n v="2022"/>
    <x v="3"/>
    <n v="51"/>
    <n v="51"/>
    <n v="51"/>
  </r>
  <r>
    <s v="Incidente"/>
    <x v="5"/>
    <x v="0"/>
    <s v="Cerrado"/>
    <s v="ITSMECOM-1140748"/>
    <n v="5620664"/>
    <d v="2022-09-20T00:00:00"/>
    <d v="2022-12-01T00:00:00"/>
    <d v="2022-09-20T00:00:00"/>
    <d v="2022-11-16T00:00:00"/>
    <s v=""/>
    <d v="2022-11-16T00:00:00"/>
    <n v="57"/>
    <n v="57"/>
    <n v="2022"/>
    <x v="3"/>
    <n v="57"/>
    <n v="57"/>
    <n v="57"/>
  </r>
  <r>
    <s v="Incidente"/>
    <x v="7"/>
    <x v="1"/>
    <s v="Cerrado"/>
    <s v="ITSMECOM-1119478"/>
    <n v="5545078"/>
    <d v="2022-09-03T00:00:00"/>
    <d v="2022-11-16T00:00:00"/>
    <m/>
    <m/>
    <s v=""/>
    <d v="2022-11-16T00:00:00"/>
    <n v="74"/>
    <n v="0"/>
    <n v="2022"/>
    <x v="3"/>
    <n v="74"/>
    <n v="74"/>
    <n v="74"/>
  </r>
  <r>
    <s v="Incidente"/>
    <x v="7"/>
    <x v="2"/>
    <s v="Cerrado"/>
    <s v="ITSMECOM-1111796"/>
    <n v="5520788"/>
    <d v="2022-08-29T00:00:00"/>
    <d v="2022-12-02T00:00:00"/>
    <m/>
    <m/>
    <s v=""/>
    <d v="2022-11-17T00:00:00"/>
    <n v="80"/>
    <n v="0"/>
    <n v="2022"/>
    <x v="3"/>
    <n v="80"/>
    <n v="80"/>
    <n v="80"/>
  </r>
  <r>
    <s v="Incidente"/>
    <x v="5"/>
    <x v="2"/>
    <s v="Cerrado"/>
    <s v="ITSMECOM-1106262"/>
    <n v="5505228"/>
    <d v="2022-08-24T00:00:00"/>
    <d v="2022-12-06T00:00:00"/>
    <d v="2022-08-24T00:00:00"/>
    <d v="2022-11-21T00:00:00"/>
    <s v=""/>
    <d v="2022-11-21T00:00:00"/>
    <n v="89"/>
    <n v="89"/>
    <n v="2022"/>
    <x v="3"/>
    <n v="89"/>
    <n v="89"/>
    <n v="89"/>
  </r>
  <r>
    <s v="Incidente"/>
    <x v="5"/>
    <x v="2"/>
    <s v="Cerrado"/>
    <s v="ITSMECOM-1094774"/>
    <n v="5469421"/>
    <d v="2022-08-16T00:00:00"/>
    <d v="2022-12-06T00:00:00"/>
    <d v="2022-08-17T00:00:00"/>
    <d v="2022-11-21T00:00:00"/>
    <s v=""/>
    <d v="2022-11-21T00:00:00"/>
    <n v="97"/>
    <n v="96"/>
    <n v="2022"/>
    <x v="3"/>
    <n v="97"/>
    <n v="97"/>
    <n v="97"/>
  </r>
  <r>
    <s v="Incidente"/>
    <x v="7"/>
    <x v="1"/>
    <s v="Cerrado"/>
    <s v="ITSMECOM-1089551"/>
    <n v="5456618"/>
    <d v="2022-08-10T00:00:00"/>
    <d v="2022-11-26T00:00:00"/>
    <m/>
    <m/>
    <s v=""/>
    <d v="2022-11-11T00:00:00"/>
    <n v="93"/>
    <n v="0"/>
    <n v="2022"/>
    <x v="3"/>
    <n v="93"/>
    <n v="93"/>
    <n v="93"/>
  </r>
  <r>
    <s v="Incidente"/>
    <x v="5"/>
    <x v="2"/>
    <s v="Cerrado"/>
    <s v="ITSMECOM-1040110"/>
    <n v="5332907"/>
    <d v="2022-07-14T00:00:00"/>
    <d v="2022-12-06T00:00:00"/>
    <d v="2022-07-14T00:00:00"/>
    <d v="2022-11-21T00:00:00"/>
    <s v=""/>
    <d v="2022-11-21T00:00:00"/>
    <n v="130"/>
    <n v="130"/>
    <n v="2022"/>
    <x v="3"/>
    <n v="130"/>
    <n v="130"/>
    <n v="130"/>
  </r>
  <r>
    <s v="Incidente"/>
    <x v="3"/>
    <x v="0"/>
    <s v="Cerrado"/>
    <s v="ITSMECOM-956507"/>
    <n v="5065449"/>
    <d v="2022-05-19T00:00:00"/>
    <d v="2022-11-29T00:00:00"/>
    <d v="2022-06-03T00:00:00"/>
    <d v="2022-11-14T00:00:00"/>
    <s v=""/>
    <d v="2022-11-14T00:00:00"/>
    <n v="179"/>
    <n v="164"/>
    <n v="2022"/>
    <x v="3"/>
    <n v="179"/>
    <n v="179"/>
    <n v="179"/>
  </r>
  <r>
    <s v="Incidente"/>
    <x v="7"/>
    <x v="2"/>
    <s v="Cerrado"/>
    <s v="ITSMECOM-934981"/>
    <n v="4996255"/>
    <d v="2022-05-04T00:00:00"/>
    <d v="2022-12-02T00:00:00"/>
    <m/>
    <m/>
    <s v=""/>
    <d v="2022-11-17T00:00:00"/>
    <n v="197"/>
    <n v="0"/>
    <n v="2022"/>
    <x v="3"/>
    <n v="197"/>
    <n v="197"/>
    <n v="197"/>
  </r>
  <r>
    <s v="Incidente"/>
    <x v="7"/>
    <x v="1"/>
    <s v="Cerrado"/>
    <s v="ITSMECOM-812023"/>
    <n v="4634853"/>
    <d v="2022-02-24T00:00:00"/>
    <d v="2022-11-26T00:00:00"/>
    <m/>
    <m/>
    <s v=""/>
    <d v="2022-11-11T00:00:00"/>
    <n v="260"/>
    <n v="0"/>
    <n v="2022"/>
    <x v="3"/>
    <n v="260"/>
    <n v="260"/>
    <n v="260"/>
  </r>
  <r>
    <s v="Incidente"/>
    <x v="7"/>
    <x v="1"/>
    <s v="Cerrado"/>
    <s v="ITSMECOM-809965"/>
    <n v="4628123"/>
    <d v="2022-02-23T00:00:00"/>
    <d v="2022-11-26T00:00:00"/>
    <m/>
    <m/>
    <s v=""/>
    <d v="2022-11-11T00:00:00"/>
    <n v="261"/>
    <n v="0"/>
    <n v="2022"/>
    <x v="3"/>
    <n v="261"/>
    <n v="261"/>
    <n v="261"/>
  </r>
  <r>
    <s v="Incidente"/>
    <x v="7"/>
    <x v="2"/>
    <s v="Cerrado"/>
    <s v="ITSMECOM-773183"/>
    <n v="4518223"/>
    <d v="2022-02-03T00:00:00"/>
    <d v="2022-12-02T00:00:00"/>
    <d v="2022-09-26T00:00:00"/>
    <d v="2022-11-17T00:00:00"/>
    <s v=""/>
    <d v="2022-11-17T00:00:00"/>
    <n v="287"/>
    <n v="52"/>
    <n v="2022"/>
    <x v="3"/>
    <n v="287"/>
    <n v="287"/>
    <n v="287"/>
  </r>
  <r>
    <s v="Incidente"/>
    <x v="19"/>
    <x v="2"/>
    <s v="Cerrado"/>
    <s v="ITSMECOM-723535"/>
    <n v="4387405"/>
    <d v="2022-01-10T00:00:00"/>
    <d v="2022-11-21T00:00:00"/>
    <d v="2022-11-21T00:00:00"/>
    <d v="2022-11-21T00:00:00"/>
    <s v=""/>
    <d v="2022-11-21T00:00:00"/>
    <n v="315"/>
    <n v="0"/>
    <n v="2022"/>
    <x v="3"/>
    <n v="315"/>
    <n v="315"/>
    <n v="315"/>
  </r>
  <r>
    <s v="Incidente"/>
    <x v="7"/>
    <x v="2"/>
    <s v="Cerrado"/>
    <s v="ITSMECOM-697381"/>
    <n v="4324207"/>
    <d v="2021-12-22T00:00:00"/>
    <d v="2022-12-02T00:00:00"/>
    <d v="2022-09-21T00:00:00"/>
    <d v="2022-11-17T00:00:00"/>
    <s v=""/>
    <d v="2022-11-17T00:00:00"/>
    <n v="330"/>
    <n v="57"/>
    <n v="2022"/>
    <x v="3"/>
    <n v="330"/>
    <n v="330"/>
    <n v="330"/>
  </r>
  <r>
    <s v="Incidente"/>
    <x v="7"/>
    <x v="2"/>
    <s v="Cerrado"/>
    <s v="ITSMECOM-688247"/>
    <n v="4295719"/>
    <d v="2021-12-15T00:00:00"/>
    <d v="2022-12-02T00:00:00"/>
    <d v="2022-09-21T00:00:00"/>
    <d v="2022-11-17T00:00:00"/>
    <s v=""/>
    <d v="2022-11-17T00:00:00"/>
    <n v="337"/>
    <n v="57"/>
    <n v="2022"/>
    <x v="3"/>
    <n v="337"/>
    <n v="337"/>
    <n v="337"/>
  </r>
  <r>
    <s v="Incidente"/>
    <x v="5"/>
    <x v="0"/>
    <s v="Cerrado"/>
    <s v="ITSMECOM-1196908"/>
    <n v="5808870"/>
    <d v="2022-10-31T00:00:00"/>
    <d v="2022-11-15T00:00:00"/>
    <m/>
    <m/>
    <s v=""/>
    <d v="2022-10-31T00:00:00"/>
    <n v="0"/>
    <n v="0"/>
    <n v="2022"/>
    <x v="4"/>
    <n v="0"/>
    <n v="0"/>
    <n v="0"/>
  </r>
  <r>
    <s v="Incidente"/>
    <x v="5"/>
    <x v="2"/>
    <s v="Cerrado"/>
    <s v="ITSMECOM-1196488"/>
    <n v="5807361"/>
    <d v="2022-10-31T00:00:00"/>
    <d v="2022-11-15T00:00:00"/>
    <m/>
    <m/>
    <s v=""/>
    <d v="2022-10-31T00:00:00"/>
    <n v="0"/>
    <n v="0"/>
    <n v="2022"/>
    <x v="4"/>
    <n v="0"/>
    <n v="0"/>
    <n v="0"/>
  </r>
  <r>
    <s v="Solicitud de servicio"/>
    <x v="0"/>
    <x v="1"/>
    <s v="Cerrado"/>
    <s v="ITSMECOM-1196459"/>
    <n v="5807052"/>
    <d v="2022-10-31T00:00:00"/>
    <d v="2022-11-15T00:00:00"/>
    <m/>
    <m/>
    <s v=""/>
    <d v="2022-10-31T00:00:00"/>
    <n v="0"/>
    <n v="0"/>
    <n v="2022"/>
    <x v="4"/>
    <n v="0"/>
    <n v="0"/>
    <n v="0"/>
  </r>
  <r>
    <s v="Solicitud de servicio"/>
    <x v="0"/>
    <x v="0"/>
    <s v="Cerrado"/>
    <s v="ITSMECOM-1196282"/>
    <n v="5805983"/>
    <d v="2022-10-31T00:00:00"/>
    <d v="2022-11-15T00:00:00"/>
    <m/>
    <m/>
    <s v=""/>
    <d v="2022-10-31T00:00:00"/>
    <n v="0"/>
    <n v="0"/>
    <n v="2022"/>
    <x v="4"/>
    <n v="0"/>
    <n v="0"/>
    <n v="0"/>
  </r>
  <r>
    <s v="Incidente"/>
    <x v="20"/>
    <x v="0"/>
    <s v="Cerrado"/>
    <s v="ITSMECOM-1194193"/>
    <n v="5800928"/>
    <d v="2022-10-28T00:00:00"/>
    <d v="2022-11-15T00:00:00"/>
    <m/>
    <m/>
    <s v=""/>
    <d v="2022-10-31T00:00:00"/>
    <n v="3"/>
    <n v="0"/>
    <n v="2022"/>
    <x v="4"/>
    <n v="3"/>
    <n v="3"/>
    <n v="3"/>
  </r>
  <r>
    <s v="Solicitud de servicio"/>
    <x v="9"/>
    <x v="2"/>
    <s v="Cerrado"/>
    <s v="ITSMECOM-1192501"/>
    <n v="5793594"/>
    <d v="2022-10-27T00:00:00"/>
    <d v="2022-11-11T00:00:00"/>
    <m/>
    <m/>
    <s v=""/>
    <d v="2022-10-27T00:00:00"/>
    <n v="0"/>
    <n v="0"/>
    <n v="2022"/>
    <x v="4"/>
    <n v="0"/>
    <n v="0"/>
    <n v="0"/>
  </r>
  <r>
    <s v="Incidente"/>
    <x v="5"/>
    <x v="0"/>
    <s v="Cerrado"/>
    <s v="ITSMECOM-1192213"/>
    <n v="5792346"/>
    <d v="2022-10-27T00:00:00"/>
    <d v="2022-11-12T00:00:00"/>
    <d v="2022-10-27T00:00:00"/>
    <d v="2022-10-28T00:00:00"/>
    <s v=""/>
    <d v="2022-10-28T00:00:00"/>
    <n v="1"/>
    <n v="1"/>
    <n v="2022"/>
    <x v="4"/>
    <n v="1"/>
    <n v="1"/>
    <n v="1"/>
  </r>
  <r>
    <s v="Solicitud de servicio"/>
    <x v="0"/>
    <x v="1"/>
    <s v="Cerrado"/>
    <s v="ITSMECOM-1191314"/>
    <n v="5789596"/>
    <d v="2022-10-26T00:00:00"/>
    <d v="2022-11-11T00:00:00"/>
    <m/>
    <m/>
    <s v=""/>
    <d v="2022-10-26T00:00:00"/>
    <n v="0"/>
    <n v="0"/>
    <n v="2022"/>
    <x v="4"/>
    <n v="0"/>
    <n v="0"/>
    <n v="0"/>
  </r>
  <r>
    <s v="Solicitud de servicio"/>
    <x v="0"/>
    <x v="1"/>
    <s v="Cerrado"/>
    <s v="ITSMECOM-1191308"/>
    <n v="5789588"/>
    <d v="2022-10-26T00:00:00"/>
    <d v="2022-11-11T00:00:00"/>
    <m/>
    <m/>
    <s v=""/>
    <d v="2022-10-26T00:00:00"/>
    <n v="0"/>
    <n v="0"/>
    <n v="2022"/>
    <x v="4"/>
    <n v="0"/>
    <n v="0"/>
    <n v="0"/>
  </r>
  <r>
    <s v="Solicitud de servicio"/>
    <x v="0"/>
    <x v="0"/>
    <s v="Cerrado"/>
    <s v="ITSMECOM-1189548"/>
    <n v="5783665"/>
    <d v="2022-10-25T00:00:00"/>
    <d v="2022-11-10T00:00:00"/>
    <m/>
    <m/>
    <s v=""/>
    <d v="2022-10-25T00:00:00"/>
    <n v="0"/>
    <n v="0"/>
    <n v="2022"/>
    <x v="4"/>
    <n v="0"/>
    <n v="0"/>
    <n v="0"/>
  </r>
  <r>
    <s v="Solicitud de servicio"/>
    <x v="0"/>
    <x v="0"/>
    <s v="Cerrado"/>
    <s v="ITSMECOM-1189383"/>
    <n v="5782780"/>
    <d v="2022-10-25T00:00:00"/>
    <d v="2022-11-09T00:00:00"/>
    <m/>
    <m/>
    <s v=""/>
    <d v="2022-10-25T00:00:00"/>
    <n v="0"/>
    <n v="0"/>
    <n v="2022"/>
    <x v="4"/>
    <n v="0"/>
    <n v="0"/>
    <n v="0"/>
  </r>
  <r>
    <s v="Solicitud de servicio"/>
    <x v="0"/>
    <x v="2"/>
    <s v="Cerrado"/>
    <s v="ITSMECOM-1189360"/>
    <n v="5782697"/>
    <d v="2022-10-25T00:00:00"/>
    <d v="2022-11-09T00:00:00"/>
    <m/>
    <m/>
    <s v=""/>
    <d v="2022-10-25T00:00:00"/>
    <n v="0"/>
    <n v="0"/>
    <n v="2022"/>
    <x v="4"/>
    <n v="0"/>
    <n v="0"/>
    <n v="0"/>
  </r>
  <r>
    <s v="Solicitud de servicio"/>
    <x v="0"/>
    <x v="0"/>
    <s v="Cerrado"/>
    <s v="ITSMECOM-1189162"/>
    <n v="5781907"/>
    <d v="2022-10-25T00:00:00"/>
    <d v="2022-11-10T00:00:00"/>
    <m/>
    <m/>
    <s v=""/>
    <d v="2022-10-26T00:00:00"/>
    <n v="1"/>
    <n v="0"/>
    <n v="2022"/>
    <x v="4"/>
    <n v="1"/>
    <n v="1"/>
    <n v="1"/>
  </r>
  <r>
    <s v="Incidente"/>
    <x v="3"/>
    <x v="0"/>
    <s v="Cerrado"/>
    <s v="ITSMECOM-1188639"/>
    <n v="5779529"/>
    <d v="2022-10-25T00:00:00"/>
    <d v="2022-11-09T00:00:00"/>
    <m/>
    <m/>
    <s v=""/>
    <d v="2022-10-25T00:00:00"/>
    <n v="0"/>
    <n v="0"/>
    <n v="2022"/>
    <x v="4"/>
    <n v="0"/>
    <n v="0"/>
    <n v="0"/>
  </r>
  <r>
    <s v="Incidente"/>
    <x v="5"/>
    <x v="0"/>
    <s v="Cerrado"/>
    <s v="ITSMECOM-1188497"/>
    <n v="5778873"/>
    <d v="2022-10-25T00:00:00"/>
    <d v="2022-11-12T00:00:00"/>
    <d v="2022-10-25T00:00:00"/>
    <d v="2022-10-28T00:00:00"/>
    <s v=""/>
    <d v="2022-10-28T00:00:00"/>
    <n v="3"/>
    <n v="3"/>
    <n v="2022"/>
    <x v="4"/>
    <n v="3"/>
    <n v="3"/>
    <n v="3"/>
  </r>
  <r>
    <s v="Solicitud de servicio"/>
    <x v="0"/>
    <x v="0"/>
    <s v="Cerrado"/>
    <s v="ITSMECOM-1187653"/>
    <n v="5775746"/>
    <d v="2022-10-24T00:00:00"/>
    <d v="2022-11-09T00:00:00"/>
    <m/>
    <m/>
    <s v=""/>
    <d v="2022-10-25T00:00:00"/>
    <n v="1"/>
    <n v="0"/>
    <n v="2022"/>
    <x v="4"/>
    <n v="1"/>
    <n v="1"/>
    <n v="1"/>
  </r>
  <r>
    <s v="Solicitud de servicio"/>
    <x v="0"/>
    <x v="1"/>
    <s v="Cerrado"/>
    <s v="ITSMECOM-1186766"/>
    <n v="5772465"/>
    <d v="2022-10-24T00:00:00"/>
    <d v="2022-11-08T00:00:00"/>
    <m/>
    <m/>
    <s v=""/>
    <d v="2022-10-24T00:00:00"/>
    <n v="0"/>
    <n v="0"/>
    <n v="2022"/>
    <x v="4"/>
    <n v="0"/>
    <n v="0"/>
    <n v="0"/>
  </r>
  <r>
    <s v="Solicitud de servicio"/>
    <x v="0"/>
    <x v="1"/>
    <s v="Cerrado"/>
    <s v="ITSMECOM-1186670"/>
    <n v="5772090"/>
    <d v="2022-10-24T00:00:00"/>
    <d v="2022-11-09T00:00:00"/>
    <m/>
    <m/>
    <s v=""/>
    <d v="2022-10-25T00:00:00"/>
    <n v="1"/>
    <n v="0"/>
    <n v="2022"/>
    <x v="4"/>
    <n v="1"/>
    <n v="1"/>
    <n v="1"/>
  </r>
  <r>
    <s v="Incidente"/>
    <x v="5"/>
    <x v="0"/>
    <s v="Cerrado"/>
    <s v="ITSMECOM-1186575"/>
    <n v="5771641"/>
    <d v="2022-10-24T00:00:00"/>
    <d v="2022-11-09T00:00:00"/>
    <d v="2022-10-24T00:00:00"/>
    <d v="2022-10-25T00:00:00"/>
    <s v=""/>
    <d v="2022-10-25T00:00:00"/>
    <n v="1"/>
    <n v="1"/>
    <n v="2022"/>
    <x v="4"/>
    <n v="1"/>
    <n v="1"/>
    <n v="1"/>
  </r>
  <r>
    <s v="Solicitud de servicio"/>
    <x v="0"/>
    <x v="1"/>
    <s v="Cerrado"/>
    <s v="ITSMECOM-1186544"/>
    <n v="5771533"/>
    <d v="2022-10-24T00:00:00"/>
    <d v="2022-11-08T00:00:00"/>
    <m/>
    <m/>
    <s v=""/>
    <d v="2022-10-24T00:00:00"/>
    <n v="0"/>
    <n v="0"/>
    <n v="2022"/>
    <x v="4"/>
    <n v="0"/>
    <n v="0"/>
    <n v="0"/>
  </r>
  <r>
    <s v="Incidente"/>
    <x v="5"/>
    <x v="0"/>
    <s v="Cerrado"/>
    <s v="ITSMECOM-1186484"/>
    <n v="5771240"/>
    <d v="2022-10-24T00:00:00"/>
    <d v="2022-11-12T00:00:00"/>
    <d v="2022-10-24T00:00:00"/>
    <d v="2022-10-28T00:00:00"/>
    <s v=""/>
    <d v="2022-10-28T00:00:00"/>
    <n v="4"/>
    <n v="4"/>
    <n v="2022"/>
    <x v="4"/>
    <n v="4"/>
    <n v="4"/>
    <n v="4"/>
  </r>
  <r>
    <s v="Incidente"/>
    <x v="3"/>
    <x v="0"/>
    <s v="Cerrado"/>
    <s v="ITSMECOM-1184282"/>
    <n v="5765249"/>
    <d v="2022-10-21T00:00:00"/>
    <d v="2022-11-08T00:00:00"/>
    <d v="2022-10-21T00:00:00"/>
    <d v="2022-10-24T00:00:00"/>
    <s v=""/>
    <d v="2022-10-24T00:00:00"/>
    <n v="3"/>
    <n v="3"/>
    <n v="2022"/>
    <x v="4"/>
    <n v="3"/>
    <n v="3"/>
    <n v="3"/>
  </r>
  <r>
    <s v="Incidente"/>
    <x v="1"/>
    <x v="2"/>
    <s v="Cerrado"/>
    <s v="ITSMECOM-1184239"/>
    <n v="5764855"/>
    <d v="2022-10-21T00:00:00"/>
    <d v="2022-11-05T00:00:00"/>
    <d v="2022-10-21T00:00:00"/>
    <d v="2022-10-21T00:00:00"/>
    <s v=""/>
    <d v="2022-10-21T00:00:00"/>
    <n v="0"/>
    <n v="0"/>
    <n v="2022"/>
    <x v="4"/>
    <n v="0"/>
    <n v="0"/>
    <n v="0"/>
  </r>
  <r>
    <s v="Incidente"/>
    <x v="3"/>
    <x v="0"/>
    <s v="Cerrado"/>
    <s v="ITSMECOM-1184205"/>
    <n v="5764453"/>
    <d v="2022-10-21T00:00:00"/>
    <d v="2022-11-08T00:00:00"/>
    <d v="2022-10-21T00:00:00"/>
    <d v="2022-10-24T00:00:00"/>
    <s v=""/>
    <d v="2022-10-24T00:00:00"/>
    <n v="3"/>
    <n v="3"/>
    <n v="2022"/>
    <x v="4"/>
    <n v="3"/>
    <n v="3"/>
    <n v="3"/>
  </r>
  <r>
    <s v="Incidente"/>
    <x v="5"/>
    <x v="0"/>
    <s v="Cerrado"/>
    <s v="ITSMECOM-1184177"/>
    <n v="5764102"/>
    <d v="2022-10-21T00:00:00"/>
    <d v="2022-11-11T00:00:00"/>
    <d v="2022-10-21T00:00:00"/>
    <d v="2022-10-27T00:00:00"/>
    <s v=""/>
    <d v="2022-10-27T00:00:00"/>
    <n v="6"/>
    <n v="6"/>
    <n v="2022"/>
    <x v="4"/>
    <n v="6"/>
    <n v="6"/>
    <n v="6"/>
  </r>
  <r>
    <s v="Incidente"/>
    <x v="5"/>
    <x v="0"/>
    <s v="Cerrado"/>
    <s v="ITSMECOM-1182529"/>
    <n v="5758132"/>
    <d v="2022-10-20T00:00:00"/>
    <d v="2022-11-05T00:00:00"/>
    <d v="2022-10-20T00:00:00"/>
    <d v="2022-10-21T00:00:00"/>
    <s v=""/>
    <d v="2022-10-21T00:00:00"/>
    <n v="1"/>
    <n v="1"/>
    <n v="2022"/>
    <x v="4"/>
    <n v="1"/>
    <n v="1"/>
    <n v="1"/>
  </r>
  <r>
    <s v="Incidente"/>
    <x v="3"/>
    <x v="3"/>
    <s v="Cerrado"/>
    <s v="ITSMECOM-1182519"/>
    <n v="5757996"/>
    <d v="2022-10-20T00:00:00"/>
    <d v="2022-11-04T00:00:00"/>
    <d v="2022-10-20T00:00:00"/>
    <d v="2022-10-20T00:00:00"/>
    <s v=""/>
    <d v="2022-10-20T00:00:00"/>
    <n v="0"/>
    <n v="0"/>
    <n v="2022"/>
    <x v="4"/>
    <n v="0"/>
    <n v="0"/>
    <n v="0"/>
  </r>
  <r>
    <s v="Solicitud de servicio"/>
    <x v="0"/>
    <x v="0"/>
    <s v="Cerrado"/>
    <s v="ITSMECOM-1181553"/>
    <n v="5754863"/>
    <d v="2022-10-19T00:00:00"/>
    <d v="2022-11-03T00:00:00"/>
    <m/>
    <m/>
    <s v=""/>
    <d v="2022-10-19T00:00:00"/>
    <n v="0"/>
    <n v="0"/>
    <n v="2022"/>
    <x v="4"/>
    <n v="0"/>
    <n v="0"/>
    <n v="0"/>
  </r>
  <r>
    <s v="Solicitud de servicio"/>
    <x v="0"/>
    <x v="0"/>
    <s v="Cerrado"/>
    <s v="ITSMECOM-1181457"/>
    <n v="5754720"/>
    <d v="2022-10-19T00:00:00"/>
    <d v="2022-11-03T00:00:00"/>
    <m/>
    <m/>
    <s v=""/>
    <d v="2022-10-19T00:00:00"/>
    <n v="0"/>
    <n v="0"/>
    <n v="2022"/>
    <x v="4"/>
    <n v="0"/>
    <n v="0"/>
    <n v="0"/>
  </r>
  <r>
    <s v="Solicitud de servicio"/>
    <x v="0"/>
    <x v="0"/>
    <s v="Cerrado"/>
    <s v="ITSMECOM-1181420"/>
    <n v="5754336"/>
    <d v="2022-10-19T00:00:00"/>
    <d v="2022-11-03T00:00:00"/>
    <m/>
    <m/>
    <s v=""/>
    <d v="2022-10-19T00:00:00"/>
    <n v="0"/>
    <n v="0"/>
    <n v="2022"/>
    <x v="4"/>
    <n v="0"/>
    <n v="0"/>
    <n v="0"/>
  </r>
  <r>
    <s v="Incidente"/>
    <x v="7"/>
    <x v="1"/>
    <s v="Cerrado"/>
    <s v="ITSMECOM-1178642"/>
    <n v="5743419"/>
    <d v="2022-10-18T00:00:00"/>
    <d v="2022-11-06T00:00:00"/>
    <m/>
    <m/>
    <s v=""/>
    <d v="2022-10-21T00:00:00"/>
    <n v="3"/>
    <n v="0"/>
    <n v="2022"/>
    <x v="4"/>
    <n v="3"/>
    <n v="3"/>
    <n v="3"/>
  </r>
  <r>
    <s v="Solicitud de servicio"/>
    <x v="0"/>
    <x v="1"/>
    <s v="Cerrado"/>
    <s v="ITSMECOM-1178423"/>
    <n v="5742084"/>
    <d v="2022-10-17T00:00:00"/>
    <d v="2022-11-03T00:00:00"/>
    <m/>
    <m/>
    <s v=""/>
    <d v="2022-10-19T00:00:00"/>
    <n v="2"/>
    <n v="0"/>
    <n v="2022"/>
    <x v="4"/>
    <n v="2"/>
    <n v="2"/>
    <n v="2"/>
  </r>
  <r>
    <s v="Solicitud de servicio"/>
    <x v="0"/>
    <x v="1"/>
    <s v="Cerrado"/>
    <s v="ITSMECOM-1175545"/>
    <n v="5733395"/>
    <d v="2022-10-14T00:00:00"/>
    <d v="2022-10-29T00:00:00"/>
    <m/>
    <m/>
    <s v=""/>
    <d v="2022-10-14T00:00:00"/>
    <n v="0"/>
    <n v="0"/>
    <n v="2022"/>
    <x v="4"/>
    <n v="0"/>
    <n v="0"/>
    <n v="0"/>
  </r>
  <r>
    <s v="Solicitud de servicio"/>
    <x v="0"/>
    <x v="0"/>
    <s v="Cerrado"/>
    <s v="ITSMECOM-1175361"/>
    <n v="5732285"/>
    <d v="2022-10-14T00:00:00"/>
    <d v="2022-10-29T00:00:00"/>
    <m/>
    <m/>
    <s v=""/>
    <d v="2022-10-14T00:00:00"/>
    <n v="0"/>
    <n v="0"/>
    <n v="2022"/>
    <x v="4"/>
    <n v="0"/>
    <n v="0"/>
    <n v="0"/>
  </r>
  <r>
    <s v="Incidente"/>
    <x v="5"/>
    <x v="0"/>
    <s v="Cerrado"/>
    <s v="ITSMECOM-1175225"/>
    <n v="5731606"/>
    <d v="2022-10-14T00:00:00"/>
    <d v="2022-11-05T00:00:00"/>
    <d v="2022-10-14T00:00:00"/>
    <d v="2022-10-21T00:00:00"/>
    <s v=""/>
    <d v="2022-10-21T00:00:00"/>
    <n v="7"/>
    <n v="7"/>
    <n v="2022"/>
    <x v="4"/>
    <n v="7"/>
    <n v="7"/>
    <n v="7"/>
  </r>
  <r>
    <s v="Incidente"/>
    <x v="3"/>
    <x v="0"/>
    <s v="Cerrado"/>
    <s v="ITSMECOM-1175160"/>
    <n v="5731518"/>
    <d v="2022-10-14T00:00:00"/>
    <d v="2022-10-29T00:00:00"/>
    <d v="2022-10-14T00:00:00"/>
    <d v="2022-10-14T00:00:00"/>
    <s v=""/>
    <d v="2022-10-14T00:00:00"/>
    <n v="0"/>
    <n v="0"/>
    <n v="2022"/>
    <x v="4"/>
    <n v="0"/>
    <n v="0"/>
    <n v="0"/>
  </r>
  <r>
    <s v="Incidente"/>
    <x v="3"/>
    <x v="0"/>
    <s v="Cerrado"/>
    <s v="ITSMECOM-1175140"/>
    <n v="5731206"/>
    <d v="2022-10-14T00:00:00"/>
    <d v="2022-10-29T00:00:00"/>
    <m/>
    <m/>
    <s v=""/>
    <d v="2022-10-14T00:00:00"/>
    <n v="0"/>
    <n v="0"/>
    <n v="2022"/>
    <x v="4"/>
    <n v="0"/>
    <n v="0"/>
    <n v="0"/>
  </r>
  <r>
    <s v="Incidente"/>
    <x v="5"/>
    <x v="0"/>
    <s v="Cerrado"/>
    <s v="ITSMECOM-1174276"/>
    <n v="5728861"/>
    <d v="2022-10-13T00:00:00"/>
    <d v="2022-10-28T00:00:00"/>
    <m/>
    <m/>
    <s v=""/>
    <d v="2022-10-13T00:00:00"/>
    <n v="0"/>
    <n v="0"/>
    <n v="2022"/>
    <x v="4"/>
    <n v="0"/>
    <n v="0"/>
    <n v="0"/>
  </r>
  <r>
    <s v="Solicitud de servicio"/>
    <x v="0"/>
    <x v="0"/>
    <s v="Cerrado"/>
    <s v="ITSMECOM-1173931"/>
    <n v="5727007"/>
    <d v="2022-10-13T00:00:00"/>
    <d v="2022-10-28T00:00:00"/>
    <m/>
    <m/>
    <s v=""/>
    <d v="2022-10-13T00:00:00"/>
    <n v="0"/>
    <n v="0"/>
    <n v="2022"/>
    <x v="4"/>
    <n v="0"/>
    <n v="0"/>
    <n v="0"/>
  </r>
  <r>
    <s v="Solicitud de servicio"/>
    <x v="0"/>
    <x v="0"/>
    <s v="Cerrado"/>
    <s v="ITSMECOM-1173520"/>
    <n v="5725136"/>
    <d v="2022-10-13T00:00:00"/>
    <d v="2022-10-28T00:00:00"/>
    <m/>
    <m/>
    <s v=""/>
    <d v="2022-10-13T00:00:00"/>
    <n v="0"/>
    <n v="0"/>
    <n v="2022"/>
    <x v="4"/>
    <n v="0"/>
    <n v="0"/>
    <n v="0"/>
  </r>
  <r>
    <s v="Incidente"/>
    <x v="5"/>
    <x v="0"/>
    <s v="Cerrado"/>
    <s v="ITSMECOM-1171576"/>
    <n v="5721151"/>
    <d v="2022-10-11T00:00:00"/>
    <d v="2022-10-27T00:00:00"/>
    <m/>
    <m/>
    <s v=""/>
    <d v="2022-10-11T00:00:00"/>
    <n v="0"/>
    <n v="0"/>
    <n v="2022"/>
    <x v="4"/>
    <n v="0"/>
    <n v="0"/>
    <n v="0"/>
  </r>
  <r>
    <s v="Solicitud de servicio"/>
    <x v="0"/>
    <x v="0"/>
    <s v="Cerrado"/>
    <s v="ITSMECOM-1171488"/>
    <n v="5720641"/>
    <d v="2022-10-11T00:00:00"/>
    <d v="2022-10-27T00:00:00"/>
    <m/>
    <m/>
    <s v=""/>
    <d v="2022-10-11T00:00:00"/>
    <n v="0"/>
    <n v="0"/>
    <n v="2022"/>
    <x v="4"/>
    <n v="0"/>
    <n v="0"/>
    <n v="0"/>
  </r>
  <r>
    <s v="Solicitud de servicio"/>
    <x v="0"/>
    <x v="4"/>
    <s v="Cerrado"/>
    <s v="ITSMECOM-1171016"/>
    <n v="5718730"/>
    <d v="2022-10-11T00:00:00"/>
    <d v="2022-10-26T00:00:00"/>
    <m/>
    <m/>
    <s v=""/>
    <d v="2022-10-11T00:00:00"/>
    <n v="0"/>
    <n v="0"/>
    <n v="2022"/>
    <x v="4"/>
    <n v="0"/>
    <n v="0"/>
    <n v="0"/>
  </r>
  <r>
    <s v="Incidente"/>
    <x v="5"/>
    <x v="0"/>
    <s v="Cerrado"/>
    <s v="ITSMECOM-1170872"/>
    <n v="5718217"/>
    <d v="2022-10-11T00:00:00"/>
    <d v="2022-10-29T00:00:00"/>
    <d v="2022-10-11T00:00:00"/>
    <d v="2022-10-14T00:00:00"/>
    <s v=""/>
    <d v="2022-10-14T00:00:00"/>
    <n v="3"/>
    <n v="3"/>
    <n v="2022"/>
    <x v="4"/>
    <n v="3"/>
    <n v="3"/>
    <n v="3"/>
  </r>
  <r>
    <s v="Incidente"/>
    <x v="5"/>
    <x v="0"/>
    <s v="Cerrado"/>
    <s v="ITSMECOM-1170868"/>
    <n v="5718213"/>
    <d v="2022-10-11T00:00:00"/>
    <d v="2022-10-28T00:00:00"/>
    <d v="2022-10-11T00:00:00"/>
    <d v="2022-10-13T00:00:00"/>
    <s v=""/>
    <d v="2022-10-13T00:00:00"/>
    <n v="2"/>
    <n v="2"/>
    <n v="2022"/>
    <x v="4"/>
    <n v="2"/>
    <n v="2"/>
    <n v="2"/>
  </r>
  <r>
    <s v="Incidente"/>
    <x v="3"/>
    <x v="2"/>
    <s v="Cerrado"/>
    <s v="ITSMECOM-1170831"/>
    <n v="5717879"/>
    <d v="2022-10-11T00:00:00"/>
    <d v="2022-10-28T00:00:00"/>
    <d v="2022-10-11T00:00:00"/>
    <d v="2022-10-13T00:00:00"/>
    <s v=""/>
    <d v="2022-10-13T00:00:00"/>
    <n v="2"/>
    <n v="2"/>
    <n v="2022"/>
    <x v="4"/>
    <n v="2"/>
    <n v="2"/>
    <n v="2"/>
  </r>
  <r>
    <s v="Incidente"/>
    <x v="3"/>
    <x v="0"/>
    <s v="Cerrado"/>
    <s v="ITSMECOM-1170818"/>
    <n v="5717868"/>
    <d v="2022-10-11T00:00:00"/>
    <d v="2022-10-28T00:00:00"/>
    <m/>
    <m/>
    <s v=""/>
    <d v="2022-10-13T00:00:00"/>
    <n v="2"/>
    <n v="0"/>
    <n v="2022"/>
    <x v="4"/>
    <n v="2"/>
    <n v="2"/>
    <n v="2"/>
  </r>
  <r>
    <s v="Incidente"/>
    <x v="5"/>
    <x v="0"/>
    <s v="Cerrado"/>
    <s v="ITSMECOM-1169939"/>
    <n v="5715641"/>
    <d v="2022-10-10T00:00:00"/>
    <d v="2022-10-26T00:00:00"/>
    <m/>
    <m/>
    <s v=""/>
    <d v="2022-10-10T00:00:00"/>
    <n v="0"/>
    <n v="0"/>
    <n v="2022"/>
    <x v="4"/>
    <n v="0"/>
    <n v="0"/>
    <n v="0"/>
  </r>
  <r>
    <s v="Incidente"/>
    <x v="6"/>
    <x v="0"/>
    <s v="Cerrado"/>
    <s v="ITSMECOM-1169683"/>
    <n v="5714639"/>
    <d v="2022-10-10T00:00:00"/>
    <d v="2022-10-25T00:00:00"/>
    <m/>
    <m/>
    <s v=""/>
    <d v="2022-10-10T00:00:00"/>
    <n v="0"/>
    <n v="0"/>
    <n v="2022"/>
    <x v="4"/>
    <n v="0"/>
    <n v="0"/>
    <n v="0"/>
  </r>
  <r>
    <s v="Incidente"/>
    <x v="5"/>
    <x v="0"/>
    <s v="Cerrado"/>
    <s v="ITSMECOM-1169111"/>
    <n v="5712071"/>
    <d v="2022-10-10T00:00:00"/>
    <d v="2022-10-28T00:00:00"/>
    <m/>
    <m/>
    <s v=""/>
    <d v="2022-10-13T00:00:00"/>
    <n v="3"/>
    <n v="0"/>
    <n v="2022"/>
    <x v="4"/>
    <n v="3"/>
    <n v="3"/>
    <n v="3"/>
  </r>
  <r>
    <s v="Incidente"/>
    <x v="3"/>
    <x v="0"/>
    <s v="Cerrado"/>
    <s v="ITSMECOM-1169065"/>
    <n v="5712029"/>
    <d v="2022-10-10T00:00:00"/>
    <d v="2022-10-26T00:00:00"/>
    <m/>
    <m/>
    <s v=""/>
    <d v="2022-10-11T00:00:00"/>
    <n v="1"/>
    <n v="0"/>
    <n v="2022"/>
    <x v="4"/>
    <n v="1"/>
    <n v="1"/>
    <n v="1"/>
  </r>
  <r>
    <s v="Incidente"/>
    <x v="3"/>
    <x v="0"/>
    <s v="Cerrado"/>
    <s v="ITSMECOM-1169053"/>
    <n v="5712011"/>
    <d v="2022-10-10T00:00:00"/>
    <d v="2022-10-25T00:00:00"/>
    <m/>
    <m/>
    <s v=""/>
    <d v="2022-10-10T00:00:00"/>
    <n v="0"/>
    <n v="0"/>
    <n v="2022"/>
    <x v="4"/>
    <n v="0"/>
    <n v="0"/>
    <n v="0"/>
  </r>
  <r>
    <s v="Incidente"/>
    <x v="3"/>
    <x v="3"/>
    <s v="Cerrado"/>
    <s v="ITSMECOM-1169050"/>
    <n v="5711806"/>
    <d v="2022-10-10T00:00:00"/>
    <d v="2022-10-27T00:00:00"/>
    <d v="2022-10-10T00:00:00"/>
    <d v="2022-10-11T00:00:00"/>
    <s v=""/>
    <d v="2022-10-11T00:00:00"/>
    <n v="1"/>
    <n v="1"/>
    <n v="2022"/>
    <x v="4"/>
    <n v="1"/>
    <n v="1"/>
    <n v="1"/>
  </r>
  <r>
    <s v="Incidente"/>
    <x v="3"/>
    <x v="0"/>
    <s v="Cerrado"/>
    <s v="ITSMECOM-1169038"/>
    <n v="5711801"/>
    <d v="2022-10-10T00:00:00"/>
    <d v="2022-10-25T00:00:00"/>
    <m/>
    <m/>
    <s v=""/>
    <d v="2022-10-10T00:00:00"/>
    <n v="0"/>
    <n v="0"/>
    <n v="2022"/>
    <x v="4"/>
    <n v="0"/>
    <n v="0"/>
    <n v="0"/>
  </r>
  <r>
    <s v="Solicitud de servicio"/>
    <x v="0"/>
    <x v="0"/>
    <s v="Cerrado"/>
    <s v="ITSMECOM-1165768"/>
    <n v="5704104"/>
    <d v="2022-10-06T00:00:00"/>
    <d v="2022-10-26T00:00:00"/>
    <m/>
    <m/>
    <s v=""/>
    <d v="2022-10-11T00:00:00"/>
    <n v="5"/>
    <n v="0"/>
    <n v="2022"/>
    <x v="4"/>
    <n v="5"/>
    <n v="5"/>
    <n v="5"/>
  </r>
  <r>
    <s v="Solicitud de servicio"/>
    <x v="0"/>
    <x v="0"/>
    <s v="Cerrado"/>
    <s v="ITSMECOM-1165371"/>
    <n v="5702270"/>
    <d v="2022-10-06T00:00:00"/>
    <d v="2022-10-21T00:00:00"/>
    <m/>
    <m/>
    <s v=""/>
    <d v="2022-10-06T00:00:00"/>
    <n v="0"/>
    <n v="0"/>
    <n v="2022"/>
    <x v="4"/>
    <n v="0"/>
    <n v="0"/>
    <n v="0"/>
  </r>
  <r>
    <s v="Incidente"/>
    <x v="5"/>
    <x v="0"/>
    <s v="Cerrado"/>
    <s v="ITSMECOM-1165355"/>
    <n v="5702256"/>
    <d v="2022-10-06T00:00:00"/>
    <d v="2022-10-21T00:00:00"/>
    <m/>
    <m/>
    <s v=""/>
    <d v="2022-10-06T00:00:00"/>
    <n v="0"/>
    <n v="0"/>
    <n v="2022"/>
    <x v="4"/>
    <n v="0"/>
    <n v="0"/>
    <n v="0"/>
  </r>
  <r>
    <s v="Solicitud de servicio"/>
    <x v="4"/>
    <x v="1"/>
    <s v="Cerrado"/>
    <s v="ITSMECOM-1165280"/>
    <n v="5701985"/>
    <d v="2022-10-06T00:00:00"/>
    <d v="2022-10-26T00:00:00"/>
    <m/>
    <m/>
    <s v=""/>
    <d v="2022-10-11T00:00:00"/>
    <n v="5"/>
    <n v="0"/>
    <n v="2022"/>
    <x v="4"/>
    <n v="5"/>
    <n v="5"/>
    <n v="5"/>
  </r>
  <r>
    <s v="Incidente"/>
    <x v="3"/>
    <x v="0"/>
    <s v="Cerrado"/>
    <s v="ITSMECOM-1165002"/>
    <n v="5700384"/>
    <d v="2022-10-06T00:00:00"/>
    <d v="2022-10-21T00:00:00"/>
    <m/>
    <m/>
    <s v=""/>
    <d v="2022-10-06T00:00:00"/>
    <n v="0"/>
    <n v="0"/>
    <n v="2022"/>
    <x v="4"/>
    <n v="0"/>
    <n v="0"/>
    <n v="0"/>
  </r>
  <r>
    <s v="Solicitud de servicio"/>
    <x v="0"/>
    <x v="1"/>
    <s v="Cerrado"/>
    <s v="ITSMECOM-1164166"/>
    <n v="5698953"/>
    <d v="2022-10-05T00:00:00"/>
    <d v="2022-10-21T00:00:00"/>
    <m/>
    <m/>
    <s v=""/>
    <d v="2022-10-06T00:00:00"/>
    <n v="1"/>
    <n v="0"/>
    <n v="2022"/>
    <x v="4"/>
    <n v="1"/>
    <n v="1"/>
    <n v="1"/>
  </r>
  <r>
    <s v="Solicitud de servicio"/>
    <x v="0"/>
    <x v="1"/>
    <s v="Cerrado"/>
    <s v="ITSMECOM-1164165"/>
    <n v="5698952"/>
    <d v="2022-10-05T00:00:00"/>
    <d v="2022-10-21T00:00:00"/>
    <m/>
    <m/>
    <s v=""/>
    <d v="2022-10-06T00:00:00"/>
    <n v="1"/>
    <n v="0"/>
    <n v="2022"/>
    <x v="4"/>
    <n v="1"/>
    <n v="1"/>
    <n v="1"/>
  </r>
  <r>
    <s v="Solicitud de servicio"/>
    <x v="0"/>
    <x v="0"/>
    <s v="Cerrado"/>
    <s v="ITSMECOM-1163969"/>
    <n v="5698420"/>
    <d v="2022-10-05T00:00:00"/>
    <d v="2022-10-20T00:00:00"/>
    <m/>
    <m/>
    <s v=""/>
    <d v="2022-10-05T00:00:00"/>
    <n v="0"/>
    <n v="0"/>
    <n v="2022"/>
    <x v="4"/>
    <n v="0"/>
    <n v="0"/>
    <n v="0"/>
  </r>
  <r>
    <s v="Solicitud de servicio"/>
    <x v="0"/>
    <x v="0"/>
    <s v="Cerrado"/>
    <s v="ITSMECOM-1163965"/>
    <n v="5697900"/>
    <d v="2022-10-05T00:00:00"/>
    <d v="2022-10-21T00:00:00"/>
    <m/>
    <m/>
    <s v=""/>
    <d v="2022-10-06T00:00:00"/>
    <n v="1"/>
    <n v="0"/>
    <n v="2022"/>
    <x v="4"/>
    <n v="1"/>
    <n v="1"/>
    <n v="1"/>
  </r>
  <r>
    <s v="Solicitud de servicio"/>
    <x v="0"/>
    <x v="0"/>
    <s v="Cerrado"/>
    <s v="ITSMECOM-1163958"/>
    <n v="5697896"/>
    <d v="2022-10-05T00:00:00"/>
    <d v="2022-10-20T00:00:00"/>
    <m/>
    <m/>
    <s v=""/>
    <d v="2022-10-05T00:00:00"/>
    <n v="0"/>
    <n v="0"/>
    <n v="2022"/>
    <x v="4"/>
    <n v="0"/>
    <n v="0"/>
    <n v="0"/>
  </r>
  <r>
    <s v="Solicitud de servicio"/>
    <x v="0"/>
    <x v="0"/>
    <s v="Cerrado"/>
    <s v="ITSMECOM-1163771"/>
    <n v="5697247"/>
    <d v="2022-10-05T00:00:00"/>
    <d v="2022-10-20T00:00:00"/>
    <m/>
    <m/>
    <s v=""/>
    <d v="2022-10-05T00:00:00"/>
    <n v="0"/>
    <n v="0"/>
    <n v="2022"/>
    <x v="4"/>
    <n v="0"/>
    <n v="0"/>
    <n v="0"/>
  </r>
  <r>
    <s v="Incidente"/>
    <x v="5"/>
    <x v="0"/>
    <s v="Cerrado"/>
    <s v="ITSMECOM-1163385"/>
    <n v="5695604"/>
    <d v="2022-10-05T00:00:00"/>
    <d v="2022-10-20T00:00:00"/>
    <m/>
    <m/>
    <s v=""/>
    <d v="2022-10-05T00:00:00"/>
    <n v="0"/>
    <n v="0"/>
    <n v="2022"/>
    <x v="4"/>
    <n v="0"/>
    <n v="0"/>
    <n v="0"/>
  </r>
  <r>
    <s v="Incidente"/>
    <x v="5"/>
    <x v="2"/>
    <s v="Cerrado"/>
    <s v="ITSMECOM-1163170"/>
    <n v="5694725"/>
    <d v="2022-10-05T00:00:00"/>
    <d v="2022-10-20T00:00:00"/>
    <m/>
    <m/>
    <s v=""/>
    <d v="2022-10-05T00:00:00"/>
    <n v="0"/>
    <n v="0"/>
    <n v="2022"/>
    <x v="4"/>
    <n v="0"/>
    <n v="0"/>
    <n v="0"/>
  </r>
  <r>
    <s v="Incidente"/>
    <x v="5"/>
    <x v="0"/>
    <s v="Cerrado"/>
    <s v="ITSMECOM-1163153"/>
    <n v="5694406"/>
    <d v="2022-10-05T00:00:00"/>
    <d v="2022-10-21T00:00:00"/>
    <d v="2022-10-05T00:00:00"/>
    <d v="2022-10-06T00:00:00"/>
    <s v=""/>
    <d v="2022-10-06T00:00:00"/>
    <n v="1"/>
    <n v="1"/>
    <n v="2022"/>
    <x v="4"/>
    <n v="1"/>
    <n v="1"/>
    <n v="1"/>
  </r>
  <r>
    <s v="Incidente"/>
    <x v="5"/>
    <x v="0"/>
    <s v="Cerrado"/>
    <s v="ITSMECOM-1163123"/>
    <n v="5694367"/>
    <d v="2022-10-05T00:00:00"/>
    <d v="2022-10-21T00:00:00"/>
    <d v="2022-10-05T00:00:00"/>
    <d v="2022-10-06T00:00:00"/>
    <s v=""/>
    <d v="2022-10-06T00:00:00"/>
    <n v="1"/>
    <n v="1"/>
    <n v="2022"/>
    <x v="4"/>
    <n v="1"/>
    <n v="1"/>
    <n v="1"/>
  </r>
  <r>
    <s v="Incidente"/>
    <x v="5"/>
    <x v="0"/>
    <s v="Cerrado"/>
    <s v="ITSMECOM-1163119"/>
    <n v="5694364"/>
    <d v="2022-10-05T00:00:00"/>
    <d v="2022-10-20T00:00:00"/>
    <d v="2022-10-05T00:00:00"/>
    <d v="2022-10-05T00:00:00"/>
    <s v=""/>
    <d v="2022-10-05T00:00:00"/>
    <n v="0"/>
    <n v="0"/>
    <n v="2022"/>
    <x v="4"/>
    <n v="0"/>
    <n v="0"/>
    <n v="0"/>
  </r>
  <r>
    <s v="Incidente"/>
    <x v="3"/>
    <x v="0"/>
    <s v="Cerrado"/>
    <s v="ITSMECOM-1163117"/>
    <n v="5694354"/>
    <d v="2022-10-05T00:00:00"/>
    <d v="2022-10-21T00:00:00"/>
    <d v="2022-10-05T00:00:00"/>
    <d v="2022-10-06T00:00:00"/>
    <s v=""/>
    <d v="2022-10-06T00:00:00"/>
    <n v="1"/>
    <n v="1"/>
    <n v="2022"/>
    <x v="4"/>
    <n v="1"/>
    <n v="1"/>
    <n v="1"/>
  </r>
  <r>
    <s v="Incidente"/>
    <x v="3"/>
    <x v="0"/>
    <s v="Cerrado"/>
    <s v="ITSMECOM-1163108"/>
    <n v="5694346"/>
    <d v="2022-10-05T00:00:00"/>
    <d v="2022-10-20T00:00:00"/>
    <d v="2022-10-05T00:00:00"/>
    <d v="2022-10-05T00:00:00"/>
    <s v=""/>
    <d v="2022-10-05T00:00:00"/>
    <n v="0"/>
    <n v="0"/>
    <n v="2022"/>
    <x v="4"/>
    <n v="0"/>
    <n v="0"/>
    <n v="0"/>
  </r>
  <r>
    <s v="Incidente"/>
    <x v="5"/>
    <x v="0"/>
    <s v="Cerrado"/>
    <s v="ITSMECOM-1162297"/>
    <n v="5691743"/>
    <d v="2022-10-04T00:00:00"/>
    <d v="2022-10-19T00:00:00"/>
    <m/>
    <m/>
    <s v=""/>
    <d v="2022-10-04T00:00:00"/>
    <n v="0"/>
    <n v="0"/>
    <n v="2022"/>
    <x v="4"/>
    <n v="0"/>
    <n v="0"/>
    <n v="0"/>
  </r>
  <r>
    <s v="Incidente"/>
    <x v="5"/>
    <x v="0"/>
    <s v="Cerrado"/>
    <s v="ITSMECOM-1161982"/>
    <n v="5689683"/>
    <d v="2022-10-04T00:00:00"/>
    <d v="2022-10-19T00:00:00"/>
    <m/>
    <m/>
    <s v=""/>
    <d v="2022-10-04T00:00:00"/>
    <n v="0"/>
    <n v="0"/>
    <n v="2022"/>
    <x v="4"/>
    <n v="0"/>
    <n v="0"/>
    <n v="0"/>
  </r>
  <r>
    <s v="Solicitud de servicio"/>
    <x v="8"/>
    <x v="1"/>
    <s v="Cerrado"/>
    <s v="ITSMECOM-1161888"/>
    <n v="5689449"/>
    <d v="2022-10-04T00:00:00"/>
    <d v="2022-10-28T00:00:00"/>
    <m/>
    <m/>
    <s v=""/>
    <d v="2022-10-13T00:00:00"/>
    <n v="9"/>
    <n v="0"/>
    <n v="2022"/>
    <x v="4"/>
    <n v="9"/>
    <n v="9"/>
    <n v="9"/>
  </r>
  <r>
    <s v="Solicitud de servicio"/>
    <x v="0"/>
    <x v="0"/>
    <s v="Cerrado"/>
    <s v="ITSMECOM-1161795"/>
    <n v="5688833"/>
    <d v="2022-10-04T00:00:00"/>
    <d v="2022-10-19T00:00:00"/>
    <m/>
    <m/>
    <s v=""/>
    <d v="2022-10-04T00:00:00"/>
    <n v="0"/>
    <n v="0"/>
    <n v="2022"/>
    <x v="4"/>
    <n v="0"/>
    <n v="0"/>
    <n v="0"/>
  </r>
  <r>
    <s v="Incidente"/>
    <x v="5"/>
    <x v="0"/>
    <s v="Cerrado"/>
    <s v="ITSMECOM-1161459"/>
    <n v="5687102"/>
    <d v="2022-10-04T00:00:00"/>
    <d v="2022-10-20T00:00:00"/>
    <m/>
    <m/>
    <s v=""/>
    <d v="2022-10-05T00:00:00"/>
    <n v="1"/>
    <n v="0"/>
    <n v="2022"/>
    <x v="4"/>
    <n v="1"/>
    <n v="1"/>
    <n v="1"/>
  </r>
  <r>
    <s v="Incidente"/>
    <x v="5"/>
    <x v="0"/>
    <s v="Cerrado"/>
    <s v="ITSMECOM-1161454"/>
    <n v="5687098"/>
    <d v="2022-10-04T00:00:00"/>
    <d v="2022-10-19T00:00:00"/>
    <m/>
    <m/>
    <s v=""/>
    <d v="2022-10-04T00:00:00"/>
    <n v="0"/>
    <n v="0"/>
    <n v="2022"/>
    <x v="4"/>
    <n v="0"/>
    <n v="0"/>
    <n v="0"/>
  </r>
  <r>
    <s v="Incidente"/>
    <x v="5"/>
    <x v="0"/>
    <s v="Cerrado"/>
    <s v="ITSMECOM-1161443"/>
    <n v="5687088"/>
    <d v="2022-10-04T00:00:00"/>
    <d v="2022-10-20T00:00:00"/>
    <d v="2022-10-04T00:00:00"/>
    <d v="2022-10-05T00:00:00"/>
    <s v=""/>
    <d v="2022-10-05T00:00:00"/>
    <n v="1"/>
    <n v="1"/>
    <n v="2022"/>
    <x v="4"/>
    <n v="1"/>
    <n v="1"/>
    <n v="1"/>
  </r>
  <r>
    <s v="Solicitud de servicio"/>
    <x v="11"/>
    <x v="1"/>
    <s v="Cerrado"/>
    <s v="ITSMECOM-1160177"/>
    <n v="5682897"/>
    <d v="2022-10-03T00:00:00"/>
    <d v="2022-10-19T00:00:00"/>
    <m/>
    <m/>
    <s v=""/>
    <d v="2022-10-03T00:00:00"/>
    <n v="0"/>
    <n v="0"/>
    <n v="2022"/>
    <x v="4"/>
    <n v="0"/>
    <n v="0"/>
    <n v="0"/>
  </r>
  <r>
    <s v="Solicitud de servicio"/>
    <x v="11"/>
    <x v="0"/>
    <s v="Cerrado"/>
    <s v="ITSMECOM-1160010"/>
    <n v="5682308"/>
    <d v="2022-10-03T00:00:00"/>
    <d v="2022-10-19T00:00:00"/>
    <m/>
    <m/>
    <s v=""/>
    <d v="2022-10-04T00:00:00"/>
    <n v="1"/>
    <n v="0"/>
    <n v="2022"/>
    <x v="4"/>
    <n v="1"/>
    <n v="1"/>
    <n v="1"/>
  </r>
  <r>
    <s v="Incidente"/>
    <x v="5"/>
    <x v="0"/>
    <s v="Cerrado"/>
    <s v="ITSMECOM-1159780"/>
    <n v="5681354"/>
    <d v="2022-10-03T00:00:00"/>
    <d v="2022-10-18T00:00:00"/>
    <m/>
    <m/>
    <s v=""/>
    <d v="2022-10-03T00:00:00"/>
    <n v="0"/>
    <n v="0"/>
    <n v="2022"/>
    <x v="4"/>
    <n v="0"/>
    <n v="0"/>
    <n v="0"/>
  </r>
  <r>
    <s v="Incidente"/>
    <x v="5"/>
    <x v="0"/>
    <s v="Cerrado"/>
    <s v="ITSMECOM-1159506"/>
    <n v="5679803"/>
    <d v="2022-10-03T00:00:00"/>
    <d v="2022-10-19T00:00:00"/>
    <d v="2022-10-03T00:00:00"/>
    <d v="2022-10-04T00:00:00"/>
    <s v=""/>
    <d v="2022-10-04T00:00:00"/>
    <n v="1"/>
    <n v="1"/>
    <n v="2022"/>
    <x v="4"/>
    <n v="1"/>
    <n v="1"/>
    <n v="1"/>
  </r>
  <r>
    <s v="Incidente"/>
    <x v="5"/>
    <x v="0"/>
    <s v="Cerrado"/>
    <s v="ITSMECOM-1159494"/>
    <n v="5679789"/>
    <d v="2022-10-03T00:00:00"/>
    <d v="2022-10-21T00:00:00"/>
    <d v="2022-10-03T00:00:00"/>
    <d v="2022-10-06T00:00:00"/>
    <s v=""/>
    <d v="2022-10-06T00:00:00"/>
    <n v="3"/>
    <n v="3"/>
    <n v="2022"/>
    <x v="4"/>
    <n v="3"/>
    <n v="3"/>
    <n v="3"/>
  </r>
  <r>
    <s v="Incidente"/>
    <x v="5"/>
    <x v="0"/>
    <s v="Cerrado"/>
    <s v="ITSMECOM-1159486"/>
    <n v="5679766"/>
    <d v="2022-10-03T00:00:00"/>
    <d v="2022-10-18T00:00:00"/>
    <m/>
    <m/>
    <s v=""/>
    <d v="2022-10-03T00:00:00"/>
    <n v="0"/>
    <n v="0"/>
    <n v="2022"/>
    <x v="4"/>
    <n v="0"/>
    <n v="0"/>
    <n v="0"/>
  </r>
  <r>
    <s v="Incidente"/>
    <x v="3"/>
    <x v="0"/>
    <s v="Cerrado"/>
    <s v="ITSMECOM-1159472"/>
    <n v="5679753"/>
    <d v="2022-10-03T00:00:00"/>
    <d v="2022-10-19T00:00:00"/>
    <d v="2022-10-03T00:00:00"/>
    <d v="2022-10-04T00:00:00"/>
    <s v=""/>
    <d v="2022-10-04T00:00:00"/>
    <n v="1"/>
    <n v="1"/>
    <n v="2022"/>
    <x v="4"/>
    <n v="1"/>
    <n v="1"/>
    <n v="1"/>
  </r>
  <r>
    <s v="Incidente"/>
    <x v="3"/>
    <x v="0"/>
    <s v="Cerrado"/>
    <s v="ITSMECOM-1159469"/>
    <n v="5679749"/>
    <d v="2022-10-03T00:00:00"/>
    <d v="2022-10-18T00:00:00"/>
    <d v="2022-10-03T00:00:00"/>
    <d v="2022-10-03T00:00:00"/>
    <s v=""/>
    <d v="2022-10-03T00:00:00"/>
    <n v="0"/>
    <n v="0"/>
    <n v="2022"/>
    <x v="4"/>
    <n v="0"/>
    <n v="0"/>
    <n v="0"/>
  </r>
  <r>
    <s v="Incidente"/>
    <x v="3"/>
    <x v="0"/>
    <s v="Cerrado"/>
    <s v="ITSMECOM-1159449"/>
    <n v="5679731"/>
    <d v="2022-10-03T00:00:00"/>
    <d v="2022-10-19T00:00:00"/>
    <m/>
    <m/>
    <s v=""/>
    <d v="2022-10-04T00:00:00"/>
    <n v="1"/>
    <n v="0"/>
    <n v="2022"/>
    <x v="4"/>
    <n v="1"/>
    <n v="1"/>
    <n v="1"/>
  </r>
  <r>
    <s v="Incidente"/>
    <x v="3"/>
    <x v="1"/>
    <s v="Cerrado"/>
    <s v="ITSMECOM-1159412"/>
    <n v="5679719"/>
    <d v="2022-10-03T00:00:00"/>
    <d v="2022-10-19T00:00:00"/>
    <m/>
    <m/>
    <s v=""/>
    <d v="2022-10-04T00:00:00"/>
    <n v="1"/>
    <n v="0"/>
    <n v="2022"/>
    <x v="4"/>
    <n v="1"/>
    <n v="1"/>
    <n v="1"/>
  </r>
  <r>
    <s v="Solicitud de servicio"/>
    <x v="4"/>
    <x v="4"/>
    <s v="Cerrado"/>
    <s v="ITSMECOM-1156728"/>
    <n v="5672171"/>
    <d v="2022-09-30T00:00:00"/>
    <d v="2022-10-26T00:00:00"/>
    <m/>
    <m/>
    <s v=""/>
    <d v="2022-10-11T00:00:00"/>
    <n v="11"/>
    <n v="0"/>
    <n v="2022"/>
    <x v="4"/>
    <n v="11"/>
    <n v="11"/>
    <n v="11"/>
  </r>
  <r>
    <s v="Incidente"/>
    <x v="5"/>
    <x v="0"/>
    <s v="Cerrado"/>
    <s v="ITSMECOM-1156680"/>
    <n v="5672043"/>
    <d v="2022-09-30T00:00:00"/>
    <d v="2022-10-18T00:00:00"/>
    <d v="2022-09-30T00:00:00"/>
    <d v="2022-10-03T00:00:00"/>
    <s v=""/>
    <d v="2022-10-03T00:00:00"/>
    <n v="3"/>
    <n v="3"/>
    <n v="2022"/>
    <x v="4"/>
    <n v="3"/>
    <n v="3"/>
    <n v="3"/>
  </r>
  <r>
    <s v="Solicitud de servicio"/>
    <x v="5"/>
    <x v="4"/>
    <s v="Cerrado"/>
    <s v="ITSMECOM-1155928"/>
    <n v="5670343"/>
    <d v="2022-09-29T00:00:00"/>
    <d v="2022-10-21T00:00:00"/>
    <d v="2022-09-29T00:00:00"/>
    <d v="2022-10-06T00:00:00"/>
    <s v=""/>
    <d v="2022-10-06T00:00:00"/>
    <n v="7"/>
    <n v="7"/>
    <n v="2022"/>
    <x v="4"/>
    <n v="7"/>
    <n v="7"/>
    <n v="7"/>
  </r>
  <r>
    <s v="Incidente"/>
    <x v="3"/>
    <x v="3"/>
    <s v="Cerrado"/>
    <s v="ITSMECOM-1155380"/>
    <n v="5667294"/>
    <d v="2022-09-29T00:00:00"/>
    <d v="2022-10-19T00:00:00"/>
    <d v="2022-09-29T00:00:00"/>
    <d v="2022-10-04T00:00:00"/>
    <s v=""/>
    <d v="2022-10-04T00:00:00"/>
    <n v="5"/>
    <n v="5"/>
    <n v="2022"/>
    <x v="4"/>
    <n v="5"/>
    <n v="5"/>
    <n v="5"/>
  </r>
  <r>
    <s v="Solicitud de servicio"/>
    <x v="0"/>
    <x v="1"/>
    <s v="Cerrado"/>
    <s v="ITSMECOM-1153989"/>
    <n v="5662311"/>
    <d v="2022-09-28T00:00:00"/>
    <d v="2022-10-28T00:00:00"/>
    <m/>
    <m/>
    <s v=""/>
    <d v="2022-10-13T00:00:00"/>
    <n v="15"/>
    <n v="0"/>
    <n v="2022"/>
    <x v="4"/>
    <n v="15"/>
    <n v="15"/>
    <n v="15"/>
  </r>
  <r>
    <s v="Incidente"/>
    <x v="5"/>
    <x v="0"/>
    <s v="Cerrado"/>
    <s v="ITSMECOM-1151865"/>
    <n v="5653814"/>
    <d v="2022-09-27T00:00:00"/>
    <d v="2022-10-19T00:00:00"/>
    <d v="2022-09-29T00:00:00"/>
    <d v="2022-10-04T00:00:00"/>
    <s v=""/>
    <d v="2022-10-04T00:00:00"/>
    <n v="7"/>
    <n v="5"/>
    <n v="2022"/>
    <x v="4"/>
    <n v="7"/>
    <n v="7"/>
    <n v="7"/>
  </r>
  <r>
    <s v="Incidente"/>
    <x v="3"/>
    <x v="0"/>
    <s v="Cerrado"/>
    <s v="ITSMECOM-1147429"/>
    <n v="5640592"/>
    <d v="2022-09-23T00:00:00"/>
    <d v="2022-10-20T00:00:00"/>
    <d v="2022-09-29T00:00:00"/>
    <d v="2022-10-05T00:00:00"/>
    <s v=""/>
    <d v="2022-10-05T00:00:00"/>
    <n v="12"/>
    <n v="6"/>
    <n v="2022"/>
    <x v="4"/>
    <n v="12"/>
    <n v="12"/>
    <n v="12"/>
  </r>
  <r>
    <s v="Incidente"/>
    <x v="5"/>
    <x v="2"/>
    <s v="Cerrado"/>
    <s v="ITSMECOM-1143248"/>
    <n v="5627653"/>
    <d v="2022-09-21T00:00:00"/>
    <d v="2022-11-08T00:00:00"/>
    <d v="2022-09-21T00:00:00"/>
    <d v="2022-10-24T00:00:00"/>
    <s v=""/>
    <d v="2022-10-24T00:00:00"/>
    <n v="33"/>
    <n v="33"/>
    <n v="2022"/>
    <x v="4"/>
    <n v="33"/>
    <n v="33"/>
    <n v="33"/>
  </r>
  <r>
    <s v="Incidente"/>
    <x v="16"/>
    <x v="0"/>
    <s v="Cerrado"/>
    <s v="ITSMECOM-1087804"/>
    <n v="5450776"/>
    <d v="2022-08-09T00:00:00"/>
    <d v="2022-10-19T00:00:00"/>
    <m/>
    <m/>
    <s v=""/>
    <d v="2022-10-04T00:00:00"/>
    <n v="56"/>
    <n v="0"/>
    <n v="2022"/>
    <x v="4"/>
    <n v="56"/>
    <n v="56"/>
    <n v="56"/>
  </r>
  <r>
    <s v="Incidente"/>
    <x v="3"/>
    <x v="0"/>
    <s v="Cerrado"/>
    <s v="ITSMECOM-976905"/>
    <n v="5142245"/>
    <d v="2022-06-03T00:00:00"/>
    <d v="2022-11-04T00:00:00"/>
    <d v="2022-06-03T00:00:00"/>
    <d v="2022-10-20T00:00:00"/>
    <s v=""/>
    <d v="2022-10-20T00:00:00"/>
    <n v="139"/>
    <n v="139"/>
    <n v="2022"/>
    <x v="4"/>
    <n v="139"/>
    <n v="139"/>
    <n v="139"/>
  </r>
  <r>
    <s v="Incidente"/>
    <x v="5"/>
    <x v="0"/>
    <s v="Cerrado"/>
    <s v="ITSMECOM-847999"/>
    <n v="4759234"/>
    <d v="2022-03-21T00:00:00"/>
    <d v="2022-11-12T00:00:00"/>
    <d v="2022-05-02T00:00:00"/>
    <d v="2022-10-28T00:00:00"/>
    <s v=""/>
    <d v="2022-10-28T00:00:00"/>
    <n v="221"/>
    <n v="179"/>
    <n v="2022"/>
    <x v="4"/>
    <n v="221"/>
    <n v="221"/>
    <n v="221"/>
  </r>
  <r>
    <s v="Incidente"/>
    <x v="5"/>
    <x v="0"/>
    <s v="Cerrado"/>
    <s v="ITSMECOM-1157781"/>
    <n v="5675373"/>
    <d v="2022-09-30T00:00:00"/>
    <d v="2022-10-16T00:00:00"/>
    <m/>
    <m/>
    <s v=""/>
    <d v="2022-09-30T00:00:00"/>
    <n v="0"/>
    <n v="0"/>
    <n v="2022"/>
    <x v="5"/>
    <n v="0"/>
    <n v="0"/>
    <n v="0"/>
  </r>
  <r>
    <s v="Incidente"/>
    <x v="5"/>
    <x v="0"/>
    <s v="Cerrado"/>
    <s v="ITSMECOM-1156690"/>
    <n v="5672048"/>
    <d v="2022-09-30T00:00:00"/>
    <d v="2022-10-16T00:00:00"/>
    <m/>
    <m/>
    <s v=""/>
    <d v="2022-09-30T00:00:00"/>
    <n v="0"/>
    <n v="0"/>
    <n v="2022"/>
    <x v="5"/>
    <n v="0"/>
    <n v="0"/>
    <n v="0"/>
  </r>
  <r>
    <s v="Solicitud de servicio"/>
    <x v="0"/>
    <x v="0"/>
    <s v="Cerrado"/>
    <s v="ITSMECOM-1155428"/>
    <n v="5667883"/>
    <d v="2022-09-29T00:00:00"/>
    <d v="2022-10-14T00:00:00"/>
    <m/>
    <m/>
    <s v=""/>
    <d v="2022-09-29T00:00:00"/>
    <n v="0"/>
    <n v="0"/>
    <n v="2022"/>
    <x v="5"/>
    <n v="0"/>
    <n v="0"/>
    <n v="0"/>
  </r>
  <r>
    <s v="Solicitud de servicio"/>
    <x v="0"/>
    <x v="0"/>
    <s v="Cerrado"/>
    <s v="ITSMECOM-1155326"/>
    <n v="5667050"/>
    <d v="2022-09-29T00:00:00"/>
    <d v="2022-10-14T00:00:00"/>
    <m/>
    <m/>
    <s v=""/>
    <d v="2022-09-29T00:00:00"/>
    <n v="0"/>
    <n v="0"/>
    <n v="2022"/>
    <x v="5"/>
    <n v="0"/>
    <n v="0"/>
    <n v="0"/>
  </r>
  <r>
    <s v="Solicitud de servicio"/>
    <x v="0"/>
    <x v="0"/>
    <s v="Cerrado"/>
    <s v="ITSMECOM-1154959"/>
    <n v="5665534"/>
    <d v="2022-09-29T00:00:00"/>
    <d v="2022-10-14T00:00:00"/>
    <m/>
    <m/>
    <s v=""/>
    <d v="2022-09-29T00:00:00"/>
    <n v="0"/>
    <n v="0"/>
    <n v="2022"/>
    <x v="5"/>
    <n v="0"/>
    <n v="0"/>
    <n v="0"/>
  </r>
  <r>
    <s v="Incidente"/>
    <x v="5"/>
    <x v="0"/>
    <s v="Cerrado"/>
    <s v="ITSMECOM-1153877"/>
    <n v="5661632"/>
    <d v="2022-09-28T00:00:00"/>
    <d v="2022-10-14T00:00:00"/>
    <m/>
    <m/>
    <s v=""/>
    <d v="2022-09-28T00:00:00"/>
    <n v="0"/>
    <n v="0"/>
    <n v="2022"/>
    <x v="5"/>
    <n v="0"/>
    <n v="0"/>
    <n v="0"/>
  </r>
  <r>
    <s v="Solicitud de servicio"/>
    <x v="0"/>
    <x v="0"/>
    <s v="Cerrado"/>
    <s v="ITSMECOM-1153792"/>
    <n v="5661149"/>
    <d v="2022-09-28T00:00:00"/>
    <d v="2022-10-14T00:00:00"/>
    <m/>
    <m/>
    <s v=""/>
    <d v="2022-09-28T00:00:00"/>
    <n v="0"/>
    <n v="0"/>
    <n v="2022"/>
    <x v="5"/>
    <n v="0"/>
    <n v="0"/>
    <n v="0"/>
  </r>
  <r>
    <s v="Incidente"/>
    <x v="5"/>
    <x v="0"/>
    <s v="Cerrado"/>
    <s v="ITSMECOM-1153586"/>
    <n v="5660043"/>
    <d v="2022-09-28T00:00:00"/>
    <d v="2022-10-14T00:00:00"/>
    <m/>
    <m/>
    <s v=""/>
    <d v="2022-09-28T00:00:00"/>
    <n v="0"/>
    <n v="0"/>
    <n v="2022"/>
    <x v="5"/>
    <n v="0"/>
    <n v="0"/>
    <n v="0"/>
  </r>
  <r>
    <s v="Solicitud de servicio"/>
    <x v="0"/>
    <x v="1"/>
    <s v="Cerrado"/>
    <s v="ITSMECOM-1152185"/>
    <n v="5654857"/>
    <d v="2022-09-27T00:00:00"/>
    <d v="2022-10-12T00:00:00"/>
    <m/>
    <m/>
    <s v=""/>
    <d v="2022-09-27T00:00:00"/>
    <n v="0"/>
    <n v="0"/>
    <n v="2022"/>
    <x v="5"/>
    <n v="0"/>
    <n v="0"/>
    <n v="0"/>
  </r>
  <r>
    <s v="Incidente"/>
    <x v="5"/>
    <x v="0"/>
    <s v="Cerrado"/>
    <s v="ITSMECOM-1151867"/>
    <n v="5653831"/>
    <d v="2022-09-27T00:00:00"/>
    <d v="2022-10-14T00:00:00"/>
    <d v="2022-09-27T00:00:00"/>
    <d v="2022-09-28T00:00:00"/>
    <s v=""/>
    <d v="2022-09-28T00:00:00"/>
    <n v="1"/>
    <n v="1"/>
    <n v="2022"/>
    <x v="5"/>
    <n v="1"/>
    <n v="1"/>
    <n v="1"/>
  </r>
  <r>
    <s v="Incidente"/>
    <x v="5"/>
    <x v="0"/>
    <s v="Cerrado"/>
    <s v="ITSMECOM-1150016"/>
    <n v="5647862"/>
    <d v="2022-09-26T00:00:00"/>
    <d v="2022-10-16T00:00:00"/>
    <d v="2022-09-26T00:00:00"/>
    <d v="2022-09-30T00:00:00"/>
    <s v=""/>
    <d v="2022-09-30T00:00:00"/>
    <n v="4"/>
    <n v="4"/>
    <n v="2022"/>
    <x v="5"/>
    <n v="4"/>
    <n v="4"/>
    <n v="4"/>
  </r>
  <r>
    <s v="Solicitud de servicio"/>
    <x v="0"/>
    <x v="0"/>
    <s v="Cerrado"/>
    <s v="ITSMECOM-1149972"/>
    <n v="5647656"/>
    <d v="2022-09-26T00:00:00"/>
    <d v="2022-10-11T00:00:00"/>
    <m/>
    <m/>
    <s v=""/>
    <d v="2022-09-26T00:00:00"/>
    <n v="0"/>
    <n v="0"/>
    <n v="2022"/>
    <x v="5"/>
    <n v="0"/>
    <n v="0"/>
    <n v="0"/>
  </r>
  <r>
    <s v="Incidente"/>
    <x v="3"/>
    <x v="0"/>
    <s v="Cerrado"/>
    <s v="ITSMECOM-1149939"/>
    <n v="5647610"/>
    <d v="2022-09-26T00:00:00"/>
    <d v="2022-10-12T00:00:00"/>
    <d v="2022-09-26T00:00:00"/>
    <d v="2022-09-27T00:00:00"/>
    <s v=""/>
    <d v="2022-09-27T00:00:00"/>
    <n v="1"/>
    <n v="1"/>
    <n v="2022"/>
    <x v="5"/>
    <n v="1"/>
    <n v="1"/>
    <n v="1"/>
  </r>
  <r>
    <s v="Incidente"/>
    <x v="3"/>
    <x v="0"/>
    <s v="Cerrado"/>
    <s v="ITSMECOM-1149923"/>
    <n v="5647299"/>
    <d v="2022-09-26T00:00:00"/>
    <d v="2022-10-11T00:00:00"/>
    <m/>
    <m/>
    <s v=""/>
    <d v="2022-09-26T00:00:00"/>
    <n v="0"/>
    <n v="0"/>
    <n v="2022"/>
    <x v="5"/>
    <n v="0"/>
    <n v="0"/>
    <n v="0"/>
  </r>
  <r>
    <s v="Incidente"/>
    <x v="3"/>
    <x v="2"/>
    <s v="Cerrado"/>
    <s v="ITSMECOM-1149905"/>
    <n v="5647283"/>
    <d v="2022-09-26T00:00:00"/>
    <d v="2022-10-12T00:00:00"/>
    <d v="2022-09-26T00:00:00"/>
    <d v="2022-09-27T00:00:00"/>
    <s v=""/>
    <d v="2022-09-27T00:00:00"/>
    <n v="1"/>
    <n v="1"/>
    <n v="2022"/>
    <x v="5"/>
    <n v="1"/>
    <n v="1"/>
    <n v="1"/>
  </r>
  <r>
    <s v="Incidente"/>
    <x v="5"/>
    <x v="0"/>
    <s v="Cerrado"/>
    <s v="ITSMECOM-1149882"/>
    <n v="5647087"/>
    <d v="2022-09-26T00:00:00"/>
    <d v="2022-10-11T00:00:00"/>
    <m/>
    <m/>
    <s v=""/>
    <d v="2022-09-26T00:00:00"/>
    <n v="0"/>
    <n v="0"/>
    <n v="2022"/>
    <x v="5"/>
    <n v="0"/>
    <n v="0"/>
    <n v="0"/>
  </r>
  <r>
    <s v="Incidente"/>
    <x v="12"/>
    <x v="1"/>
    <s v="Cerrado"/>
    <s v="ITSMECOM-1149058"/>
    <n v="5644963"/>
    <d v="2022-09-24T00:00:00"/>
    <d v="2022-10-16T00:00:00"/>
    <m/>
    <m/>
    <s v=""/>
    <d v="2022-09-30T00:00:00"/>
    <n v="6"/>
    <n v="0"/>
    <n v="2022"/>
    <x v="5"/>
    <n v="6"/>
    <n v="6"/>
    <n v="6"/>
  </r>
  <r>
    <s v="Solicitud de servicio"/>
    <x v="0"/>
    <x v="1"/>
    <s v="Cerrado"/>
    <s v="ITSMECOM-1148213"/>
    <n v="5642542"/>
    <d v="2022-09-23T00:00:00"/>
    <d v="2022-10-08T00:00:00"/>
    <m/>
    <m/>
    <s v=""/>
    <d v="2022-09-23T00:00:00"/>
    <n v="0"/>
    <n v="0"/>
    <n v="2022"/>
    <x v="5"/>
    <n v="0"/>
    <n v="0"/>
    <n v="0"/>
  </r>
  <r>
    <s v="Incidente"/>
    <x v="5"/>
    <x v="0"/>
    <s v="Cerrado"/>
    <s v="ITSMECOM-1147459"/>
    <n v="5640920"/>
    <d v="2022-09-23T00:00:00"/>
    <d v="2022-10-08T00:00:00"/>
    <d v="2022-09-23T00:00:00"/>
    <d v="2022-09-23T00:00:00"/>
    <s v=""/>
    <d v="2022-09-23T00:00:00"/>
    <n v="0"/>
    <n v="0"/>
    <n v="2022"/>
    <x v="5"/>
    <n v="0"/>
    <n v="0"/>
    <n v="0"/>
  </r>
  <r>
    <s v="Incidente"/>
    <x v="3"/>
    <x v="2"/>
    <s v="Cerrado"/>
    <s v="ITSMECOM-1147439"/>
    <n v="5640602"/>
    <d v="2022-09-23T00:00:00"/>
    <d v="2022-10-13T00:00:00"/>
    <d v="2022-09-23T00:00:00"/>
    <d v="2022-09-28T00:00:00"/>
    <s v=""/>
    <d v="2022-09-28T00:00:00"/>
    <n v="5"/>
    <n v="5"/>
    <n v="2022"/>
    <x v="5"/>
    <n v="5"/>
    <n v="5"/>
    <n v="5"/>
  </r>
  <r>
    <s v="Incidente"/>
    <x v="3"/>
    <x v="3"/>
    <s v="Cerrado"/>
    <s v="ITSMECOM-1147417"/>
    <n v="5640575"/>
    <d v="2022-09-23T00:00:00"/>
    <d v="2022-10-08T00:00:00"/>
    <m/>
    <m/>
    <s v=""/>
    <d v="2022-09-23T00:00:00"/>
    <n v="0"/>
    <n v="0"/>
    <n v="2022"/>
    <x v="5"/>
    <n v="0"/>
    <n v="0"/>
    <n v="0"/>
  </r>
  <r>
    <s v="Solicitud de servicio"/>
    <x v="0"/>
    <x v="0"/>
    <s v="Cerrado"/>
    <s v="ITSMECOM-1146350"/>
    <n v="5637620"/>
    <d v="2022-09-22T00:00:00"/>
    <d v="2022-10-08T00:00:00"/>
    <m/>
    <m/>
    <s v=""/>
    <d v="2022-09-22T00:00:00"/>
    <n v="0"/>
    <n v="0"/>
    <n v="2022"/>
    <x v="5"/>
    <n v="0"/>
    <n v="0"/>
    <n v="0"/>
  </r>
  <r>
    <s v="Solicitud de servicio"/>
    <x v="0"/>
    <x v="0"/>
    <s v="Cerrado"/>
    <s v="ITSMECOM-1145966"/>
    <n v="5635627"/>
    <d v="2022-09-22T00:00:00"/>
    <d v="2022-10-07T00:00:00"/>
    <m/>
    <m/>
    <s v=""/>
    <d v="2022-09-22T00:00:00"/>
    <n v="0"/>
    <n v="0"/>
    <n v="2022"/>
    <x v="5"/>
    <n v="0"/>
    <n v="0"/>
    <n v="0"/>
  </r>
  <r>
    <s v="Solicitud de servicio"/>
    <x v="0"/>
    <x v="0"/>
    <s v="Cerrado"/>
    <s v="ITSMECOM-1145962"/>
    <n v="5635622"/>
    <d v="2022-09-22T00:00:00"/>
    <d v="2022-10-07T00:00:00"/>
    <m/>
    <m/>
    <s v=""/>
    <d v="2022-09-22T00:00:00"/>
    <n v="0"/>
    <n v="0"/>
    <n v="2022"/>
    <x v="5"/>
    <n v="0"/>
    <n v="0"/>
    <n v="0"/>
  </r>
  <r>
    <s v="Incidente"/>
    <x v="5"/>
    <x v="0"/>
    <s v="Cerrado"/>
    <s v="ITSMECOM-1145877"/>
    <n v="5634865"/>
    <d v="2022-09-22T00:00:00"/>
    <d v="2022-10-07T00:00:00"/>
    <m/>
    <m/>
    <s v=""/>
    <d v="2022-09-22T00:00:00"/>
    <n v="0"/>
    <n v="0"/>
    <n v="2022"/>
    <x v="5"/>
    <n v="0"/>
    <n v="0"/>
    <n v="0"/>
  </r>
  <r>
    <s v="Incidente"/>
    <x v="5"/>
    <x v="0"/>
    <s v="Cerrado"/>
    <s v="ITSMECOM-1145855"/>
    <n v="5634845"/>
    <d v="2022-09-22T00:00:00"/>
    <d v="2022-10-07T00:00:00"/>
    <m/>
    <m/>
    <s v=""/>
    <d v="2022-09-22T00:00:00"/>
    <n v="0"/>
    <n v="0"/>
    <n v="2022"/>
    <x v="5"/>
    <n v="0"/>
    <n v="0"/>
    <n v="0"/>
  </r>
  <r>
    <s v="Solicitud de servicio"/>
    <x v="0"/>
    <x v="1"/>
    <s v="Cerrado"/>
    <s v="ITSMECOM-1145845"/>
    <n v="5634787"/>
    <d v="2022-09-22T00:00:00"/>
    <d v="2022-10-07T00:00:00"/>
    <m/>
    <m/>
    <s v=""/>
    <d v="2022-09-22T00:00:00"/>
    <n v="0"/>
    <n v="0"/>
    <n v="2022"/>
    <x v="5"/>
    <n v="0"/>
    <n v="0"/>
    <n v="0"/>
  </r>
  <r>
    <s v="Incidente"/>
    <x v="5"/>
    <x v="0"/>
    <s v="Cerrado"/>
    <s v="ITSMECOM-1145819"/>
    <n v="5634505"/>
    <d v="2022-09-22T00:00:00"/>
    <d v="2022-10-08T00:00:00"/>
    <d v="2022-09-22T00:00:00"/>
    <d v="2022-09-23T00:00:00"/>
    <s v=""/>
    <d v="2022-09-23T00:00:00"/>
    <n v="1"/>
    <n v="1"/>
    <n v="2022"/>
    <x v="5"/>
    <n v="1"/>
    <n v="1"/>
    <n v="1"/>
  </r>
  <r>
    <s v="Incidente"/>
    <x v="3"/>
    <x v="3"/>
    <s v="Cerrado"/>
    <s v="ITSMECOM-1145796"/>
    <n v="5634487"/>
    <d v="2022-09-22T00:00:00"/>
    <d v="2022-10-12T00:00:00"/>
    <d v="2022-09-22T00:00:00"/>
    <d v="2022-09-27T00:00:00"/>
    <s v=""/>
    <d v="2022-09-27T00:00:00"/>
    <n v="5"/>
    <n v="5"/>
    <n v="2022"/>
    <x v="5"/>
    <n v="5"/>
    <n v="5"/>
    <n v="5"/>
  </r>
  <r>
    <s v="Incidente"/>
    <x v="5"/>
    <x v="2"/>
    <s v="Cerrado"/>
    <s v="ITSMECOM-1145750"/>
    <n v="5634450"/>
    <d v="2022-09-22T00:00:00"/>
    <d v="2022-10-14T00:00:00"/>
    <d v="2022-09-22T00:00:00"/>
    <d v="2022-09-28T00:00:00"/>
    <s v=""/>
    <d v="2022-09-28T00:00:00"/>
    <n v="6"/>
    <n v="6"/>
    <n v="2022"/>
    <x v="5"/>
    <n v="6"/>
    <n v="6"/>
    <n v="6"/>
  </r>
  <r>
    <s v="Solicitud de servicio"/>
    <x v="0"/>
    <x v="1"/>
    <s v="Cerrado"/>
    <s v="ITSMECOM-1143971"/>
    <n v="5631659"/>
    <d v="2022-09-21T00:00:00"/>
    <d v="2022-10-06T00:00:00"/>
    <m/>
    <m/>
    <s v=""/>
    <d v="2022-09-21T00:00:00"/>
    <n v="0"/>
    <n v="0"/>
    <n v="2022"/>
    <x v="5"/>
    <n v="0"/>
    <n v="0"/>
    <n v="0"/>
  </r>
  <r>
    <s v="Incidente"/>
    <x v="7"/>
    <x v="1"/>
    <s v="Cerrado"/>
    <s v="ITSMECOM-1143335"/>
    <n v="5628075"/>
    <d v="2022-09-21T00:00:00"/>
    <d v="2022-10-07T00:00:00"/>
    <m/>
    <m/>
    <s v=""/>
    <d v="2022-09-21T00:00:00"/>
    <n v="0"/>
    <n v="0"/>
    <n v="2022"/>
    <x v="5"/>
    <n v="0"/>
    <n v="0"/>
    <n v="0"/>
  </r>
  <r>
    <s v="Incidente"/>
    <x v="5"/>
    <x v="0"/>
    <s v="Cerrado"/>
    <s v="ITSMECOM-1143268"/>
    <n v="5627679"/>
    <d v="2022-09-21T00:00:00"/>
    <d v="2022-10-07T00:00:00"/>
    <m/>
    <m/>
    <s v=""/>
    <d v="2022-09-22T00:00:00"/>
    <n v="1"/>
    <n v="0"/>
    <n v="2022"/>
    <x v="5"/>
    <n v="1"/>
    <n v="1"/>
    <n v="1"/>
  </r>
  <r>
    <s v="Incidente"/>
    <x v="3"/>
    <x v="0"/>
    <s v="Cerrado"/>
    <s v="ITSMECOM-1143218"/>
    <n v="5627618"/>
    <d v="2022-09-21T00:00:00"/>
    <d v="2022-10-07T00:00:00"/>
    <d v="2022-09-21T00:00:00"/>
    <d v="2022-09-22T00:00:00"/>
    <s v=""/>
    <d v="2022-09-22T00:00:00"/>
    <n v="1"/>
    <n v="1"/>
    <n v="2022"/>
    <x v="5"/>
    <n v="1"/>
    <n v="1"/>
    <n v="1"/>
  </r>
  <r>
    <s v="Incidente"/>
    <x v="5"/>
    <x v="0"/>
    <s v="Cerrado"/>
    <s v="ITSMECOM-1140759"/>
    <n v="5620671"/>
    <d v="2022-09-20T00:00:00"/>
    <d v="2022-10-06T00:00:00"/>
    <d v="2022-09-20T00:00:00"/>
    <d v="2022-09-21T00:00:00"/>
    <s v=""/>
    <d v="2022-09-21T00:00:00"/>
    <n v="1"/>
    <n v="1"/>
    <n v="2022"/>
    <x v="5"/>
    <n v="1"/>
    <n v="1"/>
    <n v="1"/>
  </r>
  <r>
    <s v="Incidente"/>
    <x v="5"/>
    <x v="2"/>
    <s v="Cerrado"/>
    <s v="ITSMECOM-1140747"/>
    <n v="5620658"/>
    <d v="2022-09-20T00:00:00"/>
    <d v="2022-10-12T00:00:00"/>
    <d v="2022-09-20T00:00:00"/>
    <d v="2022-09-27T00:00:00"/>
    <s v=""/>
    <d v="2022-09-27T00:00:00"/>
    <n v="7"/>
    <n v="7"/>
    <n v="2022"/>
    <x v="5"/>
    <n v="7"/>
    <n v="7"/>
    <n v="7"/>
  </r>
  <r>
    <s v="Incidente"/>
    <x v="7"/>
    <x v="1"/>
    <s v="Cerrado"/>
    <s v="ITSMECOM-1140032"/>
    <n v="5618776"/>
    <d v="2022-09-20T00:00:00"/>
    <d v="2022-10-08T00:00:00"/>
    <m/>
    <m/>
    <s v=""/>
    <d v="2022-09-23T00:00:00"/>
    <n v="3"/>
    <n v="0"/>
    <n v="2022"/>
    <x v="5"/>
    <n v="3"/>
    <n v="3"/>
    <n v="3"/>
  </r>
  <r>
    <s v="Incidente"/>
    <x v="7"/>
    <x v="1"/>
    <s v="Cerrado"/>
    <s v="ITSMECOM-1139440"/>
    <n v="5616070"/>
    <d v="2022-09-19T00:00:00"/>
    <d v="2022-09-26T00:00:00"/>
    <m/>
    <m/>
    <s v=""/>
    <d v="2022-09-26T00:00:00"/>
    <n v="7"/>
    <n v="0"/>
    <n v="2022"/>
    <x v="5"/>
    <n v="7"/>
    <n v="7"/>
    <n v="7"/>
  </r>
  <r>
    <s v="Incidente"/>
    <x v="7"/>
    <x v="1"/>
    <s v="Cerrado"/>
    <s v="ITSMECOM-1139437"/>
    <n v="5616050"/>
    <d v="2022-09-19T00:00:00"/>
    <d v="2022-09-26T00:00:00"/>
    <m/>
    <m/>
    <s v=""/>
    <d v="2022-09-26T00:00:00"/>
    <n v="7"/>
    <n v="0"/>
    <n v="2022"/>
    <x v="5"/>
    <n v="7"/>
    <n v="7"/>
    <n v="7"/>
  </r>
  <r>
    <s v="Incidente"/>
    <x v="7"/>
    <x v="1"/>
    <s v="Cerrado"/>
    <s v="ITSMECOM-1139330"/>
    <n v="5615360"/>
    <d v="2022-09-19T00:00:00"/>
    <d v="2022-10-05T00:00:00"/>
    <m/>
    <m/>
    <s v=""/>
    <d v="2022-09-20T00:00:00"/>
    <n v="1"/>
    <n v="0"/>
    <n v="2022"/>
    <x v="5"/>
    <n v="1"/>
    <n v="1"/>
    <n v="1"/>
  </r>
  <r>
    <s v="Incidente"/>
    <x v="5"/>
    <x v="0"/>
    <s v="Cerrado"/>
    <s v="ITSMECOM-1138866"/>
    <n v="5612808"/>
    <d v="2022-09-19T00:00:00"/>
    <d v="2022-10-06T00:00:00"/>
    <d v="2022-09-19T00:00:00"/>
    <d v="2022-09-21T00:00:00"/>
    <s v=""/>
    <d v="2022-09-21T00:00:00"/>
    <n v="2"/>
    <n v="2"/>
    <n v="2022"/>
    <x v="5"/>
    <n v="2"/>
    <n v="2"/>
    <n v="2"/>
  </r>
  <r>
    <s v="Incidente"/>
    <x v="5"/>
    <x v="0"/>
    <s v="Cerrado"/>
    <s v="ITSMECOM-1138857"/>
    <n v="5612787"/>
    <d v="2022-09-19T00:00:00"/>
    <d v="2022-10-05T00:00:00"/>
    <d v="2022-09-19T00:00:00"/>
    <d v="2022-09-20T00:00:00"/>
    <s v=""/>
    <d v="2022-09-20T00:00:00"/>
    <n v="1"/>
    <n v="1"/>
    <n v="2022"/>
    <x v="5"/>
    <n v="1"/>
    <n v="1"/>
    <n v="1"/>
  </r>
  <r>
    <s v="Incidente"/>
    <x v="5"/>
    <x v="0"/>
    <s v="Cerrado"/>
    <s v="ITSMECOM-1138848"/>
    <n v="5612758"/>
    <d v="2022-09-19T00:00:00"/>
    <d v="2022-10-04T00:00:00"/>
    <d v="2022-09-19T00:00:00"/>
    <d v="2022-09-19T00:00:00"/>
    <s v=""/>
    <d v="2022-09-19T00:00:00"/>
    <n v="0"/>
    <n v="0"/>
    <n v="2022"/>
    <x v="5"/>
    <n v="0"/>
    <n v="0"/>
    <n v="0"/>
  </r>
  <r>
    <s v="Incidente"/>
    <x v="3"/>
    <x v="3"/>
    <s v="Cerrado"/>
    <s v="ITSMECOM-1138813"/>
    <n v="5612305"/>
    <d v="2022-09-19T00:00:00"/>
    <d v="2022-10-14T00:00:00"/>
    <d v="2022-09-19T00:00:00"/>
    <d v="2022-09-29T00:00:00"/>
    <s v=""/>
    <d v="2022-09-29T00:00:00"/>
    <n v="10"/>
    <n v="10"/>
    <n v="2022"/>
    <x v="5"/>
    <n v="10"/>
    <n v="10"/>
    <n v="10"/>
  </r>
  <r>
    <s v="Incidente"/>
    <x v="5"/>
    <x v="0"/>
    <s v="Cerrado"/>
    <s v="ITSMECOM-1138731"/>
    <n v="5611905"/>
    <d v="2022-09-19T00:00:00"/>
    <d v="2022-10-06T00:00:00"/>
    <m/>
    <m/>
    <s v=""/>
    <d v="2022-09-21T00:00:00"/>
    <n v="2"/>
    <n v="0"/>
    <n v="2022"/>
    <x v="5"/>
    <n v="2"/>
    <n v="2"/>
    <n v="2"/>
  </r>
  <r>
    <s v="Incidente"/>
    <x v="7"/>
    <x v="1"/>
    <s v="Cerrado"/>
    <s v="ITSMECOM-1137963"/>
    <n v="5610429"/>
    <d v="2022-09-17T00:00:00"/>
    <d v="2022-10-08T00:00:00"/>
    <m/>
    <m/>
    <s v=""/>
    <d v="2022-09-23T00:00:00"/>
    <n v="6"/>
    <n v="0"/>
    <n v="2022"/>
    <x v="5"/>
    <n v="6"/>
    <n v="6"/>
    <n v="6"/>
  </r>
  <r>
    <s v="Incidente"/>
    <x v="7"/>
    <x v="1"/>
    <s v="Cerrado"/>
    <s v="ITSMECOM-1137250"/>
    <n v="5609185"/>
    <d v="2022-09-16T00:00:00"/>
    <d v="2022-10-16T00:00:00"/>
    <m/>
    <m/>
    <s v=""/>
    <d v="2022-09-30T00:00:00"/>
    <n v="14"/>
    <n v="0"/>
    <n v="2022"/>
    <x v="5"/>
    <n v="14"/>
    <n v="14"/>
    <n v="14"/>
  </r>
  <r>
    <s v="Incidente"/>
    <x v="5"/>
    <x v="0"/>
    <s v="Cerrado"/>
    <s v="ITSMECOM-1136874"/>
    <n v="5608013"/>
    <d v="2022-09-16T00:00:00"/>
    <d v="2022-10-01T00:00:00"/>
    <m/>
    <m/>
    <s v=""/>
    <d v="2022-09-16T00:00:00"/>
    <n v="0"/>
    <n v="0"/>
    <n v="2022"/>
    <x v="5"/>
    <n v="0"/>
    <n v="0"/>
    <n v="0"/>
  </r>
  <r>
    <s v="Incidente"/>
    <x v="5"/>
    <x v="1"/>
    <s v="Cerrado"/>
    <s v="ITSMECOM-1136481"/>
    <n v="5606544"/>
    <d v="2022-09-16T00:00:00"/>
    <d v="2022-10-16T00:00:00"/>
    <m/>
    <m/>
    <s v=""/>
    <d v="2022-09-30T00:00:00"/>
    <n v="14"/>
    <n v="0"/>
    <n v="2022"/>
    <x v="5"/>
    <n v="14"/>
    <n v="14"/>
    <n v="14"/>
  </r>
  <r>
    <s v="Incidente"/>
    <x v="3"/>
    <x v="0"/>
    <s v="Cerrado"/>
    <s v="ITSMECOM-1136267"/>
    <n v="5605915"/>
    <d v="2022-09-16T00:00:00"/>
    <d v="2022-10-05T00:00:00"/>
    <d v="2022-09-16T00:00:00"/>
    <d v="2022-09-20T00:00:00"/>
    <s v=""/>
    <d v="2022-09-20T00:00:00"/>
    <n v="4"/>
    <n v="4"/>
    <n v="2022"/>
    <x v="5"/>
    <n v="4"/>
    <n v="4"/>
    <n v="4"/>
  </r>
  <r>
    <s v="Solicitud de servicio"/>
    <x v="0"/>
    <x v="1"/>
    <s v="Cerrado"/>
    <s v="ITSMECOM-1136216"/>
    <n v="5605662"/>
    <d v="2022-09-16T00:00:00"/>
    <d v="2022-10-01T00:00:00"/>
    <m/>
    <m/>
    <s v=""/>
    <d v="2022-09-16T00:00:00"/>
    <n v="0"/>
    <n v="0"/>
    <n v="2022"/>
    <x v="5"/>
    <n v="0"/>
    <n v="0"/>
    <n v="0"/>
  </r>
  <r>
    <s v="Incidente"/>
    <x v="5"/>
    <x v="0"/>
    <s v="Cerrado"/>
    <s v="ITSMECOM-1134772"/>
    <n v="5594237"/>
    <d v="2022-09-15T00:00:00"/>
    <d v="2022-09-30T00:00:00"/>
    <m/>
    <m/>
    <s v=""/>
    <d v="2022-09-15T00:00:00"/>
    <n v="0"/>
    <n v="0"/>
    <n v="2022"/>
    <x v="5"/>
    <n v="0"/>
    <n v="0"/>
    <n v="0"/>
  </r>
  <r>
    <s v="Incidente"/>
    <x v="5"/>
    <x v="0"/>
    <s v="Cerrado"/>
    <s v="ITSMECOM-1134764"/>
    <n v="5594225"/>
    <d v="2022-09-15T00:00:00"/>
    <d v="2022-09-30T00:00:00"/>
    <m/>
    <m/>
    <s v=""/>
    <d v="2022-09-15T00:00:00"/>
    <n v="0"/>
    <n v="0"/>
    <n v="2022"/>
    <x v="5"/>
    <n v="0"/>
    <n v="0"/>
    <n v="0"/>
  </r>
  <r>
    <s v="Incidente"/>
    <x v="3"/>
    <x v="3"/>
    <s v="Cerrado"/>
    <s v="ITSMECOM-1134679"/>
    <n v="5593816"/>
    <d v="2022-09-15T00:00:00"/>
    <d v="2022-09-30T00:00:00"/>
    <m/>
    <m/>
    <s v=""/>
    <d v="2022-09-15T00:00:00"/>
    <n v="0"/>
    <n v="0"/>
    <n v="2022"/>
    <x v="5"/>
    <n v="0"/>
    <n v="0"/>
    <n v="0"/>
  </r>
  <r>
    <s v="Incidente"/>
    <x v="3"/>
    <x v="0"/>
    <s v="Cerrado"/>
    <s v="ITSMECOM-1134637"/>
    <n v="5593472"/>
    <d v="2022-09-15T00:00:00"/>
    <d v="2022-10-01T00:00:00"/>
    <d v="2022-09-15T00:00:00"/>
    <d v="2022-09-16T00:00:00"/>
    <s v=""/>
    <d v="2022-09-16T00:00:00"/>
    <n v="1"/>
    <n v="1"/>
    <n v="2022"/>
    <x v="5"/>
    <n v="1"/>
    <n v="1"/>
    <n v="1"/>
  </r>
  <r>
    <s v="Incidente"/>
    <x v="5"/>
    <x v="0"/>
    <s v="Cerrado"/>
    <s v="ITSMECOM-1134568"/>
    <n v="5593007"/>
    <d v="2022-09-15T00:00:00"/>
    <d v="2022-10-05T00:00:00"/>
    <m/>
    <m/>
    <s v=""/>
    <d v="2022-09-15T00:00:00"/>
    <n v="0"/>
    <n v="0"/>
    <n v="2022"/>
    <x v="5"/>
    <n v="0"/>
    <n v="0"/>
    <n v="0"/>
  </r>
  <r>
    <s v="Solicitud de servicio"/>
    <x v="0"/>
    <x v="0"/>
    <s v="Cerrado"/>
    <s v="ITSMECOM-1133513"/>
    <n v="5590121"/>
    <d v="2022-09-14T00:00:00"/>
    <d v="2022-09-29T00:00:00"/>
    <m/>
    <m/>
    <s v=""/>
    <d v="2022-09-14T00:00:00"/>
    <n v="0"/>
    <n v="0"/>
    <n v="2022"/>
    <x v="5"/>
    <n v="0"/>
    <n v="0"/>
    <n v="0"/>
  </r>
  <r>
    <s v="Incidente"/>
    <x v="5"/>
    <x v="0"/>
    <s v="Cerrado"/>
    <s v="ITSMECOM-1133281"/>
    <n v="5588300"/>
    <d v="2022-09-14T00:00:00"/>
    <d v="2022-09-29T00:00:00"/>
    <m/>
    <m/>
    <s v=""/>
    <d v="2022-09-14T00:00:00"/>
    <n v="0"/>
    <n v="0"/>
    <n v="2022"/>
    <x v="5"/>
    <n v="0"/>
    <n v="0"/>
    <n v="0"/>
  </r>
  <r>
    <s v="Incidente"/>
    <x v="5"/>
    <x v="0"/>
    <s v="Cerrado"/>
    <s v="ITSMECOM-1133143"/>
    <n v="5587855"/>
    <d v="2022-09-14T00:00:00"/>
    <d v="2022-10-13T00:00:00"/>
    <d v="2022-09-14T00:00:00"/>
    <d v="2022-09-28T00:00:00"/>
    <s v=""/>
    <d v="2022-09-28T00:00:00"/>
    <n v="14"/>
    <n v="14"/>
    <n v="2022"/>
    <x v="5"/>
    <n v="14"/>
    <n v="14"/>
    <n v="14"/>
  </r>
  <r>
    <s v="Incidente"/>
    <x v="5"/>
    <x v="0"/>
    <s v="Cerrado"/>
    <s v="ITSMECOM-1133140"/>
    <n v="5587847"/>
    <d v="2022-09-14T00:00:00"/>
    <d v="2022-10-04T00:00:00"/>
    <d v="2022-09-14T00:00:00"/>
    <d v="2022-09-19T00:00:00"/>
    <s v=""/>
    <d v="2022-09-19T00:00:00"/>
    <n v="5"/>
    <n v="5"/>
    <n v="2022"/>
    <x v="5"/>
    <n v="5"/>
    <n v="5"/>
    <n v="5"/>
  </r>
  <r>
    <s v="Incidente"/>
    <x v="5"/>
    <x v="0"/>
    <s v="Cerrado"/>
    <s v="ITSMECOM-1133137"/>
    <n v="5587839"/>
    <d v="2022-09-14T00:00:00"/>
    <d v="2022-10-06T00:00:00"/>
    <m/>
    <m/>
    <s v=""/>
    <d v="2022-09-21T00:00:00"/>
    <n v="7"/>
    <n v="0"/>
    <n v="2022"/>
    <x v="5"/>
    <n v="7"/>
    <n v="7"/>
    <n v="7"/>
  </r>
  <r>
    <s v="Incidente"/>
    <x v="5"/>
    <x v="3"/>
    <s v="Cerrado"/>
    <s v="ITSMECOM-1133124"/>
    <n v="5587820"/>
    <d v="2022-09-14T00:00:00"/>
    <d v="2022-09-30T00:00:00"/>
    <d v="2022-09-15T00:00:00"/>
    <d v="2022-09-15T00:00:00"/>
    <s v=""/>
    <d v="2022-09-15T00:00:00"/>
    <n v="1"/>
    <n v="0"/>
    <n v="2022"/>
    <x v="5"/>
    <n v="1"/>
    <n v="1"/>
    <n v="1"/>
  </r>
  <r>
    <s v="Incidente"/>
    <x v="5"/>
    <x v="0"/>
    <s v="Cerrado"/>
    <s v="ITSMECOM-1133114"/>
    <n v="5587506"/>
    <d v="2022-09-14T00:00:00"/>
    <d v="2022-10-06T00:00:00"/>
    <m/>
    <m/>
    <s v=""/>
    <d v="2022-09-21T00:00:00"/>
    <n v="7"/>
    <n v="0"/>
    <n v="2022"/>
    <x v="5"/>
    <n v="7"/>
    <n v="7"/>
    <n v="7"/>
  </r>
  <r>
    <s v="Incidente"/>
    <x v="3"/>
    <x v="0"/>
    <s v="Cerrado"/>
    <s v="ITSMECOM-1133100"/>
    <n v="5587490"/>
    <d v="2022-09-14T00:00:00"/>
    <d v="2022-09-29T00:00:00"/>
    <m/>
    <m/>
    <s v=""/>
    <d v="2022-09-14T00:00:00"/>
    <n v="0"/>
    <n v="0"/>
    <n v="2022"/>
    <x v="5"/>
    <n v="0"/>
    <n v="0"/>
    <n v="0"/>
  </r>
  <r>
    <s v="Incidente"/>
    <x v="3"/>
    <x v="2"/>
    <s v="Cerrado"/>
    <s v="ITSMECOM-1133099"/>
    <n v="5587487"/>
    <d v="2022-09-14T00:00:00"/>
    <d v="2022-09-30T00:00:00"/>
    <d v="2022-09-14T00:00:00"/>
    <d v="2022-09-15T00:00:00"/>
    <s v=""/>
    <d v="2022-09-15T00:00:00"/>
    <n v="1"/>
    <n v="1"/>
    <n v="2022"/>
    <x v="5"/>
    <n v="1"/>
    <n v="1"/>
    <n v="1"/>
  </r>
  <r>
    <s v="Incidente"/>
    <x v="3"/>
    <x v="0"/>
    <s v="Cerrado"/>
    <s v="ITSMECOM-1133093"/>
    <n v="5587481"/>
    <d v="2022-09-14T00:00:00"/>
    <d v="2022-09-29T00:00:00"/>
    <m/>
    <m/>
    <s v=""/>
    <d v="2022-09-14T00:00:00"/>
    <n v="0"/>
    <n v="0"/>
    <n v="2022"/>
    <x v="5"/>
    <n v="0"/>
    <n v="0"/>
    <n v="0"/>
  </r>
  <r>
    <s v="Incidente"/>
    <x v="5"/>
    <x v="0"/>
    <s v="Cerrado"/>
    <s v="ITSMECOM-1132484"/>
    <n v="5586220"/>
    <d v="2022-09-13T00:00:00"/>
    <d v="2022-09-29T00:00:00"/>
    <m/>
    <m/>
    <s v=""/>
    <d v="2022-09-14T00:00:00"/>
    <n v="1"/>
    <n v="0"/>
    <n v="2022"/>
    <x v="5"/>
    <n v="1"/>
    <n v="1"/>
    <n v="1"/>
  </r>
  <r>
    <s v="Incidente"/>
    <x v="5"/>
    <x v="0"/>
    <s v="Cerrado"/>
    <s v="ITSMECOM-1132172"/>
    <n v="5584766"/>
    <d v="2022-09-13T00:00:00"/>
    <d v="2022-09-28T00:00:00"/>
    <m/>
    <m/>
    <s v=""/>
    <d v="2022-09-13T00:00:00"/>
    <n v="0"/>
    <n v="0"/>
    <n v="2022"/>
    <x v="5"/>
    <n v="0"/>
    <n v="0"/>
    <n v="0"/>
  </r>
  <r>
    <s v="Solicitud de servicio"/>
    <x v="0"/>
    <x v="1"/>
    <s v="Cerrado"/>
    <s v="ITSMECOM-1132089"/>
    <n v="5584592"/>
    <d v="2022-09-13T00:00:00"/>
    <d v="2022-09-29T00:00:00"/>
    <m/>
    <m/>
    <s v=""/>
    <d v="2022-09-14T00:00:00"/>
    <n v="1"/>
    <n v="0"/>
    <n v="2022"/>
    <x v="5"/>
    <n v="1"/>
    <n v="1"/>
    <n v="1"/>
  </r>
  <r>
    <s v="Incidente"/>
    <x v="3"/>
    <x v="2"/>
    <s v="Cerrado"/>
    <s v="ITSMECOM-1131591"/>
    <n v="5582544"/>
    <d v="2022-09-13T00:00:00"/>
    <d v="2022-10-11T00:00:00"/>
    <d v="2022-09-13T00:00:00"/>
    <d v="2022-09-26T00:00:00"/>
    <s v=""/>
    <d v="2022-09-26T00:00:00"/>
    <n v="13"/>
    <n v="13"/>
    <n v="2022"/>
    <x v="5"/>
    <n v="13"/>
    <n v="13"/>
    <n v="13"/>
  </r>
  <r>
    <s v="Incidente"/>
    <x v="3"/>
    <x v="0"/>
    <s v="Cerrado"/>
    <s v="ITSMECOM-1131545"/>
    <n v="5582192"/>
    <d v="2022-09-13T00:00:00"/>
    <d v="2022-09-29T00:00:00"/>
    <m/>
    <m/>
    <s v=""/>
    <d v="2022-09-13T00:00:00"/>
    <n v="0"/>
    <n v="0"/>
    <n v="2022"/>
    <x v="5"/>
    <n v="0"/>
    <n v="0"/>
    <n v="0"/>
  </r>
  <r>
    <s v="Solicitud de servicio"/>
    <x v="3"/>
    <x v="4"/>
    <s v="Cerrado"/>
    <s v="ITSMECOM-1131476"/>
    <n v="5582059"/>
    <d v="2022-09-13T00:00:00"/>
    <d v="2022-10-04T00:00:00"/>
    <m/>
    <m/>
    <s v=""/>
    <d v="2022-09-19T00:00:00"/>
    <n v="6"/>
    <n v="0"/>
    <n v="2022"/>
    <x v="5"/>
    <n v="6"/>
    <n v="6"/>
    <n v="6"/>
  </r>
  <r>
    <s v="Incidente"/>
    <x v="7"/>
    <x v="1"/>
    <s v="Cerrado"/>
    <s v="ITSMECOM-1130783"/>
    <n v="5580387"/>
    <d v="2022-09-12T00:00:00"/>
    <d v="2022-10-16T00:00:00"/>
    <m/>
    <m/>
    <s v=""/>
    <d v="2022-09-30T00:00:00"/>
    <n v="18"/>
    <n v="0"/>
    <n v="2022"/>
    <x v="5"/>
    <n v="18"/>
    <n v="18"/>
    <n v="18"/>
  </r>
  <r>
    <s v="Solicitud de servicio"/>
    <x v="0"/>
    <x v="0"/>
    <s v="Cerrado"/>
    <s v="ITSMECOM-1130132"/>
    <n v="5578110"/>
    <d v="2022-09-12T00:00:00"/>
    <d v="2022-09-29T00:00:00"/>
    <m/>
    <m/>
    <s v=""/>
    <d v="2022-09-14T00:00:00"/>
    <n v="2"/>
    <n v="0"/>
    <n v="2022"/>
    <x v="5"/>
    <n v="2"/>
    <n v="2"/>
    <n v="2"/>
  </r>
  <r>
    <s v="Incidente"/>
    <x v="3"/>
    <x v="2"/>
    <s v="Cerrado"/>
    <s v="ITSMECOM-1129934"/>
    <n v="5577128"/>
    <d v="2022-09-12T00:00:00"/>
    <d v="2022-09-27T00:00:00"/>
    <d v="2022-09-12T00:00:00"/>
    <d v="2022-09-12T00:00:00"/>
    <s v=""/>
    <d v="2022-09-12T00:00:00"/>
    <n v="0"/>
    <n v="0"/>
    <n v="2022"/>
    <x v="5"/>
    <n v="0"/>
    <n v="0"/>
    <n v="0"/>
  </r>
  <r>
    <s v="Incidente"/>
    <x v="5"/>
    <x v="0"/>
    <s v="Cerrado"/>
    <s v="ITSMECOM-1129830"/>
    <n v="5576746"/>
    <d v="2022-09-12T00:00:00"/>
    <d v="2022-09-28T00:00:00"/>
    <d v="2022-09-12T00:00:00"/>
    <d v="2022-09-12T00:00:00"/>
    <s v=""/>
    <d v="2022-09-12T00:00:00"/>
    <n v="0"/>
    <n v="0"/>
    <n v="2022"/>
    <x v="5"/>
    <n v="0"/>
    <n v="0"/>
    <n v="0"/>
  </r>
  <r>
    <s v="Incidente"/>
    <x v="5"/>
    <x v="0"/>
    <s v="Cerrado"/>
    <s v="ITSMECOM-1129801"/>
    <n v="5576405"/>
    <d v="2022-09-12T00:00:00"/>
    <d v="2022-09-28T00:00:00"/>
    <d v="2022-09-12T00:00:00"/>
    <d v="2022-09-12T00:00:00"/>
    <s v=""/>
    <d v="2022-09-12T00:00:00"/>
    <n v="0"/>
    <n v="0"/>
    <n v="2022"/>
    <x v="5"/>
    <n v="0"/>
    <n v="0"/>
    <n v="0"/>
  </r>
  <r>
    <s v="Incidente"/>
    <x v="3"/>
    <x v="3"/>
    <s v="Cerrado"/>
    <s v="ITSMECOM-1129778"/>
    <n v="5576412"/>
    <d v="2022-09-12T00:00:00"/>
    <d v="2022-09-28T00:00:00"/>
    <d v="2022-09-12T00:00:00"/>
    <d v="2022-09-13T00:00:00"/>
    <s v=""/>
    <d v="2022-09-13T00:00:00"/>
    <n v="1"/>
    <n v="1"/>
    <n v="2022"/>
    <x v="5"/>
    <n v="1"/>
    <n v="1"/>
    <n v="1"/>
  </r>
  <r>
    <s v="Incidente"/>
    <x v="5"/>
    <x v="0"/>
    <s v="Cerrado"/>
    <s v="ITSMECOM-1127807"/>
    <n v="5570500"/>
    <d v="2022-09-09T00:00:00"/>
    <d v="2022-09-27T00:00:00"/>
    <d v="2022-09-09T00:00:00"/>
    <d v="2022-09-12T00:00:00"/>
    <s v=""/>
    <d v="2022-09-12T00:00:00"/>
    <n v="3"/>
    <n v="3"/>
    <n v="2022"/>
    <x v="5"/>
    <n v="3"/>
    <n v="3"/>
    <n v="3"/>
  </r>
  <r>
    <s v="Incidente"/>
    <x v="3"/>
    <x v="2"/>
    <s v="Cerrado"/>
    <s v="ITSMECOM-1127710"/>
    <n v="5570072"/>
    <d v="2022-09-09T00:00:00"/>
    <d v="2022-09-28T00:00:00"/>
    <m/>
    <m/>
    <s v=""/>
    <d v="2022-09-13T00:00:00"/>
    <n v="4"/>
    <n v="0"/>
    <n v="2022"/>
    <x v="5"/>
    <n v="4"/>
    <n v="4"/>
    <n v="4"/>
  </r>
  <r>
    <s v="Incidente"/>
    <x v="3"/>
    <x v="2"/>
    <s v="Cerrado"/>
    <s v="ITSMECOM-1127708"/>
    <n v="5570068"/>
    <d v="2022-09-09T00:00:00"/>
    <d v="2022-09-28T00:00:00"/>
    <m/>
    <m/>
    <s v=""/>
    <d v="2022-09-13T00:00:00"/>
    <n v="4"/>
    <n v="0"/>
    <n v="2022"/>
    <x v="5"/>
    <n v="4"/>
    <n v="4"/>
    <n v="4"/>
  </r>
  <r>
    <s v="Incidente"/>
    <x v="3"/>
    <x v="2"/>
    <s v="Cerrado"/>
    <s v="ITSMECOM-1127705"/>
    <n v="5570065"/>
    <d v="2022-09-09T00:00:00"/>
    <d v="2022-09-28T00:00:00"/>
    <m/>
    <m/>
    <s v=""/>
    <d v="2022-09-13T00:00:00"/>
    <n v="4"/>
    <n v="0"/>
    <n v="2022"/>
    <x v="5"/>
    <n v="4"/>
    <n v="4"/>
    <n v="4"/>
  </r>
  <r>
    <s v="Solicitud de servicio"/>
    <x v="0"/>
    <x v="0"/>
    <s v="Cerrado"/>
    <s v="ITSMECOM-1127472"/>
    <n v="5569618"/>
    <d v="2022-09-09T00:00:00"/>
    <d v="2022-09-24T00:00:00"/>
    <m/>
    <m/>
    <s v=""/>
    <d v="2022-09-09T00:00:00"/>
    <n v="0"/>
    <n v="0"/>
    <n v="2022"/>
    <x v="5"/>
    <n v="0"/>
    <n v="0"/>
    <n v="0"/>
  </r>
  <r>
    <s v="Solicitud de servicio"/>
    <x v="0"/>
    <x v="0"/>
    <s v="Cerrado"/>
    <s v="ITSMECOM-1126955"/>
    <n v="5568007"/>
    <d v="2022-09-08T00:00:00"/>
    <d v="2022-09-24T00:00:00"/>
    <m/>
    <m/>
    <s v=""/>
    <d v="2022-09-08T00:00:00"/>
    <n v="0"/>
    <n v="0"/>
    <n v="2022"/>
    <x v="5"/>
    <n v="0"/>
    <n v="0"/>
    <n v="0"/>
  </r>
  <r>
    <s v="Incidente"/>
    <x v="5"/>
    <x v="1"/>
    <s v="Cerrado"/>
    <s v="ITSMECOM-1126840"/>
    <n v="5567833"/>
    <d v="2022-09-08T00:00:00"/>
    <d v="2022-09-24T00:00:00"/>
    <m/>
    <m/>
    <s v=""/>
    <d v="2022-09-09T00:00:00"/>
    <n v="1"/>
    <n v="0"/>
    <n v="2022"/>
    <x v="5"/>
    <n v="1"/>
    <n v="1"/>
    <n v="1"/>
  </r>
  <r>
    <s v="Incidente"/>
    <x v="3"/>
    <x v="0"/>
    <s v="Cerrado"/>
    <s v="ITSMECOM-1126741"/>
    <n v="5567616"/>
    <d v="2022-09-08T00:00:00"/>
    <d v="2022-09-24T00:00:00"/>
    <d v="2022-09-08T00:00:00"/>
    <d v="2022-09-09T00:00:00"/>
    <s v=""/>
    <d v="2022-09-09T00:00:00"/>
    <n v="1"/>
    <n v="1"/>
    <n v="2022"/>
    <x v="5"/>
    <n v="1"/>
    <n v="1"/>
    <n v="1"/>
  </r>
  <r>
    <s v="Solicitud de servicio"/>
    <x v="0"/>
    <x v="0"/>
    <s v="Cerrado"/>
    <s v="ITSMECOM-1126740"/>
    <n v="5567524"/>
    <d v="2022-09-08T00:00:00"/>
    <d v="2023-01-25T00:00:00"/>
    <m/>
    <m/>
    <s v=""/>
    <d v="2022-09-09T00:00:00"/>
    <n v="1"/>
    <n v="0"/>
    <n v="2022"/>
    <x v="5"/>
    <n v="1"/>
    <n v="1"/>
    <n v="1"/>
  </r>
  <r>
    <s v="Incidente"/>
    <x v="7"/>
    <x v="1"/>
    <s v="Cerrado"/>
    <s v="ITSMECOM-1126711"/>
    <n v="5566999"/>
    <d v="2022-09-08T00:00:00"/>
    <d v="2022-09-24T00:00:00"/>
    <m/>
    <m/>
    <s v=""/>
    <d v="2022-09-09T00:00:00"/>
    <n v="1"/>
    <n v="0"/>
    <n v="2022"/>
    <x v="5"/>
    <n v="1"/>
    <n v="1"/>
    <n v="1"/>
  </r>
  <r>
    <s v="Solicitud de servicio"/>
    <x v="0"/>
    <x v="0"/>
    <s v="Cerrado"/>
    <s v="ITSMECOM-1126542"/>
    <n v="5566469"/>
    <d v="2022-09-08T00:00:00"/>
    <d v="2022-09-24T00:00:00"/>
    <m/>
    <m/>
    <s v=""/>
    <d v="2022-09-09T00:00:00"/>
    <n v="1"/>
    <n v="0"/>
    <n v="2022"/>
    <x v="5"/>
    <n v="1"/>
    <n v="1"/>
    <n v="1"/>
  </r>
  <r>
    <s v="Solicitud de servicio"/>
    <x v="0"/>
    <x v="0"/>
    <s v="Cerrado"/>
    <s v="ITSMECOM-1126441"/>
    <n v="5565892"/>
    <d v="2022-09-08T00:00:00"/>
    <d v="2022-09-23T00:00:00"/>
    <m/>
    <m/>
    <s v=""/>
    <d v="2022-09-08T00:00:00"/>
    <n v="0"/>
    <n v="0"/>
    <n v="2022"/>
    <x v="5"/>
    <n v="0"/>
    <n v="0"/>
    <n v="0"/>
  </r>
  <r>
    <s v="Solicitud de servicio"/>
    <x v="0"/>
    <x v="0"/>
    <s v="Cerrado"/>
    <s v="ITSMECOM-1126286"/>
    <n v="5565344"/>
    <d v="2022-09-08T00:00:00"/>
    <d v="2022-09-23T00:00:00"/>
    <m/>
    <m/>
    <s v=""/>
    <d v="2022-09-08T00:00:00"/>
    <n v="0"/>
    <n v="0"/>
    <n v="2022"/>
    <x v="5"/>
    <n v="0"/>
    <n v="0"/>
    <n v="0"/>
  </r>
  <r>
    <s v="Incidente"/>
    <x v="3"/>
    <x v="0"/>
    <s v="Cerrado"/>
    <s v="ITSMECOM-1126133"/>
    <n v="5564656"/>
    <d v="2022-09-08T00:00:00"/>
    <d v="2022-09-23T00:00:00"/>
    <d v="2022-09-08T00:00:00"/>
    <d v="2022-09-08T00:00:00"/>
    <s v=""/>
    <d v="2022-09-08T00:00:00"/>
    <n v="0"/>
    <n v="0"/>
    <n v="2022"/>
    <x v="5"/>
    <n v="0"/>
    <n v="0"/>
    <n v="0"/>
  </r>
  <r>
    <s v="Incidente"/>
    <x v="5"/>
    <x v="0"/>
    <s v="Cerrado"/>
    <s v="ITSMECOM-1126127"/>
    <n v="5564653"/>
    <d v="2022-09-08T00:00:00"/>
    <d v="2022-09-23T00:00:00"/>
    <m/>
    <m/>
    <s v=""/>
    <d v="2022-09-08T00:00:00"/>
    <n v="0"/>
    <n v="0"/>
    <n v="2022"/>
    <x v="5"/>
    <n v="0"/>
    <n v="0"/>
    <n v="0"/>
  </r>
  <r>
    <s v="Incidente"/>
    <x v="5"/>
    <x v="0"/>
    <s v="Cerrado"/>
    <s v="ITSMECOM-1126124"/>
    <n v="5564649"/>
    <d v="2022-09-08T00:00:00"/>
    <d v="2022-09-23T00:00:00"/>
    <m/>
    <m/>
    <s v=""/>
    <d v="2022-09-08T00:00:00"/>
    <n v="0"/>
    <n v="0"/>
    <n v="2022"/>
    <x v="5"/>
    <n v="0"/>
    <n v="0"/>
    <n v="0"/>
  </r>
  <r>
    <s v="Incidente"/>
    <x v="5"/>
    <x v="3"/>
    <s v="Cerrado"/>
    <s v="ITSMECOM-1126122"/>
    <n v="5564638"/>
    <d v="2022-09-08T00:00:00"/>
    <d v="2022-09-27T00:00:00"/>
    <d v="2022-09-08T00:00:00"/>
    <d v="2022-09-12T00:00:00"/>
    <s v=""/>
    <d v="2022-09-12T00:00:00"/>
    <n v="4"/>
    <n v="4"/>
    <n v="2022"/>
    <x v="5"/>
    <n v="4"/>
    <n v="4"/>
    <n v="4"/>
  </r>
  <r>
    <s v="Incidente"/>
    <x v="7"/>
    <x v="1"/>
    <s v="Cerrado"/>
    <s v="ITSMECOM-1125178"/>
    <n v="5563052"/>
    <d v="2022-09-07T00:00:00"/>
    <d v="2022-09-24T00:00:00"/>
    <m/>
    <m/>
    <s v=""/>
    <d v="2022-09-09T00:00:00"/>
    <n v="2"/>
    <n v="0"/>
    <n v="2022"/>
    <x v="5"/>
    <n v="2"/>
    <n v="2"/>
    <n v="2"/>
  </r>
  <r>
    <s v="Incidente"/>
    <x v="7"/>
    <x v="1"/>
    <s v="Cerrado"/>
    <s v="ITSMECOM-1124736"/>
    <n v="5561049"/>
    <d v="2022-09-07T00:00:00"/>
    <d v="2022-09-29T00:00:00"/>
    <m/>
    <m/>
    <s v=""/>
    <d v="2022-09-14T00:00:00"/>
    <n v="7"/>
    <n v="0"/>
    <n v="2022"/>
    <x v="5"/>
    <n v="7"/>
    <n v="7"/>
    <n v="7"/>
  </r>
  <r>
    <s v="Incidente"/>
    <x v="5"/>
    <x v="0"/>
    <s v="Cerrado"/>
    <s v="ITSMECOM-1124678"/>
    <n v="5560954"/>
    <d v="2022-09-07T00:00:00"/>
    <d v="2022-09-22T00:00:00"/>
    <m/>
    <m/>
    <s v=""/>
    <d v="2022-09-07T00:00:00"/>
    <n v="0"/>
    <n v="0"/>
    <n v="2022"/>
    <x v="5"/>
    <n v="0"/>
    <n v="0"/>
    <n v="0"/>
  </r>
  <r>
    <s v="Incidente"/>
    <x v="3"/>
    <x v="0"/>
    <s v="Cerrado"/>
    <s v="ITSMECOM-1124240"/>
    <n v="5558875"/>
    <d v="2022-09-07T00:00:00"/>
    <d v="2022-09-23T00:00:00"/>
    <d v="2022-09-07T00:00:00"/>
    <d v="2022-09-08T00:00:00"/>
    <s v=""/>
    <d v="2022-09-08T00:00:00"/>
    <n v="1"/>
    <n v="1"/>
    <n v="2022"/>
    <x v="5"/>
    <n v="1"/>
    <n v="1"/>
    <n v="1"/>
  </r>
  <r>
    <s v="Incidente"/>
    <x v="3"/>
    <x v="0"/>
    <s v="Cerrado"/>
    <s v="ITSMECOM-1124183"/>
    <n v="5558821"/>
    <d v="2022-09-07T00:00:00"/>
    <d v="2022-09-22T00:00:00"/>
    <m/>
    <m/>
    <s v=""/>
    <d v="2022-09-07T00:00:00"/>
    <n v="0"/>
    <n v="0"/>
    <n v="2022"/>
    <x v="5"/>
    <n v="0"/>
    <n v="0"/>
    <n v="0"/>
  </r>
  <r>
    <s v="Incidente"/>
    <x v="7"/>
    <x v="1"/>
    <s v="Cerrado"/>
    <s v="ITSMECOM-1123585"/>
    <n v="5557590"/>
    <d v="2022-09-07T00:00:00"/>
    <d v="2022-09-29T00:00:00"/>
    <m/>
    <m/>
    <s v=""/>
    <d v="2022-09-14T00:00:00"/>
    <n v="7"/>
    <n v="0"/>
    <n v="2022"/>
    <x v="5"/>
    <n v="7"/>
    <n v="7"/>
    <n v="7"/>
  </r>
  <r>
    <s v="Incidente"/>
    <x v="7"/>
    <x v="1"/>
    <s v="Cerrado"/>
    <s v="ITSMECOM-1123581"/>
    <n v="5557589"/>
    <d v="2022-09-07T00:00:00"/>
    <d v="2022-10-16T00:00:00"/>
    <m/>
    <m/>
    <s v=""/>
    <d v="2022-09-30T00:00:00"/>
    <n v="23"/>
    <n v="0"/>
    <n v="2022"/>
    <x v="5"/>
    <n v="23"/>
    <n v="23"/>
    <n v="23"/>
  </r>
  <r>
    <s v="Incidente"/>
    <x v="7"/>
    <x v="1"/>
    <s v="Cerrado"/>
    <s v="ITSMECOM-1122664"/>
    <n v="5556443"/>
    <d v="2022-09-06T00:00:00"/>
    <d v="2022-09-29T00:00:00"/>
    <m/>
    <m/>
    <s v=""/>
    <d v="2022-09-14T00:00:00"/>
    <n v="8"/>
    <n v="0"/>
    <n v="2022"/>
    <x v="5"/>
    <n v="8"/>
    <n v="8"/>
    <n v="8"/>
  </r>
  <r>
    <s v="Solicitud de servicio"/>
    <x v="8"/>
    <x v="1"/>
    <s v="Cerrado"/>
    <s v="ITSMECOM-1122565"/>
    <n v="5555844"/>
    <d v="2022-09-06T00:00:00"/>
    <d v="2022-10-01T00:00:00"/>
    <m/>
    <m/>
    <s v=""/>
    <d v="2022-09-16T00:00:00"/>
    <n v="10"/>
    <n v="0"/>
    <n v="2022"/>
    <x v="5"/>
    <n v="10"/>
    <n v="10"/>
    <n v="10"/>
  </r>
  <r>
    <s v="Solicitud de servicio"/>
    <x v="0"/>
    <x v="0"/>
    <s v="Cerrado"/>
    <s v="ITSMECOM-1122417"/>
    <n v="5555092"/>
    <d v="2022-09-06T00:00:00"/>
    <d v="2022-09-22T00:00:00"/>
    <m/>
    <m/>
    <s v=""/>
    <d v="2022-09-07T00:00:00"/>
    <n v="1"/>
    <n v="0"/>
    <n v="2022"/>
    <x v="5"/>
    <n v="1"/>
    <n v="1"/>
    <n v="1"/>
  </r>
  <r>
    <s v="Solicitud de servicio"/>
    <x v="21"/>
    <x v="1"/>
    <s v="Cerrado"/>
    <s v="ITSMECOM-1122408"/>
    <n v="5555161"/>
    <d v="2022-09-06T00:00:00"/>
    <d v="2022-09-22T00:00:00"/>
    <m/>
    <m/>
    <s v=""/>
    <d v="2022-09-06T00:00:00"/>
    <n v="0"/>
    <n v="0"/>
    <n v="2022"/>
    <x v="5"/>
    <n v="0"/>
    <n v="0"/>
    <n v="0"/>
  </r>
  <r>
    <s v="Solicitud de servicio"/>
    <x v="0"/>
    <x v="0"/>
    <s v="Cerrado"/>
    <s v="ITSMECOM-1122197"/>
    <n v="5554513"/>
    <d v="2022-09-06T00:00:00"/>
    <d v="2022-09-21T00:00:00"/>
    <m/>
    <m/>
    <s v=""/>
    <d v="2022-09-06T00:00:00"/>
    <n v="0"/>
    <n v="0"/>
    <n v="2022"/>
    <x v="5"/>
    <n v="0"/>
    <n v="0"/>
    <n v="0"/>
  </r>
  <r>
    <s v="Solicitud de servicio"/>
    <x v="0"/>
    <x v="0"/>
    <s v="Cerrado"/>
    <s v="ITSMECOM-1122157"/>
    <n v="5554247"/>
    <d v="2022-09-06T00:00:00"/>
    <d v="2022-10-27T00:00:00"/>
    <m/>
    <m/>
    <s v=""/>
    <d v="2022-09-07T00:00:00"/>
    <n v="1"/>
    <n v="0"/>
    <n v="2022"/>
    <x v="5"/>
    <n v="1"/>
    <n v="1"/>
    <n v="1"/>
  </r>
  <r>
    <s v="Incidente"/>
    <x v="1"/>
    <x v="0"/>
    <s v="Cerrado"/>
    <s v="ITSMECOM-1121745"/>
    <n v="5552192"/>
    <d v="2022-09-06T00:00:00"/>
    <d v="2022-09-22T00:00:00"/>
    <d v="2022-09-06T00:00:00"/>
    <d v="2022-09-07T00:00:00"/>
    <s v=""/>
    <d v="2022-09-07T00:00:00"/>
    <n v="1"/>
    <n v="1"/>
    <n v="2022"/>
    <x v="5"/>
    <n v="1"/>
    <n v="1"/>
    <n v="1"/>
  </r>
  <r>
    <s v="Incidente"/>
    <x v="1"/>
    <x v="0"/>
    <s v="Cerrado"/>
    <s v="ITSMECOM-1121741"/>
    <n v="5552188"/>
    <d v="2022-09-06T00:00:00"/>
    <d v="2022-09-21T00:00:00"/>
    <d v="2022-09-06T00:00:00"/>
    <d v="2022-09-06T00:00:00"/>
    <s v=""/>
    <d v="2022-09-06T00:00:00"/>
    <n v="0"/>
    <n v="0"/>
    <n v="2022"/>
    <x v="5"/>
    <n v="0"/>
    <n v="0"/>
    <n v="0"/>
  </r>
  <r>
    <s v="Incidente"/>
    <x v="1"/>
    <x v="1"/>
    <s v="Cerrado"/>
    <s v="ITSMECOM-1120408"/>
    <n v="5547922"/>
    <d v="2022-09-05T00:00:00"/>
    <d v="2022-09-20T00:00:00"/>
    <m/>
    <m/>
    <s v=""/>
    <d v="2022-09-05T00:00:00"/>
    <n v="0"/>
    <n v="0"/>
    <n v="2022"/>
    <x v="5"/>
    <n v="0"/>
    <n v="0"/>
    <n v="0"/>
  </r>
  <r>
    <s v="Incidente"/>
    <x v="1"/>
    <x v="0"/>
    <s v="Cerrado"/>
    <s v="ITSMECOM-1120305"/>
    <n v="5547096"/>
    <d v="2022-09-05T00:00:00"/>
    <d v="2022-09-22T00:00:00"/>
    <d v="2022-09-05T00:00:00"/>
    <d v="2022-09-07T00:00:00"/>
    <s v=""/>
    <d v="2022-09-07T00:00:00"/>
    <n v="2"/>
    <n v="2"/>
    <n v="2022"/>
    <x v="5"/>
    <n v="2"/>
    <n v="2"/>
    <n v="2"/>
  </r>
  <r>
    <s v="Incidente"/>
    <x v="5"/>
    <x v="0"/>
    <s v="Cerrado"/>
    <s v="ITSMECOM-1120263"/>
    <n v="5547131"/>
    <d v="2022-09-05T00:00:00"/>
    <d v="2022-10-16T00:00:00"/>
    <m/>
    <m/>
    <s v=""/>
    <d v="2022-09-30T00:00:00"/>
    <n v="25"/>
    <n v="0"/>
    <n v="2022"/>
    <x v="5"/>
    <n v="25"/>
    <n v="25"/>
    <n v="25"/>
  </r>
  <r>
    <s v="Incidente"/>
    <x v="7"/>
    <x v="1"/>
    <s v="Cerrado"/>
    <s v="ITSMECOM-1119450"/>
    <n v="5544970"/>
    <d v="2022-09-03T00:00:00"/>
    <d v="2022-09-26T00:00:00"/>
    <m/>
    <m/>
    <s v=""/>
    <d v="2022-09-26T00:00:00"/>
    <n v="23"/>
    <n v="0"/>
    <n v="2022"/>
    <x v="5"/>
    <n v="23"/>
    <n v="23"/>
    <n v="23"/>
  </r>
  <r>
    <s v="Incidente"/>
    <x v="7"/>
    <x v="1"/>
    <s v="Cerrado"/>
    <s v="ITSMECOM-1119431"/>
    <n v="5545222"/>
    <d v="2022-09-03T00:00:00"/>
    <d v="2022-10-04T00:00:00"/>
    <m/>
    <m/>
    <s v=""/>
    <d v="2022-09-19T00:00:00"/>
    <n v="16"/>
    <n v="0"/>
    <n v="2022"/>
    <x v="5"/>
    <n v="16"/>
    <n v="16"/>
    <n v="16"/>
  </r>
  <r>
    <s v="Incidente"/>
    <x v="7"/>
    <x v="1"/>
    <s v="Cerrado"/>
    <s v="ITSMECOM-1118912"/>
    <n v="5544319"/>
    <d v="2022-09-02T00:00:00"/>
    <d v="2022-10-01T00:00:00"/>
    <m/>
    <m/>
    <s v=""/>
    <d v="2022-09-16T00:00:00"/>
    <n v="14"/>
    <n v="0"/>
    <n v="2022"/>
    <x v="5"/>
    <n v="14"/>
    <n v="14"/>
    <n v="14"/>
  </r>
  <r>
    <s v="Incidente"/>
    <x v="7"/>
    <x v="1"/>
    <s v="Cerrado"/>
    <s v="ITSMECOM-1118749"/>
    <n v="5544070"/>
    <d v="2022-09-02T00:00:00"/>
    <d v="2022-09-22T00:00:00"/>
    <m/>
    <m/>
    <s v=""/>
    <d v="2022-09-07T00:00:00"/>
    <n v="5"/>
    <n v="0"/>
    <n v="2022"/>
    <x v="5"/>
    <n v="5"/>
    <n v="5"/>
    <n v="5"/>
  </r>
  <r>
    <s v="Incidente"/>
    <x v="3"/>
    <x v="0"/>
    <s v="Cerrado"/>
    <s v="ITSMECOM-1118145"/>
    <n v="5541199"/>
    <d v="2022-09-02T00:00:00"/>
    <d v="2022-09-18T00:00:00"/>
    <m/>
    <m/>
    <s v=""/>
    <d v="2022-09-02T00:00:00"/>
    <n v="0"/>
    <n v="0"/>
    <n v="2022"/>
    <x v="5"/>
    <n v="0"/>
    <n v="0"/>
    <n v="0"/>
  </r>
  <r>
    <s v="Incidente"/>
    <x v="1"/>
    <x v="0"/>
    <s v="Cerrado"/>
    <s v="ITSMECOM-1118130"/>
    <n v="5541412"/>
    <d v="2022-09-02T00:00:00"/>
    <d v="2022-09-22T00:00:00"/>
    <d v="2022-09-02T00:00:00"/>
    <d v="2022-09-07T00:00:00"/>
    <s v=""/>
    <d v="2022-09-07T00:00:00"/>
    <n v="5"/>
    <n v="5"/>
    <n v="2022"/>
    <x v="5"/>
    <n v="5"/>
    <n v="5"/>
    <n v="5"/>
  </r>
  <r>
    <s v="Incidente"/>
    <x v="1"/>
    <x v="0"/>
    <s v="Cerrado"/>
    <s v="ITSMECOM-1118044"/>
    <n v="5541016"/>
    <d v="2022-09-02T00:00:00"/>
    <d v="2022-09-22T00:00:00"/>
    <d v="2022-09-02T00:00:00"/>
    <d v="2022-09-07T00:00:00"/>
    <s v=""/>
    <d v="2022-09-07T00:00:00"/>
    <n v="5"/>
    <n v="5"/>
    <n v="2022"/>
    <x v="5"/>
    <n v="5"/>
    <n v="5"/>
    <n v="5"/>
  </r>
  <r>
    <s v="Incidente"/>
    <x v="7"/>
    <x v="1"/>
    <s v="Cerrado"/>
    <s v="ITSMECOM-1117757"/>
    <n v="5540196"/>
    <d v="2022-09-02T00:00:00"/>
    <d v="2022-10-16T00:00:00"/>
    <m/>
    <m/>
    <s v=""/>
    <d v="2022-09-30T00:00:00"/>
    <n v="28"/>
    <n v="0"/>
    <n v="2022"/>
    <x v="5"/>
    <n v="28"/>
    <n v="28"/>
    <n v="28"/>
  </r>
  <r>
    <s v="Incidente"/>
    <x v="7"/>
    <x v="1"/>
    <s v="Cerrado"/>
    <s v="ITSMECOM-1117688"/>
    <n v="5540249"/>
    <d v="2022-09-02T00:00:00"/>
    <d v="2022-09-22T00:00:00"/>
    <m/>
    <m/>
    <s v=""/>
    <d v="2022-09-07T00:00:00"/>
    <n v="5"/>
    <n v="0"/>
    <n v="2022"/>
    <x v="5"/>
    <n v="5"/>
    <n v="5"/>
    <n v="5"/>
  </r>
  <r>
    <s v="Incidente"/>
    <x v="7"/>
    <x v="1"/>
    <s v="Cerrado"/>
    <s v="ITSMECOM-1117678"/>
    <n v="5540245"/>
    <d v="2022-09-02T00:00:00"/>
    <d v="2022-09-22T00:00:00"/>
    <m/>
    <m/>
    <s v=""/>
    <d v="2022-09-07T00:00:00"/>
    <n v="5"/>
    <n v="0"/>
    <n v="2022"/>
    <x v="5"/>
    <n v="5"/>
    <n v="5"/>
    <n v="5"/>
  </r>
  <r>
    <s v="Incidente"/>
    <x v="7"/>
    <x v="1"/>
    <s v="Cerrado"/>
    <s v="ITSMECOM-1117151"/>
    <n v="5538223"/>
    <d v="2022-09-01T00:00:00"/>
    <d v="2022-09-18T00:00:00"/>
    <m/>
    <m/>
    <s v=""/>
    <d v="2022-09-02T00:00:00"/>
    <n v="1"/>
    <n v="0"/>
    <n v="2022"/>
    <x v="5"/>
    <n v="1"/>
    <n v="1"/>
    <n v="1"/>
  </r>
  <r>
    <s v="Solicitud de servicio"/>
    <x v="0"/>
    <x v="1"/>
    <s v="Cerrado"/>
    <s v="ITSMECOM-1116784"/>
    <n v="5536425"/>
    <d v="2022-09-01T00:00:00"/>
    <d v="2022-09-16T00:00:00"/>
    <m/>
    <m/>
    <s v=""/>
    <d v="2022-09-01T00:00:00"/>
    <n v="0"/>
    <n v="0"/>
    <n v="2022"/>
    <x v="5"/>
    <n v="0"/>
    <n v="0"/>
    <n v="0"/>
  </r>
  <r>
    <s v="Incidente"/>
    <x v="1"/>
    <x v="0"/>
    <s v="Cerrado"/>
    <s v="ITSMECOM-1116561"/>
    <n v="5535086"/>
    <d v="2022-09-01T00:00:00"/>
    <d v="2022-09-22T00:00:00"/>
    <d v="2022-09-01T00:00:00"/>
    <d v="2022-09-07T00:00:00"/>
    <s v=""/>
    <d v="2022-09-07T00:00:00"/>
    <n v="6"/>
    <n v="6"/>
    <n v="2022"/>
    <x v="5"/>
    <n v="6"/>
    <n v="6"/>
    <n v="6"/>
  </r>
  <r>
    <s v="Solicitud de servicio"/>
    <x v="0"/>
    <x v="0"/>
    <s v="Cerrado"/>
    <s v="ITSMECOM-1115264"/>
    <n v="5531079"/>
    <d v="2022-08-31T00:00:00"/>
    <d v="2023-02-15T00:00:00"/>
    <m/>
    <m/>
    <s v=""/>
    <d v="2022-09-01T00:00:00"/>
    <n v="1"/>
    <n v="0"/>
    <n v="2022"/>
    <x v="5"/>
    <n v="1"/>
    <n v="1"/>
    <n v="1"/>
  </r>
  <r>
    <s v="Incidente"/>
    <x v="1"/>
    <x v="0"/>
    <s v="Cerrado"/>
    <s v="ITSMECOM-1115013"/>
    <n v="5529902"/>
    <d v="2022-08-31T00:00:00"/>
    <d v="2022-09-22T00:00:00"/>
    <d v="2022-08-31T00:00:00"/>
    <d v="2022-09-07T00:00:00"/>
    <s v=""/>
    <d v="2022-09-07T00:00:00"/>
    <n v="7"/>
    <n v="7"/>
    <n v="2022"/>
    <x v="5"/>
    <n v="7"/>
    <n v="7"/>
    <n v="7"/>
  </r>
  <r>
    <s v="Incidente"/>
    <x v="3"/>
    <x v="3"/>
    <s v="Cerrado"/>
    <s v="ITSMECOM-1115005"/>
    <n v="5529898"/>
    <d v="2022-08-31T00:00:00"/>
    <d v="2022-09-16T00:00:00"/>
    <d v="2022-08-31T00:00:00"/>
    <d v="2022-09-01T00:00:00"/>
    <s v=""/>
    <d v="2022-09-01T00:00:00"/>
    <n v="1"/>
    <n v="1"/>
    <n v="2022"/>
    <x v="5"/>
    <n v="1"/>
    <n v="1"/>
    <n v="1"/>
  </r>
  <r>
    <s v="Incidente"/>
    <x v="1"/>
    <x v="2"/>
    <s v="Cerrado"/>
    <s v="ITSMECOM-1114916"/>
    <n v="5529503"/>
    <d v="2022-08-31T00:00:00"/>
    <d v="2022-09-22T00:00:00"/>
    <d v="2022-08-31T00:00:00"/>
    <d v="2022-09-07T00:00:00"/>
    <s v=""/>
    <d v="2022-09-07T00:00:00"/>
    <n v="7"/>
    <n v="7"/>
    <n v="2022"/>
    <x v="5"/>
    <n v="7"/>
    <n v="7"/>
    <n v="7"/>
  </r>
  <r>
    <s v="Incidente"/>
    <x v="3"/>
    <x v="0"/>
    <s v="Cerrado"/>
    <s v="ITSMECOM-1114184"/>
    <n v="5527999"/>
    <d v="2022-08-30T00:00:00"/>
    <d v="2022-09-22T00:00:00"/>
    <d v="2022-08-30T00:00:00"/>
    <d v="2022-09-07T00:00:00"/>
    <s v=""/>
    <d v="2022-09-07T00:00:00"/>
    <n v="8"/>
    <n v="8"/>
    <n v="2022"/>
    <x v="5"/>
    <n v="8"/>
    <n v="8"/>
    <n v="8"/>
  </r>
  <r>
    <s v="Incidente"/>
    <x v="3"/>
    <x v="0"/>
    <s v="Cerrado"/>
    <s v="ITSMECOM-1113881"/>
    <n v="5527251"/>
    <d v="2022-08-30T00:00:00"/>
    <d v="2022-09-17T00:00:00"/>
    <m/>
    <m/>
    <s v=""/>
    <d v="2022-09-02T00:00:00"/>
    <n v="3"/>
    <n v="0"/>
    <n v="2022"/>
    <x v="5"/>
    <n v="3"/>
    <n v="3"/>
    <n v="3"/>
  </r>
  <r>
    <s v="Solicitud de servicio"/>
    <x v="3"/>
    <x v="1"/>
    <s v="Cerrado"/>
    <s v="ITSMECOM-1113665"/>
    <n v="5526109"/>
    <d v="2022-08-30T00:00:00"/>
    <d v="2022-09-16T00:00:00"/>
    <m/>
    <m/>
    <s v=""/>
    <d v="2022-09-01T00:00:00"/>
    <n v="2"/>
    <n v="0"/>
    <n v="2022"/>
    <x v="5"/>
    <n v="2"/>
    <n v="2"/>
    <n v="2"/>
  </r>
  <r>
    <s v="Incidente"/>
    <x v="3"/>
    <x v="0"/>
    <s v="Cerrado"/>
    <s v="ITSMECOM-1113583"/>
    <n v="5525860"/>
    <d v="2022-08-30T00:00:00"/>
    <d v="2022-10-14T00:00:00"/>
    <d v="2022-08-30T00:00:00"/>
    <d v="2022-09-29T00:00:00"/>
    <s v=""/>
    <d v="2022-09-29T00:00:00"/>
    <n v="30"/>
    <n v="30"/>
    <n v="2022"/>
    <x v="5"/>
    <n v="30"/>
    <n v="30"/>
    <n v="30"/>
  </r>
  <r>
    <s v="Incidente"/>
    <x v="7"/>
    <x v="1"/>
    <s v="Cerrado"/>
    <s v="ITSMECOM-1112593"/>
    <n v="5523157"/>
    <d v="2022-08-29T00:00:00"/>
    <d v="2022-09-08T00:00:00"/>
    <m/>
    <m/>
    <s v=""/>
    <d v="2022-09-07T00:00:00"/>
    <n v="9"/>
    <n v="0"/>
    <n v="2022"/>
    <x v="5"/>
    <n v="9"/>
    <n v="9"/>
    <n v="9"/>
  </r>
  <r>
    <s v="Incidente"/>
    <x v="7"/>
    <x v="1"/>
    <s v="Cerrado"/>
    <s v="ITSMECOM-1112574"/>
    <n v="5523079"/>
    <d v="2022-08-29T00:00:00"/>
    <d v="2022-09-18T00:00:00"/>
    <m/>
    <m/>
    <s v=""/>
    <d v="2022-09-02T00:00:00"/>
    <n v="4"/>
    <n v="0"/>
    <n v="2022"/>
    <x v="5"/>
    <n v="4"/>
    <n v="4"/>
    <n v="4"/>
  </r>
  <r>
    <s v="Incidente"/>
    <x v="7"/>
    <x v="1"/>
    <s v="Cerrado"/>
    <s v="ITSMECOM-1112423"/>
    <n v="5522922"/>
    <d v="2022-08-29T00:00:00"/>
    <d v="2022-09-18T00:00:00"/>
    <m/>
    <m/>
    <s v=""/>
    <d v="2022-09-02T00:00:00"/>
    <n v="4"/>
    <n v="0"/>
    <n v="2022"/>
    <x v="5"/>
    <n v="4"/>
    <n v="4"/>
    <n v="4"/>
  </r>
  <r>
    <s v="Incidente"/>
    <x v="7"/>
    <x v="1"/>
    <s v="Cerrado"/>
    <s v="ITSMECOM-1111940"/>
    <n v="5521761"/>
    <d v="2022-08-29T00:00:00"/>
    <d v="2022-09-18T00:00:00"/>
    <m/>
    <m/>
    <s v=""/>
    <d v="2022-09-02T00:00:00"/>
    <n v="4"/>
    <n v="0"/>
    <n v="2022"/>
    <x v="5"/>
    <n v="4"/>
    <n v="4"/>
    <n v="4"/>
  </r>
  <r>
    <s v="Incidente"/>
    <x v="7"/>
    <x v="1"/>
    <s v="Cerrado"/>
    <s v="ITSMECOM-1110572"/>
    <n v="5517580"/>
    <d v="2022-08-27T00:00:00"/>
    <d v="2022-09-18T00:00:00"/>
    <m/>
    <m/>
    <s v=""/>
    <d v="2022-09-02T00:00:00"/>
    <n v="6"/>
    <n v="0"/>
    <n v="2022"/>
    <x v="5"/>
    <n v="6"/>
    <n v="6"/>
    <n v="6"/>
  </r>
  <r>
    <s v="Incidente"/>
    <x v="7"/>
    <x v="1"/>
    <s v="Cerrado"/>
    <s v="ITSMECOM-1110550"/>
    <n v="5517501"/>
    <d v="2022-08-27T00:00:00"/>
    <d v="2022-09-18T00:00:00"/>
    <m/>
    <m/>
    <s v=""/>
    <d v="2022-09-02T00:00:00"/>
    <n v="6"/>
    <n v="0"/>
    <n v="2022"/>
    <x v="5"/>
    <n v="6"/>
    <n v="6"/>
    <n v="6"/>
  </r>
  <r>
    <s v="Incidente"/>
    <x v="7"/>
    <x v="1"/>
    <s v="Cerrado"/>
    <s v="ITSMECOM-1110498"/>
    <n v="5517557"/>
    <d v="2022-08-27T00:00:00"/>
    <d v="2022-09-18T00:00:00"/>
    <m/>
    <m/>
    <s v=""/>
    <d v="2022-09-02T00:00:00"/>
    <n v="6"/>
    <n v="0"/>
    <n v="2022"/>
    <x v="5"/>
    <n v="6"/>
    <n v="6"/>
    <n v="6"/>
  </r>
  <r>
    <s v="Incidente"/>
    <x v="1"/>
    <x v="0"/>
    <s v="Cerrado"/>
    <s v="ITSMECOM-1110025"/>
    <n v="5516596"/>
    <d v="2022-08-26T00:00:00"/>
    <d v="2022-09-22T00:00:00"/>
    <d v="2022-08-26T00:00:00"/>
    <d v="2022-09-07T00:00:00"/>
    <s v=""/>
    <d v="2022-09-07T00:00:00"/>
    <n v="12"/>
    <n v="12"/>
    <n v="2022"/>
    <x v="5"/>
    <n v="12"/>
    <n v="12"/>
    <n v="12"/>
  </r>
  <r>
    <s v="Incidente"/>
    <x v="7"/>
    <x v="1"/>
    <s v="Cerrado"/>
    <s v="ITSMECOM-1107051"/>
    <n v="5507511"/>
    <d v="2022-08-25T00:00:00"/>
    <d v="2022-09-05T00:00:00"/>
    <m/>
    <m/>
    <s v=""/>
    <d v="2022-09-02T00:00:00"/>
    <n v="8"/>
    <n v="0"/>
    <n v="2022"/>
    <x v="5"/>
    <n v="8"/>
    <n v="8"/>
    <n v="8"/>
  </r>
  <r>
    <s v="Incidente"/>
    <x v="1"/>
    <x v="2"/>
    <s v="Cerrado"/>
    <s v="ITSMECOM-1106673"/>
    <n v="5506628"/>
    <d v="2022-08-24T00:00:00"/>
    <d v="2022-09-22T00:00:00"/>
    <d v="2022-08-24T00:00:00"/>
    <d v="2022-09-07T00:00:00"/>
    <s v=""/>
    <d v="2022-09-07T00:00:00"/>
    <n v="14"/>
    <n v="14"/>
    <n v="2022"/>
    <x v="5"/>
    <n v="14"/>
    <n v="14"/>
    <n v="14"/>
  </r>
  <r>
    <s v="Incidente"/>
    <x v="1"/>
    <x v="2"/>
    <s v="Cerrado"/>
    <s v="ITSMECOM-1105000"/>
    <n v="5501456"/>
    <d v="2022-08-23T00:00:00"/>
    <d v="2022-09-22T00:00:00"/>
    <d v="2022-08-23T00:00:00"/>
    <d v="2022-09-07T00:00:00"/>
    <s v=""/>
    <d v="2022-09-07T00:00:00"/>
    <n v="15"/>
    <n v="15"/>
    <n v="2022"/>
    <x v="5"/>
    <n v="15"/>
    <n v="15"/>
    <n v="15"/>
  </r>
  <r>
    <s v="Incidente"/>
    <x v="7"/>
    <x v="1"/>
    <s v="Cerrado"/>
    <s v="ITSMECOM-1104828"/>
    <n v="5500913"/>
    <d v="2022-08-23T00:00:00"/>
    <d v="2022-09-18T00:00:00"/>
    <m/>
    <m/>
    <s v=""/>
    <d v="2022-09-02T00:00:00"/>
    <n v="10"/>
    <n v="0"/>
    <n v="2022"/>
    <x v="5"/>
    <n v="10"/>
    <n v="10"/>
    <n v="10"/>
  </r>
  <r>
    <s v="Incidente"/>
    <x v="5"/>
    <x v="2"/>
    <s v="Cerrado"/>
    <s v="ITSMECOM-1104679"/>
    <n v="5500213"/>
    <d v="2022-08-23T00:00:00"/>
    <d v="2022-10-05T00:00:00"/>
    <d v="2022-08-23T00:00:00"/>
    <d v="2022-09-20T00:00:00"/>
    <s v=""/>
    <d v="2022-09-20T00:00:00"/>
    <n v="28"/>
    <n v="28"/>
    <n v="2022"/>
    <x v="5"/>
    <n v="28"/>
    <n v="28"/>
    <n v="28"/>
  </r>
  <r>
    <s v="Incidente"/>
    <x v="7"/>
    <x v="1"/>
    <s v="Cerrado"/>
    <s v="ITSMECOM-1104577"/>
    <n v="5499779"/>
    <d v="2022-08-23T00:00:00"/>
    <d v="2022-09-22T00:00:00"/>
    <d v="2022-08-25T00:00:00"/>
    <d v="2022-09-07T00:00:00"/>
    <s v=""/>
    <d v="2022-09-07T00:00:00"/>
    <n v="15"/>
    <n v="13"/>
    <n v="2022"/>
    <x v="5"/>
    <n v="15"/>
    <n v="15"/>
    <n v="15"/>
  </r>
  <r>
    <s v="Solicitud de servicio"/>
    <x v="0"/>
    <x v="0"/>
    <s v="Cerrado"/>
    <s v="ITSMECOM-1104019"/>
    <n v="5497804"/>
    <d v="2022-08-23T00:00:00"/>
    <d v="2022-09-16T00:00:00"/>
    <m/>
    <m/>
    <s v=""/>
    <d v="2022-09-01T00:00:00"/>
    <n v="9"/>
    <n v="0"/>
    <n v="2022"/>
    <x v="5"/>
    <n v="9"/>
    <n v="9"/>
    <n v="9"/>
  </r>
  <r>
    <s v="Incidente"/>
    <x v="7"/>
    <x v="1"/>
    <s v="Cerrado"/>
    <s v="ITSMECOM-1102889"/>
    <n v="5495069"/>
    <d v="2022-08-22T00:00:00"/>
    <d v="2022-09-18T00:00:00"/>
    <m/>
    <m/>
    <s v=""/>
    <d v="2022-09-02T00:00:00"/>
    <n v="11"/>
    <n v="0"/>
    <n v="2022"/>
    <x v="5"/>
    <n v="11"/>
    <n v="11"/>
    <n v="11"/>
  </r>
  <r>
    <s v="Incidente"/>
    <x v="1"/>
    <x v="0"/>
    <s v="Cerrado"/>
    <s v="ITSMECOM-1098706"/>
    <n v="5480791"/>
    <d v="2022-08-18T00:00:00"/>
    <d v="2022-09-16T00:00:00"/>
    <d v="2022-08-18T00:00:00"/>
    <d v="2022-09-01T00:00:00"/>
    <s v=""/>
    <d v="2022-09-01T00:00:00"/>
    <n v="14"/>
    <n v="14"/>
    <n v="2022"/>
    <x v="5"/>
    <n v="14"/>
    <n v="14"/>
    <n v="14"/>
  </r>
  <r>
    <s v="Incidente"/>
    <x v="7"/>
    <x v="1"/>
    <s v="Cerrado"/>
    <s v="ITSMECOM-1097768"/>
    <n v="5478406"/>
    <d v="2022-08-17T00:00:00"/>
    <d v="2022-09-05T00:00:00"/>
    <m/>
    <m/>
    <s v=""/>
    <d v="2022-09-02T00:00:00"/>
    <n v="16"/>
    <n v="0"/>
    <n v="2022"/>
    <x v="5"/>
    <n v="16"/>
    <n v="16"/>
    <n v="16"/>
  </r>
  <r>
    <s v="Incidente"/>
    <x v="7"/>
    <x v="4"/>
    <s v="Cerrado"/>
    <s v="ITSMECOM-1097329"/>
    <n v="5477518"/>
    <d v="2022-08-17T00:00:00"/>
    <d v="2022-09-22T00:00:00"/>
    <d v="2022-08-25T00:00:00"/>
    <d v="2022-09-07T00:00:00"/>
    <s v=""/>
    <d v="2022-09-07T00:00:00"/>
    <n v="21"/>
    <n v="13"/>
    <n v="2022"/>
    <x v="5"/>
    <n v="21"/>
    <n v="21"/>
    <n v="21"/>
  </r>
  <r>
    <s v="Incidente"/>
    <x v="1"/>
    <x v="0"/>
    <s v="Cerrado"/>
    <s v="ITSMECOM-1096681"/>
    <n v="5475116"/>
    <d v="2022-08-17T00:00:00"/>
    <d v="2022-09-22T00:00:00"/>
    <m/>
    <m/>
    <s v=""/>
    <d v="2022-09-07T00:00:00"/>
    <n v="21"/>
    <n v="0"/>
    <n v="2022"/>
    <x v="5"/>
    <n v="21"/>
    <n v="21"/>
    <n v="21"/>
  </r>
  <r>
    <s v="Incidente"/>
    <x v="7"/>
    <x v="3"/>
    <s v="Cerrado"/>
    <s v="ITSMECOM-1096021"/>
    <n v="5473278"/>
    <d v="2022-08-16T00:00:00"/>
    <d v="2022-10-15T00:00:00"/>
    <m/>
    <m/>
    <s v=""/>
    <d v="2022-09-30T00:00:00"/>
    <n v="45"/>
    <n v="0"/>
    <n v="2022"/>
    <x v="5"/>
    <n v="45"/>
    <n v="45"/>
    <n v="45"/>
  </r>
  <r>
    <s v="Incidente"/>
    <x v="5"/>
    <x v="0"/>
    <s v="Cerrado"/>
    <s v="ITSMECOM-1095750"/>
    <n v="5472477"/>
    <d v="2022-08-16T00:00:00"/>
    <d v="2022-10-16T00:00:00"/>
    <m/>
    <m/>
    <s v=""/>
    <d v="2022-09-30T00:00:00"/>
    <n v="45"/>
    <n v="0"/>
    <n v="2022"/>
    <x v="5"/>
    <n v="45"/>
    <n v="45"/>
    <n v="45"/>
  </r>
  <r>
    <s v="Incidente"/>
    <x v="7"/>
    <x v="2"/>
    <s v="Cerrado"/>
    <s v="ITSMECOM-1089686"/>
    <n v="5457015"/>
    <d v="2022-08-11T00:00:00"/>
    <d v="2022-09-09T00:00:00"/>
    <d v="2022-09-06T00:00:00"/>
    <d v="2022-09-07T00:00:00"/>
    <s v=""/>
    <d v="2022-09-07T00:00:00"/>
    <n v="27"/>
    <n v="1"/>
    <n v="2022"/>
    <x v="5"/>
    <n v="27"/>
    <n v="27"/>
    <n v="27"/>
  </r>
  <r>
    <s v="Incidente"/>
    <x v="7"/>
    <x v="1"/>
    <s v="Cerrado"/>
    <s v="ITSMECOM-1083111"/>
    <n v="5439088"/>
    <d v="2022-08-06T00:00:00"/>
    <d v="2022-09-18T00:00:00"/>
    <m/>
    <m/>
    <s v=""/>
    <d v="2022-09-02T00:00:00"/>
    <n v="27"/>
    <n v="0"/>
    <n v="2022"/>
    <x v="5"/>
    <n v="27"/>
    <n v="27"/>
    <n v="27"/>
  </r>
  <r>
    <s v="Incidente"/>
    <x v="7"/>
    <x v="2"/>
    <s v="Cerrado"/>
    <s v="ITSMECOM-1081914"/>
    <n v="5437188"/>
    <d v="2022-08-05T00:00:00"/>
    <d v="2022-09-08T00:00:00"/>
    <d v="2022-09-06T00:00:00"/>
    <d v="2022-09-07T00:00:00"/>
    <s v=""/>
    <d v="2022-09-07T00:00:00"/>
    <n v="33"/>
    <n v="1"/>
    <n v="2022"/>
    <x v="5"/>
    <n v="33"/>
    <n v="33"/>
    <n v="33"/>
  </r>
  <r>
    <s v="Incidente"/>
    <x v="7"/>
    <x v="1"/>
    <s v="Cerrado"/>
    <s v="ITSMECOM-1081827"/>
    <n v="5437149"/>
    <d v="2022-08-05T00:00:00"/>
    <d v="2022-09-08T00:00:00"/>
    <d v="2022-08-24T00:00:00"/>
    <d v="2022-09-07T00:00:00"/>
    <s v=""/>
    <d v="2022-09-07T00:00:00"/>
    <n v="33"/>
    <n v="14"/>
    <n v="2022"/>
    <x v="5"/>
    <n v="33"/>
    <n v="33"/>
    <n v="33"/>
  </r>
  <r>
    <s v="Incidente"/>
    <x v="5"/>
    <x v="0"/>
    <s v="Cerrado"/>
    <s v="ITSMECOM-1081007"/>
    <n v="5433814"/>
    <d v="2022-08-05T00:00:00"/>
    <d v="2022-10-04T00:00:00"/>
    <d v="2022-08-05T00:00:00"/>
    <d v="2022-09-19T00:00:00"/>
    <s v=""/>
    <d v="2022-09-19T00:00:00"/>
    <n v="45"/>
    <n v="45"/>
    <n v="2022"/>
    <x v="5"/>
    <n v="45"/>
    <n v="45"/>
    <n v="45"/>
  </r>
  <r>
    <s v="Incidente"/>
    <x v="5"/>
    <x v="0"/>
    <s v="Cerrado"/>
    <s v="ITSMECOM-1078790"/>
    <n v="5429261"/>
    <d v="2022-08-04T00:00:00"/>
    <d v="2022-10-01T00:00:00"/>
    <d v="2022-08-05T00:00:00"/>
    <d v="2022-09-16T00:00:00"/>
    <s v=""/>
    <d v="2022-09-16T00:00:00"/>
    <n v="43"/>
    <n v="42"/>
    <n v="2022"/>
    <x v="5"/>
    <n v="43"/>
    <n v="43"/>
    <n v="43"/>
  </r>
  <r>
    <s v="Incidente"/>
    <x v="16"/>
    <x v="2"/>
    <s v="Cerrado"/>
    <s v="ITSMECOM-1078312"/>
    <n v="5428825"/>
    <d v="2022-08-04T00:00:00"/>
    <d v="2022-09-22T00:00:00"/>
    <d v="2022-08-18T00:00:00"/>
    <d v="2022-09-07T00:00:00"/>
    <s v=""/>
    <d v="2022-09-07T00:00:00"/>
    <n v="34"/>
    <n v="20"/>
    <n v="2022"/>
    <x v="5"/>
    <n v="34"/>
    <n v="34"/>
    <n v="34"/>
  </r>
  <r>
    <s v="Solicitud de servicio"/>
    <x v="11"/>
    <x v="1"/>
    <s v="Cerrado"/>
    <s v="ITSMECOM-1073142"/>
    <n v="5416088"/>
    <d v="2022-08-02T00:00:00"/>
    <d v="2022-09-18T00:00:00"/>
    <m/>
    <m/>
    <s v=""/>
    <d v="2022-09-02T00:00:00"/>
    <n v="31"/>
    <n v="0"/>
    <n v="2022"/>
    <x v="5"/>
    <n v="31"/>
    <n v="31"/>
    <n v="31"/>
  </r>
  <r>
    <s v="Incidente"/>
    <x v="20"/>
    <x v="0"/>
    <s v="Cerrado"/>
    <s v="ITSMECOM-1064621"/>
    <n v="5395264"/>
    <d v="2022-07-28T00:00:00"/>
    <d v="2022-09-22T00:00:00"/>
    <d v="2022-08-01T00:00:00"/>
    <d v="2022-09-07T00:00:00"/>
    <s v=""/>
    <d v="2022-09-07T00:00:00"/>
    <n v="41"/>
    <n v="37"/>
    <n v="2022"/>
    <x v="5"/>
    <n v="41"/>
    <n v="41"/>
    <n v="41"/>
  </r>
  <r>
    <s v="Incidente"/>
    <x v="3"/>
    <x v="0"/>
    <s v="Cerrado"/>
    <s v="ITSMECOM-1059475"/>
    <n v="5381670"/>
    <d v="2022-07-26T00:00:00"/>
    <d v="2022-10-05T00:00:00"/>
    <d v="2022-07-26T00:00:00"/>
    <d v="2022-09-20T00:00:00"/>
    <s v=""/>
    <d v="2022-09-20T00:00:00"/>
    <n v="56"/>
    <n v="56"/>
    <n v="2022"/>
    <x v="5"/>
    <n v="56"/>
    <n v="56"/>
    <n v="56"/>
  </r>
  <r>
    <s v="Incidente"/>
    <x v="3"/>
    <x v="0"/>
    <s v="Cerrado"/>
    <s v="ITSMECOM-1053646"/>
    <n v="5364876"/>
    <d v="2022-07-21T00:00:00"/>
    <d v="2022-10-06T00:00:00"/>
    <d v="2022-07-21T00:00:00"/>
    <d v="2022-09-21T00:00:00"/>
    <s v=""/>
    <d v="2022-09-21T00:00:00"/>
    <n v="62"/>
    <n v="62"/>
    <n v="2022"/>
    <x v="5"/>
    <n v="62"/>
    <n v="62"/>
    <n v="62"/>
  </r>
  <r>
    <s v="Incidente"/>
    <x v="5"/>
    <x v="0"/>
    <s v="Cerrado"/>
    <s v="ITSMECOM-1052283"/>
    <n v="5361974"/>
    <d v="2022-07-20T00:00:00"/>
    <d v="2022-10-16T00:00:00"/>
    <m/>
    <m/>
    <s v=""/>
    <d v="2022-09-30T00:00:00"/>
    <n v="72"/>
    <n v="0"/>
    <n v="2022"/>
    <x v="5"/>
    <n v="72"/>
    <n v="72"/>
    <n v="72"/>
  </r>
  <r>
    <s v="Incidente"/>
    <x v="7"/>
    <x v="1"/>
    <s v="Cerrado"/>
    <s v="ITSMECOM-1031061"/>
    <n v="5307395"/>
    <d v="2022-07-09T00:00:00"/>
    <d v="2022-09-22T00:00:00"/>
    <d v="2022-08-25T00:00:00"/>
    <d v="2022-09-07T00:00:00"/>
    <s v=""/>
    <d v="2022-09-07T00:00:00"/>
    <n v="60"/>
    <n v="13"/>
    <n v="2022"/>
    <x v="5"/>
    <n v="60"/>
    <n v="60"/>
    <n v="60"/>
  </r>
  <r>
    <s v="Incidente"/>
    <x v="7"/>
    <x v="2"/>
    <s v="Cerrado"/>
    <s v="ITSMECOM-989624"/>
    <n v="5178674"/>
    <d v="2022-06-10T00:00:00"/>
    <d v="2022-09-22T00:00:00"/>
    <d v="2022-08-05T00:00:00"/>
    <d v="2022-09-07T00:00:00"/>
    <s v=""/>
    <d v="2022-09-07T00:00:00"/>
    <n v="89"/>
    <n v="33"/>
    <n v="2022"/>
    <x v="5"/>
    <n v="89"/>
    <n v="89"/>
    <n v="89"/>
  </r>
  <r>
    <s v="Incidente"/>
    <x v="7"/>
    <x v="2"/>
    <s v="Cerrado"/>
    <s v="ITSMECOM-977695"/>
    <n v="5144855"/>
    <d v="2022-06-03T00:00:00"/>
    <d v="2022-09-08T00:00:00"/>
    <d v="2022-08-19T00:00:00"/>
    <d v="2022-09-07T00:00:00"/>
    <s v=""/>
    <d v="2022-09-07T00:00:00"/>
    <n v="96"/>
    <n v="19"/>
    <n v="2022"/>
    <x v="5"/>
    <n v="96"/>
    <n v="96"/>
    <n v="96"/>
  </r>
  <r>
    <s v="Incidente"/>
    <x v="7"/>
    <x v="0"/>
    <s v="Cerrado"/>
    <s v="ITSMECOM-964928"/>
    <n v="5101220"/>
    <d v="2022-05-26T00:00:00"/>
    <d v="2022-10-16T00:00:00"/>
    <m/>
    <m/>
    <s v=""/>
    <d v="2022-09-30T00:00:00"/>
    <n v="127"/>
    <n v="0"/>
    <n v="2022"/>
    <x v="5"/>
    <n v="127"/>
    <n v="127"/>
    <n v="127"/>
  </r>
  <r>
    <s v="Incidente"/>
    <x v="3"/>
    <x v="0"/>
    <s v="Cerrado"/>
    <s v="ITSMECOM-956579"/>
    <n v="5065877"/>
    <d v="2022-05-19T00:00:00"/>
    <d v="2022-09-29T00:00:00"/>
    <d v="2022-05-19T00:00:00"/>
    <d v="2022-09-14T00:00:00"/>
    <s v=""/>
    <d v="2022-09-14T00:00:00"/>
    <n v="118"/>
    <n v="118"/>
    <n v="2022"/>
    <x v="5"/>
    <n v="118"/>
    <n v="118"/>
    <n v="118"/>
  </r>
  <r>
    <s v="Incidente"/>
    <x v="12"/>
    <x v="1"/>
    <s v="Cerrado"/>
    <s v="ITSMECOM-929607"/>
    <n v="4982601"/>
    <d v="2022-05-02T00:00:00"/>
    <d v="2022-09-08T00:00:00"/>
    <d v="2022-08-22T00:00:00"/>
    <d v="2022-09-07T00:00:00"/>
    <s v=""/>
    <d v="2022-09-07T00:00:00"/>
    <n v="128"/>
    <n v="16"/>
    <n v="2022"/>
    <x v="5"/>
    <n v="128"/>
    <n v="128"/>
    <n v="128"/>
  </r>
  <r>
    <s v="Incidente"/>
    <x v="12"/>
    <x v="2"/>
    <s v="Cerrado"/>
    <s v="ITSMECOM-925071"/>
    <n v="4974148"/>
    <d v="2022-04-30T00:00:00"/>
    <d v="2022-09-08T00:00:00"/>
    <d v="2022-08-19T00:00:00"/>
    <d v="2022-09-07T00:00:00"/>
    <s v=""/>
    <d v="2022-09-07T00:00:00"/>
    <n v="130"/>
    <n v="19"/>
    <n v="2022"/>
    <x v="5"/>
    <n v="130"/>
    <n v="130"/>
    <n v="130"/>
  </r>
  <r>
    <s v="Incidente"/>
    <x v="7"/>
    <x v="2"/>
    <s v="Cerrado"/>
    <s v="ITSMECOM-917854"/>
    <n v="4954620"/>
    <d v="2022-04-27T00:00:00"/>
    <d v="2022-09-08T00:00:00"/>
    <d v="2022-08-19T00:00:00"/>
    <d v="2022-09-07T00:00:00"/>
    <s v=""/>
    <d v="2022-09-07T00:00:00"/>
    <n v="133"/>
    <n v="19"/>
    <n v="2022"/>
    <x v="5"/>
    <n v="133"/>
    <n v="133"/>
    <n v="133"/>
  </r>
  <r>
    <s v="Incidente"/>
    <x v="7"/>
    <x v="2"/>
    <s v="Cerrado"/>
    <s v="ITSMECOM-861527"/>
    <n v="4810322"/>
    <d v="2022-03-31T00:00:00"/>
    <d v="2022-09-08T00:00:00"/>
    <d v="2022-08-19T00:00:00"/>
    <d v="2022-09-07T00:00:00"/>
    <s v=""/>
    <d v="2022-09-07T00:00:00"/>
    <n v="160"/>
    <n v="19"/>
    <n v="2022"/>
    <x v="5"/>
    <n v="160"/>
    <n v="160"/>
    <n v="160"/>
  </r>
  <r>
    <s v="Incidente"/>
    <x v="7"/>
    <x v="1"/>
    <s v="Cerrado"/>
    <s v="ITSMECOM-852317"/>
    <n v="4776515"/>
    <d v="2022-03-23T00:00:00"/>
    <d v="2022-10-13T00:00:00"/>
    <m/>
    <m/>
    <s v=""/>
    <d v="2022-09-30T00:00:00"/>
    <n v="191"/>
    <n v="0"/>
    <n v="2022"/>
    <x v="5"/>
    <n v="191"/>
    <n v="191"/>
    <n v="191"/>
  </r>
  <r>
    <s v="Incidente"/>
    <x v="1"/>
    <x v="0"/>
    <s v="Cerrado"/>
    <s v="ITSMECOM-1113727"/>
    <n v="5526618"/>
    <d v="2022-08-30T00:00:00"/>
    <d v="2022-09-15T00:00:00"/>
    <d v="2022-08-30T00:00:00"/>
    <d v="2022-08-31T00:00:00"/>
    <s v=""/>
    <d v="2022-08-31T00:00:00"/>
    <n v="1"/>
    <n v="1"/>
    <n v="2022"/>
    <x v="6"/>
    <n v="1"/>
    <n v="1"/>
    <n v="1"/>
  </r>
  <r>
    <s v="Incidente"/>
    <x v="1"/>
    <x v="2"/>
    <s v="Cerrado"/>
    <s v="ITSMECOM-1113602"/>
    <n v="5525779"/>
    <d v="2022-08-30T00:00:00"/>
    <d v="2022-09-15T00:00:00"/>
    <m/>
    <m/>
    <s v=""/>
    <d v="2022-08-31T00:00:00"/>
    <n v="1"/>
    <n v="0"/>
    <n v="2022"/>
    <x v="6"/>
    <n v="1"/>
    <n v="1"/>
    <n v="1"/>
  </r>
  <r>
    <s v="Incidente"/>
    <x v="1"/>
    <x v="0"/>
    <s v="Cerrado"/>
    <s v="ITSMECOM-1113591"/>
    <n v="5525770"/>
    <d v="2022-08-30T00:00:00"/>
    <d v="2022-09-15T00:00:00"/>
    <d v="2022-08-30T00:00:00"/>
    <d v="2022-08-31T00:00:00"/>
    <s v=""/>
    <d v="2022-08-31T00:00:00"/>
    <n v="1"/>
    <n v="1"/>
    <n v="2022"/>
    <x v="6"/>
    <n v="1"/>
    <n v="1"/>
    <n v="1"/>
  </r>
  <r>
    <s v="Incidente"/>
    <x v="5"/>
    <x v="0"/>
    <s v="Cerrado"/>
    <s v="ITSMECOM-1113407"/>
    <n v="5525064"/>
    <d v="2022-08-30T00:00:00"/>
    <d v="2022-09-16T00:00:00"/>
    <m/>
    <m/>
    <s v=""/>
    <d v="2022-08-31T00:00:00"/>
    <n v="1"/>
    <n v="0"/>
    <n v="2022"/>
    <x v="6"/>
    <n v="1"/>
    <n v="1"/>
    <n v="1"/>
  </r>
  <r>
    <s v="Incidente"/>
    <x v="3"/>
    <x v="0"/>
    <s v="Cerrado"/>
    <s v="ITSMECOM-1113302"/>
    <n v="5524690"/>
    <d v="2022-08-30T00:00:00"/>
    <d v="2022-09-15T00:00:00"/>
    <m/>
    <m/>
    <s v=""/>
    <d v="2022-08-30T00:00:00"/>
    <n v="0"/>
    <n v="0"/>
    <n v="2022"/>
    <x v="6"/>
    <n v="0"/>
    <n v="0"/>
    <n v="0"/>
  </r>
  <r>
    <s v="Incidente"/>
    <x v="5"/>
    <x v="0"/>
    <s v="Cerrado"/>
    <s v="ITSMECOM-1113292"/>
    <n v="5524767"/>
    <d v="2022-08-30T00:00:00"/>
    <d v="2022-09-15T00:00:00"/>
    <m/>
    <m/>
    <s v=""/>
    <d v="2022-08-31T00:00:00"/>
    <n v="1"/>
    <n v="0"/>
    <n v="2022"/>
    <x v="6"/>
    <n v="1"/>
    <n v="1"/>
    <n v="1"/>
  </r>
  <r>
    <s v="Incidente"/>
    <x v="3"/>
    <x v="0"/>
    <s v="Cerrado"/>
    <s v="ITSMECOM-1113247"/>
    <n v="5524647"/>
    <d v="2022-08-30T00:00:00"/>
    <d v="2022-09-14T00:00:00"/>
    <d v="2022-08-30T00:00:00"/>
    <d v="2022-08-30T00:00:00"/>
    <s v=""/>
    <d v="2022-08-30T00:00:00"/>
    <n v="0"/>
    <n v="0"/>
    <n v="2022"/>
    <x v="6"/>
    <n v="0"/>
    <n v="0"/>
    <n v="0"/>
  </r>
  <r>
    <s v="Incidente"/>
    <x v="3"/>
    <x v="0"/>
    <s v="Cerrado"/>
    <s v="ITSMECOM-1113223"/>
    <n v="5524624"/>
    <d v="2022-08-30T00:00:00"/>
    <d v="2022-09-15T00:00:00"/>
    <d v="2022-08-30T00:00:00"/>
    <d v="2022-08-30T00:00:00"/>
    <s v=""/>
    <d v="2022-08-30T00:00:00"/>
    <n v="0"/>
    <n v="0"/>
    <n v="2022"/>
    <x v="6"/>
    <n v="0"/>
    <n v="0"/>
    <n v="0"/>
  </r>
  <r>
    <s v="Incidente"/>
    <x v="5"/>
    <x v="0"/>
    <s v="Cerrado"/>
    <s v="ITSMECOM-1112383"/>
    <n v="5522585"/>
    <d v="2022-08-29T00:00:00"/>
    <d v="2022-09-14T00:00:00"/>
    <m/>
    <m/>
    <s v=""/>
    <d v="2022-08-29T00:00:00"/>
    <n v="0"/>
    <n v="0"/>
    <n v="2022"/>
    <x v="6"/>
    <n v="0"/>
    <n v="0"/>
    <n v="0"/>
  </r>
  <r>
    <s v="Solicitud de servicio"/>
    <x v="0"/>
    <x v="0"/>
    <s v="Cerrado"/>
    <s v="ITSMECOM-1111794"/>
    <n v="5520884"/>
    <d v="2022-08-29T00:00:00"/>
    <d v="2022-09-22T00:00:00"/>
    <m/>
    <m/>
    <s v=""/>
    <d v="2022-08-29T00:00:00"/>
    <n v="0"/>
    <n v="0"/>
    <n v="2022"/>
    <x v="6"/>
    <n v="0"/>
    <n v="0"/>
    <n v="0"/>
  </r>
  <r>
    <s v="Incidente"/>
    <x v="3"/>
    <x v="0"/>
    <s v="Cerrado"/>
    <s v="ITSMECOM-1111786"/>
    <n v="5520779"/>
    <d v="2022-08-29T00:00:00"/>
    <d v="2022-09-14T00:00:00"/>
    <d v="2022-08-29T00:00:00"/>
    <d v="2022-08-29T00:00:00"/>
    <s v=""/>
    <d v="2022-08-29T00:00:00"/>
    <n v="0"/>
    <n v="0"/>
    <n v="2022"/>
    <x v="6"/>
    <n v="0"/>
    <n v="0"/>
    <n v="0"/>
  </r>
  <r>
    <s v="Incidente"/>
    <x v="3"/>
    <x v="0"/>
    <s v="Cerrado"/>
    <s v="ITSMECOM-1111420"/>
    <n v="5519155"/>
    <d v="2022-08-29T00:00:00"/>
    <d v="2022-09-14T00:00:00"/>
    <m/>
    <m/>
    <s v=""/>
    <d v="2022-08-30T00:00:00"/>
    <n v="1"/>
    <n v="0"/>
    <n v="2022"/>
    <x v="6"/>
    <n v="1"/>
    <n v="1"/>
    <n v="1"/>
  </r>
  <r>
    <s v="Incidente"/>
    <x v="3"/>
    <x v="3"/>
    <s v="Cerrado"/>
    <s v="ITSMECOM-1111416"/>
    <n v="5519148"/>
    <d v="2022-08-29T00:00:00"/>
    <d v="2022-09-13T00:00:00"/>
    <d v="2022-08-29T00:00:00"/>
    <d v="2022-08-29T00:00:00"/>
    <s v=""/>
    <d v="2022-08-29T00:00:00"/>
    <n v="0"/>
    <n v="0"/>
    <n v="2022"/>
    <x v="6"/>
    <n v="0"/>
    <n v="0"/>
    <n v="0"/>
  </r>
  <r>
    <s v="Incidente"/>
    <x v="3"/>
    <x v="0"/>
    <s v="Cerrado"/>
    <s v="ITSMECOM-1111402"/>
    <n v="5519136"/>
    <d v="2022-08-29T00:00:00"/>
    <d v="2022-09-13T00:00:00"/>
    <m/>
    <m/>
    <s v=""/>
    <d v="2022-08-29T00:00:00"/>
    <n v="0"/>
    <n v="0"/>
    <n v="2022"/>
    <x v="6"/>
    <n v="0"/>
    <n v="0"/>
    <n v="0"/>
  </r>
  <r>
    <s v="Incidente"/>
    <x v="3"/>
    <x v="0"/>
    <s v="Cerrado"/>
    <s v="ITSMECOM-1111393"/>
    <n v="5519129"/>
    <d v="2022-08-29T00:00:00"/>
    <d v="2022-09-14T00:00:00"/>
    <m/>
    <m/>
    <s v=""/>
    <d v="2022-08-30T00:00:00"/>
    <n v="1"/>
    <n v="0"/>
    <n v="2022"/>
    <x v="6"/>
    <n v="1"/>
    <n v="1"/>
    <n v="1"/>
  </r>
  <r>
    <s v="Incidente"/>
    <x v="3"/>
    <x v="3"/>
    <s v="Cerrado"/>
    <s v="ITSMECOM-1109241"/>
    <n v="5513891"/>
    <d v="2022-08-26T00:00:00"/>
    <d v="2022-09-13T00:00:00"/>
    <d v="2022-08-26T00:00:00"/>
    <d v="2022-08-29T00:00:00"/>
    <s v=""/>
    <d v="2022-08-29T00:00:00"/>
    <n v="3"/>
    <n v="3"/>
    <n v="2022"/>
    <x v="6"/>
    <n v="3"/>
    <n v="3"/>
    <n v="3"/>
  </r>
  <r>
    <s v="Incidente"/>
    <x v="3"/>
    <x v="3"/>
    <s v="Cerrado"/>
    <s v="ITSMECOM-1109214"/>
    <n v="5513852"/>
    <d v="2022-08-26T00:00:00"/>
    <d v="2022-09-10T00:00:00"/>
    <d v="2022-08-26T00:00:00"/>
    <d v="2022-08-26T00:00:00"/>
    <s v=""/>
    <d v="2022-08-26T00:00:00"/>
    <n v="0"/>
    <n v="0"/>
    <n v="2022"/>
    <x v="6"/>
    <n v="0"/>
    <n v="0"/>
    <n v="0"/>
  </r>
  <r>
    <s v="Solicitud de servicio"/>
    <x v="0"/>
    <x v="1"/>
    <s v="Cerrado"/>
    <s v="ITSMECOM-1107971"/>
    <n v="5510384"/>
    <d v="2022-08-25T00:00:00"/>
    <d v="2022-09-09T00:00:00"/>
    <m/>
    <m/>
    <s v=""/>
    <d v="2022-08-25T00:00:00"/>
    <n v="0"/>
    <n v="0"/>
    <n v="2022"/>
    <x v="6"/>
    <n v="0"/>
    <n v="0"/>
    <n v="0"/>
  </r>
  <r>
    <s v="Solicitud de servicio"/>
    <x v="0"/>
    <x v="1"/>
    <s v="Cerrado"/>
    <s v="ITSMECOM-1107967"/>
    <n v="5510380"/>
    <d v="2022-08-25T00:00:00"/>
    <d v="2022-09-10T00:00:00"/>
    <m/>
    <m/>
    <s v=""/>
    <d v="2022-08-26T00:00:00"/>
    <n v="1"/>
    <n v="0"/>
    <n v="2022"/>
    <x v="6"/>
    <n v="1"/>
    <n v="1"/>
    <n v="1"/>
  </r>
  <r>
    <s v="Incidente"/>
    <x v="5"/>
    <x v="0"/>
    <s v="Cerrado"/>
    <s v="ITSMECOM-1105968"/>
    <n v="5503744"/>
    <d v="2022-08-24T00:00:00"/>
    <d v="2022-09-08T00:00:00"/>
    <m/>
    <m/>
    <s v=""/>
    <d v="2022-08-24T00:00:00"/>
    <n v="0"/>
    <n v="0"/>
    <n v="2022"/>
    <x v="6"/>
    <n v="0"/>
    <n v="0"/>
    <n v="0"/>
  </r>
  <r>
    <s v="Incidente"/>
    <x v="5"/>
    <x v="0"/>
    <s v="Cerrado"/>
    <s v="ITSMECOM-1104501"/>
    <n v="5499402"/>
    <d v="2022-08-23T00:00:00"/>
    <d v="2022-09-08T00:00:00"/>
    <d v="2022-08-23T00:00:00"/>
    <d v="2022-08-24T00:00:00"/>
    <s v=""/>
    <d v="2022-08-24T00:00:00"/>
    <n v="1"/>
    <n v="1"/>
    <n v="2022"/>
    <x v="6"/>
    <n v="1"/>
    <n v="1"/>
    <n v="1"/>
  </r>
  <r>
    <s v="Incidente"/>
    <x v="5"/>
    <x v="2"/>
    <s v="Cerrado"/>
    <s v="ITSMECOM-1104236"/>
    <n v="5498557"/>
    <d v="2022-08-23T00:00:00"/>
    <d v="2022-09-09T00:00:00"/>
    <d v="2022-08-24T00:00:00"/>
    <d v="2022-08-25T00:00:00"/>
    <s v=""/>
    <d v="2022-08-25T00:00:00"/>
    <n v="2"/>
    <n v="1"/>
    <n v="2022"/>
    <x v="6"/>
    <n v="2"/>
    <n v="2"/>
    <n v="2"/>
  </r>
  <r>
    <s v="Incidente"/>
    <x v="1"/>
    <x v="0"/>
    <s v="Cerrado"/>
    <s v="ITSMECOM-1104148"/>
    <n v="5498332"/>
    <d v="2022-08-23T00:00:00"/>
    <d v="2022-09-09T00:00:00"/>
    <d v="2022-08-23T00:00:00"/>
    <d v="2022-08-25T00:00:00"/>
    <s v=""/>
    <d v="2022-08-25T00:00:00"/>
    <n v="2"/>
    <n v="2"/>
    <n v="2022"/>
    <x v="6"/>
    <n v="2"/>
    <n v="2"/>
    <n v="2"/>
  </r>
  <r>
    <s v="Incidente"/>
    <x v="1"/>
    <x v="0"/>
    <s v="Cerrado"/>
    <s v="ITSMECOM-1104125"/>
    <n v="5498318"/>
    <d v="2022-08-23T00:00:00"/>
    <d v="2022-09-07T00:00:00"/>
    <d v="2022-08-23T00:00:00"/>
    <d v="2022-08-23T00:00:00"/>
    <s v=""/>
    <d v="2022-08-23T00:00:00"/>
    <n v="0"/>
    <n v="0"/>
    <n v="2022"/>
    <x v="6"/>
    <n v="0"/>
    <n v="0"/>
    <n v="0"/>
  </r>
  <r>
    <s v="Incidente"/>
    <x v="5"/>
    <x v="0"/>
    <s v="Cerrado"/>
    <s v="ITSMECOM-1104104"/>
    <n v="5498081"/>
    <d v="2022-08-23T00:00:00"/>
    <d v="2022-09-08T00:00:00"/>
    <d v="2022-08-23T00:00:00"/>
    <d v="2022-08-24T00:00:00"/>
    <s v=""/>
    <d v="2022-08-24T00:00:00"/>
    <n v="1"/>
    <n v="1"/>
    <n v="2022"/>
    <x v="6"/>
    <n v="1"/>
    <n v="1"/>
    <n v="1"/>
  </r>
  <r>
    <s v="Incidente"/>
    <x v="7"/>
    <x v="1"/>
    <s v="Cerrado"/>
    <s v="ITSMECOM-1103517"/>
    <n v="5496595"/>
    <d v="2022-08-23T00:00:00"/>
    <d v="2022-09-08T00:00:00"/>
    <m/>
    <m/>
    <s v=""/>
    <d v="2022-08-23T00:00:00"/>
    <n v="0"/>
    <n v="0"/>
    <n v="2022"/>
    <x v="6"/>
    <n v="0"/>
    <n v="0"/>
    <n v="0"/>
  </r>
  <r>
    <s v="Incidente"/>
    <x v="7"/>
    <x v="1"/>
    <s v="Cerrado"/>
    <s v="ITSMECOM-1103427"/>
    <n v="5496372"/>
    <d v="2022-08-22T00:00:00"/>
    <d v="2022-09-08T00:00:00"/>
    <d v="2022-08-23T00:00:00"/>
    <d v="2022-08-24T00:00:00"/>
    <s v=""/>
    <d v="2022-08-24T00:00:00"/>
    <n v="2"/>
    <n v="1"/>
    <n v="2022"/>
    <x v="6"/>
    <n v="2"/>
    <n v="2"/>
    <n v="2"/>
  </r>
  <r>
    <s v="Incidente"/>
    <x v="7"/>
    <x v="1"/>
    <s v="Cerrado"/>
    <s v="ITSMECOM-1103402"/>
    <n v="5496360"/>
    <d v="2022-08-22T00:00:00"/>
    <d v="2022-09-09T00:00:00"/>
    <m/>
    <m/>
    <s v=""/>
    <d v="2022-08-25T00:00:00"/>
    <n v="3"/>
    <n v="0"/>
    <n v="2022"/>
    <x v="6"/>
    <n v="3"/>
    <n v="3"/>
    <n v="3"/>
  </r>
  <r>
    <s v="Incidente"/>
    <x v="7"/>
    <x v="1"/>
    <s v="Cerrado"/>
    <s v="ITSMECOM-1103178"/>
    <n v="5495791"/>
    <d v="2022-08-22T00:00:00"/>
    <d v="2022-09-09T00:00:00"/>
    <m/>
    <m/>
    <s v=""/>
    <d v="2022-08-25T00:00:00"/>
    <n v="3"/>
    <n v="0"/>
    <n v="2022"/>
    <x v="6"/>
    <n v="3"/>
    <n v="3"/>
    <n v="3"/>
  </r>
  <r>
    <s v="Incidente"/>
    <x v="3"/>
    <x v="0"/>
    <s v="Cerrado"/>
    <s v="ITSMECOM-1102178"/>
    <n v="5490297"/>
    <d v="2022-08-22T00:00:00"/>
    <d v="2022-09-06T00:00:00"/>
    <m/>
    <m/>
    <s v=""/>
    <d v="2022-08-22T00:00:00"/>
    <n v="0"/>
    <n v="0"/>
    <n v="2022"/>
    <x v="6"/>
    <n v="0"/>
    <n v="0"/>
    <n v="0"/>
  </r>
  <r>
    <s v="Incidente"/>
    <x v="3"/>
    <x v="2"/>
    <s v="Cerrado"/>
    <s v="ITSMECOM-1102172"/>
    <n v="5490294"/>
    <d v="2022-08-22T00:00:00"/>
    <d v="2022-09-07T00:00:00"/>
    <d v="2022-08-22T00:00:00"/>
    <d v="2022-08-23T00:00:00"/>
    <s v=""/>
    <d v="2022-08-23T00:00:00"/>
    <n v="1"/>
    <n v="1"/>
    <n v="2022"/>
    <x v="6"/>
    <n v="1"/>
    <n v="1"/>
    <n v="1"/>
  </r>
  <r>
    <s v="Incidente"/>
    <x v="1"/>
    <x v="0"/>
    <s v="Cerrado"/>
    <s v="ITSMECOM-1102166"/>
    <n v="5490422"/>
    <d v="2022-08-22T00:00:00"/>
    <d v="2022-09-15T00:00:00"/>
    <d v="2022-08-26T00:00:00"/>
    <d v="2022-08-31T00:00:00"/>
    <s v=""/>
    <d v="2022-08-31T00:00:00"/>
    <n v="9"/>
    <n v="5"/>
    <n v="2022"/>
    <x v="6"/>
    <n v="9"/>
    <n v="9"/>
    <n v="9"/>
  </r>
  <r>
    <s v="Solicitud de servicio"/>
    <x v="0"/>
    <x v="1"/>
    <s v="Cerrado"/>
    <s v="ITSMECOM-1100325"/>
    <n v="5485295"/>
    <d v="2022-08-19T00:00:00"/>
    <d v="2022-09-03T00:00:00"/>
    <m/>
    <m/>
    <s v=""/>
    <d v="2022-08-19T00:00:00"/>
    <n v="0"/>
    <n v="0"/>
    <n v="2022"/>
    <x v="6"/>
    <n v="0"/>
    <n v="0"/>
    <n v="0"/>
  </r>
  <r>
    <s v="Incidente"/>
    <x v="3"/>
    <x v="3"/>
    <s v="Cerrado"/>
    <s v="ITSMECOM-1099981"/>
    <n v="5484298"/>
    <d v="2022-08-19T00:00:00"/>
    <d v="2022-09-03T00:00:00"/>
    <d v="2022-08-19T00:00:00"/>
    <d v="2022-08-19T00:00:00"/>
    <s v=""/>
    <d v="2022-08-19T00:00:00"/>
    <n v="0"/>
    <n v="0"/>
    <n v="2022"/>
    <x v="6"/>
    <n v="0"/>
    <n v="0"/>
    <n v="0"/>
  </r>
  <r>
    <s v="Incidente"/>
    <x v="5"/>
    <x v="0"/>
    <s v="Cerrado"/>
    <s v="ITSMECOM-1099218"/>
    <n v="5482861"/>
    <d v="2022-08-18T00:00:00"/>
    <d v="2022-09-10T00:00:00"/>
    <d v="2022-08-19T00:00:00"/>
    <d v="2022-08-26T00:00:00"/>
    <s v=""/>
    <d v="2022-08-26T00:00:00"/>
    <n v="8"/>
    <n v="7"/>
    <n v="2022"/>
    <x v="6"/>
    <n v="8"/>
    <n v="8"/>
    <n v="8"/>
  </r>
  <r>
    <s v="Solicitud de servicio"/>
    <x v="9"/>
    <x v="1"/>
    <s v="Cerrado"/>
    <s v="ITSMECOM-1099197"/>
    <n v="5482744"/>
    <d v="2022-08-18T00:00:00"/>
    <d v="2022-09-03T00:00:00"/>
    <m/>
    <m/>
    <s v=""/>
    <d v="2022-08-19T00:00:00"/>
    <n v="1"/>
    <n v="0"/>
    <n v="2022"/>
    <x v="6"/>
    <n v="1"/>
    <n v="1"/>
    <n v="1"/>
  </r>
  <r>
    <s v="Incidente"/>
    <x v="1"/>
    <x v="0"/>
    <s v="Cerrado"/>
    <s v="ITSMECOM-1098935"/>
    <n v="5481584"/>
    <d v="2022-08-18T00:00:00"/>
    <d v="2022-09-06T00:00:00"/>
    <d v="2022-08-18T00:00:00"/>
    <d v="2022-08-22T00:00:00"/>
    <s v=""/>
    <d v="2022-08-22T00:00:00"/>
    <n v="4"/>
    <n v="4"/>
    <n v="2022"/>
    <x v="6"/>
    <n v="4"/>
    <n v="4"/>
    <n v="4"/>
  </r>
  <r>
    <s v="Incidente"/>
    <x v="5"/>
    <x v="0"/>
    <s v="Cerrado"/>
    <s v="ITSMECOM-1098879"/>
    <n v="5481406"/>
    <d v="2022-08-18T00:00:00"/>
    <d v="2022-09-07T00:00:00"/>
    <d v="2022-08-18T00:00:00"/>
    <d v="2022-08-23T00:00:00"/>
    <s v=""/>
    <d v="2022-08-23T00:00:00"/>
    <n v="5"/>
    <n v="5"/>
    <n v="2022"/>
    <x v="6"/>
    <n v="5"/>
    <n v="5"/>
    <n v="5"/>
  </r>
  <r>
    <s v="Incidente"/>
    <x v="7"/>
    <x v="1"/>
    <s v="Cerrado"/>
    <s v="ITSMECOM-1097323"/>
    <n v="5477514"/>
    <d v="2022-08-17T00:00:00"/>
    <d v="2022-09-10T00:00:00"/>
    <d v="2022-08-25T00:00:00"/>
    <d v="2022-08-25T00:00:00"/>
    <s v=""/>
    <d v="2022-08-25T00:00:00"/>
    <n v="8"/>
    <n v="0"/>
    <n v="2022"/>
    <x v="6"/>
    <n v="8"/>
    <n v="8"/>
    <n v="8"/>
  </r>
  <r>
    <s v="Incidente"/>
    <x v="5"/>
    <x v="2"/>
    <s v="Cerrado"/>
    <s v="ITSMECOM-1097063"/>
    <n v="5475991"/>
    <d v="2022-08-17T00:00:00"/>
    <d v="2022-09-02T00:00:00"/>
    <d v="2022-08-17T00:00:00"/>
    <d v="2022-08-18T00:00:00"/>
    <s v=""/>
    <d v="2022-08-18T00:00:00"/>
    <n v="1"/>
    <n v="1"/>
    <n v="2022"/>
    <x v="6"/>
    <n v="1"/>
    <n v="1"/>
    <n v="1"/>
  </r>
  <r>
    <s v="Solicitud de servicio"/>
    <x v="0"/>
    <x v="0"/>
    <s v="Cerrado"/>
    <s v="ITSMECOM-1096902"/>
    <n v="5475731"/>
    <d v="2022-08-17T00:00:00"/>
    <d v="2022-09-01T00:00:00"/>
    <m/>
    <m/>
    <s v=""/>
    <d v="2022-08-17T00:00:00"/>
    <n v="0"/>
    <n v="0"/>
    <n v="2022"/>
    <x v="6"/>
    <n v="0"/>
    <n v="0"/>
    <n v="0"/>
  </r>
  <r>
    <s v="Incidente"/>
    <x v="3"/>
    <x v="3"/>
    <s v="Cerrado"/>
    <s v="ITSMECOM-1096556"/>
    <n v="5474817"/>
    <d v="2022-08-17T00:00:00"/>
    <d v="2022-09-02T00:00:00"/>
    <d v="2022-08-17T00:00:00"/>
    <d v="2022-08-18T00:00:00"/>
    <s v=""/>
    <d v="2022-08-18T00:00:00"/>
    <n v="1"/>
    <n v="1"/>
    <n v="2022"/>
    <x v="6"/>
    <n v="1"/>
    <n v="1"/>
    <n v="1"/>
  </r>
  <r>
    <s v="Incidente"/>
    <x v="3"/>
    <x v="3"/>
    <s v="Cerrado"/>
    <s v="ITSMECOM-1096551"/>
    <n v="5474815"/>
    <d v="2022-08-17T00:00:00"/>
    <d v="2022-09-01T00:00:00"/>
    <d v="2022-08-17T00:00:00"/>
    <d v="2022-08-17T00:00:00"/>
    <s v=""/>
    <d v="2022-08-17T00:00:00"/>
    <n v="0"/>
    <n v="0"/>
    <n v="2022"/>
    <x v="6"/>
    <n v="0"/>
    <n v="0"/>
    <n v="0"/>
  </r>
  <r>
    <s v="Incidente"/>
    <x v="5"/>
    <x v="0"/>
    <s v="Cerrado"/>
    <s v="ITSMECOM-1095375"/>
    <n v="5471465"/>
    <d v="2022-08-16T00:00:00"/>
    <d v="2022-09-01T00:00:00"/>
    <m/>
    <m/>
    <s v=""/>
    <d v="2022-08-17T00:00:00"/>
    <n v="1"/>
    <n v="0"/>
    <n v="2022"/>
    <x v="6"/>
    <n v="1"/>
    <n v="1"/>
    <n v="1"/>
  </r>
  <r>
    <s v="Incidente"/>
    <x v="3"/>
    <x v="0"/>
    <s v="Cerrado"/>
    <s v="ITSMECOM-1095343"/>
    <n v="5471433"/>
    <d v="2022-08-16T00:00:00"/>
    <d v="2022-09-01T00:00:00"/>
    <d v="2022-08-16T00:00:00"/>
    <d v="2022-08-17T00:00:00"/>
    <s v=""/>
    <d v="2022-08-17T00:00:00"/>
    <n v="1"/>
    <n v="1"/>
    <n v="2022"/>
    <x v="6"/>
    <n v="1"/>
    <n v="1"/>
    <n v="1"/>
  </r>
  <r>
    <s v="Incidente"/>
    <x v="3"/>
    <x v="2"/>
    <s v="Cerrado"/>
    <s v="ITSMECOM-1094855"/>
    <n v="5469665"/>
    <d v="2022-08-16T00:00:00"/>
    <d v="2022-09-01T00:00:00"/>
    <m/>
    <m/>
    <s v=""/>
    <d v="2022-08-17T00:00:00"/>
    <n v="1"/>
    <n v="0"/>
    <n v="2022"/>
    <x v="6"/>
    <n v="1"/>
    <n v="1"/>
    <n v="1"/>
  </r>
  <r>
    <s v="Incidente"/>
    <x v="3"/>
    <x v="2"/>
    <s v="Cerrado"/>
    <s v="ITSMECOM-1094829"/>
    <n v="5469649"/>
    <d v="2022-08-16T00:00:00"/>
    <d v="2022-09-01T00:00:00"/>
    <m/>
    <m/>
    <s v=""/>
    <d v="2022-08-17T00:00:00"/>
    <n v="1"/>
    <n v="0"/>
    <n v="2022"/>
    <x v="6"/>
    <n v="1"/>
    <n v="1"/>
    <n v="1"/>
  </r>
  <r>
    <s v="Incidente"/>
    <x v="3"/>
    <x v="2"/>
    <s v="Cerrado"/>
    <s v="ITSMECOM-1094822"/>
    <n v="5469486"/>
    <d v="2022-08-16T00:00:00"/>
    <d v="2022-09-01T00:00:00"/>
    <m/>
    <m/>
    <s v=""/>
    <d v="2022-08-17T00:00:00"/>
    <n v="1"/>
    <n v="0"/>
    <n v="2022"/>
    <x v="6"/>
    <n v="1"/>
    <n v="1"/>
    <n v="1"/>
  </r>
  <r>
    <s v="Incidente"/>
    <x v="3"/>
    <x v="2"/>
    <s v="Cerrado"/>
    <s v="ITSMECOM-1094807"/>
    <n v="5469470"/>
    <d v="2022-08-16T00:00:00"/>
    <d v="2022-09-02T00:00:00"/>
    <d v="2022-08-16T00:00:00"/>
    <d v="2022-08-18T00:00:00"/>
    <s v=""/>
    <d v="2022-08-18T00:00:00"/>
    <n v="2"/>
    <n v="2"/>
    <n v="2022"/>
    <x v="6"/>
    <n v="2"/>
    <n v="2"/>
    <n v="2"/>
  </r>
  <r>
    <s v="Incidente"/>
    <x v="3"/>
    <x v="2"/>
    <s v="Cerrado"/>
    <s v="ITSMECOM-1094806"/>
    <n v="5469468"/>
    <d v="2022-08-16T00:00:00"/>
    <d v="2022-09-01T00:00:00"/>
    <m/>
    <m/>
    <s v=""/>
    <d v="2022-08-17T00:00:00"/>
    <n v="1"/>
    <n v="0"/>
    <n v="2022"/>
    <x v="6"/>
    <n v="1"/>
    <n v="1"/>
    <n v="1"/>
  </r>
  <r>
    <s v="Incidente"/>
    <x v="3"/>
    <x v="0"/>
    <s v="Cerrado"/>
    <s v="ITSMECOM-1094803"/>
    <n v="5469463"/>
    <d v="2022-08-16T00:00:00"/>
    <d v="2022-08-31T00:00:00"/>
    <m/>
    <m/>
    <s v=""/>
    <d v="2022-08-16T00:00:00"/>
    <n v="0"/>
    <n v="0"/>
    <n v="2022"/>
    <x v="6"/>
    <n v="0"/>
    <n v="0"/>
    <n v="0"/>
  </r>
  <r>
    <s v="Incidente"/>
    <x v="5"/>
    <x v="0"/>
    <s v="Cerrado"/>
    <s v="ITSMECOM-1094772"/>
    <n v="5469420"/>
    <d v="2022-08-16T00:00:00"/>
    <d v="2022-08-31T00:00:00"/>
    <m/>
    <m/>
    <s v=""/>
    <d v="2022-08-16T00:00:00"/>
    <n v="0"/>
    <n v="0"/>
    <n v="2022"/>
    <x v="6"/>
    <n v="0"/>
    <n v="0"/>
    <n v="0"/>
  </r>
  <r>
    <s v="Incidente"/>
    <x v="7"/>
    <x v="1"/>
    <s v="Cerrado"/>
    <s v="ITSMECOM-1093027"/>
    <n v="5466780"/>
    <d v="2022-08-13T00:00:00"/>
    <d v="2022-09-07T00:00:00"/>
    <m/>
    <m/>
    <s v=""/>
    <d v="2022-08-23T00:00:00"/>
    <n v="10"/>
    <n v="0"/>
    <n v="2022"/>
    <x v="6"/>
    <n v="10"/>
    <n v="10"/>
    <n v="10"/>
  </r>
  <r>
    <s v="Solicitud de servicio"/>
    <x v="0"/>
    <x v="0"/>
    <s v="Cerrado"/>
    <s v="ITSMECOM-1092380"/>
    <n v="5465286"/>
    <d v="2022-08-12T00:00:00"/>
    <d v="2022-08-27T00:00:00"/>
    <m/>
    <m/>
    <s v=""/>
    <d v="2022-08-12T00:00:00"/>
    <n v="0"/>
    <n v="0"/>
    <n v="2022"/>
    <x v="6"/>
    <n v="0"/>
    <n v="0"/>
    <n v="0"/>
  </r>
  <r>
    <s v="Incidente"/>
    <x v="3"/>
    <x v="0"/>
    <s v="Cerrado"/>
    <s v="ITSMECOM-1091873"/>
    <n v="5463069"/>
    <d v="2022-08-12T00:00:00"/>
    <d v="2022-08-27T00:00:00"/>
    <m/>
    <m/>
    <s v=""/>
    <d v="2022-08-12T00:00:00"/>
    <n v="0"/>
    <n v="0"/>
    <n v="2022"/>
    <x v="6"/>
    <n v="0"/>
    <n v="0"/>
    <n v="0"/>
  </r>
  <r>
    <s v="Incidente"/>
    <x v="3"/>
    <x v="3"/>
    <s v="Cerrado"/>
    <s v="ITSMECOM-1091869"/>
    <n v="5463181"/>
    <d v="2022-08-12T00:00:00"/>
    <d v="2022-09-08T00:00:00"/>
    <d v="2022-08-12T00:00:00"/>
    <d v="2022-08-24T00:00:00"/>
    <s v=""/>
    <d v="2022-08-24T00:00:00"/>
    <n v="12"/>
    <n v="12"/>
    <n v="2022"/>
    <x v="6"/>
    <n v="12"/>
    <n v="12"/>
    <n v="12"/>
  </r>
  <r>
    <s v="Incidente"/>
    <x v="1"/>
    <x v="2"/>
    <s v="Cerrado"/>
    <s v="ITSMECOM-1091837"/>
    <n v="5463039"/>
    <d v="2022-08-12T00:00:00"/>
    <d v="2022-08-27T00:00:00"/>
    <m/>
    <m/>
    <s v=""/>
    <d v="2022-08-12T00:00:00"/>
    <n v="0"/>
    <n v="0"/>
    <n v="2022"/>
    <x v="6"/>
    <n v="0"/>
    <n v="0"/>
    <n v="0"/>
  </r>
  <r>
    <s v="Solicitud de servicio"/>
    <x v="0"/>
    <x v="0"/>
    <s v="Cerrado"/>
    <s v="ITSMECOM-1090490"/>
    <n v="5459083"/>
    <d v="2022-08-11T00:00:00"/>
    <d v="2022-08-26T00:00:00"/>
    <m/>
    <m/>
    <s v=""/>
    <d v="2022-08-11T00:00:00"/>
    <n v="0"/>
    <n v="0"/>
    <n v="2022"/>
    <x v="6"/>
    <n v="0"/>
    <n v="0"/>
    <n v="0"/>
  </r>
  <r>
    <s v="Incidente"/>
    <x v="5"/>
    <x v="2"/>
    <s v="Cerrado"/>
    <s v="ITSMECOM-1090435"/>
    <n v="5459218"/>
    <d v="2022-08-11T00:00:00"/>
    <d v="2022-08-27T00:00:00"/>
    <d v="2022-08-11T00:00:00"/>
    <d v="2022-08-12T00:00:00"/>
    <s v=""/>
    <d v="2022-08-12T00:00:00"/>
    <n v="1"/>
    <n v="1"/>
    <n v="2022"/>
    <x v="6"/>
    <n v="1"/>
    <n v="1"/>
    <n v="1"/>
  </r>
  <r>
    <s v="Incidente"/>
    <x v="7"/>
    <x v="1"/>
    <s v="Cerrado"/>
    <s v="ITSMECOM-1090339"/>
    <n v="5458731"/>
    <d v="2022-08-11T00:00:00"/>
    <d v="2022-08-27T00:00:00"/>
    <m/>
    <m/>
    <s v=""/>
    <d v="2022-08-12T00:00:00"/>
    <n v="1"/>
    <n v="0"/>
    <n v="2022"/>
    <x v="6"/>
    <n v="1"/>
    <n v="1"/>
    <n v="1"/>
  </r>
  <r>
    <s v="Incidente"/>
    <x v="5"/>
    <x v="0"/>
    <s v="Cerrado"/>
    <s v="ITSMECOM-1089081"/>
    <n v="5454940"/>
    <d v="2022-08-10T00:00:00"/>
    <d v="2022-08-27T00:00:00"/>
    <d v="2022-08-10T00:00:00"/>
    <d v="2022-08-11T00:00:00"/>
    <s v=""/>
    <d v="2022-08-11T00:00:00"/>
    <n v="1"/>
    <n v="1"/>
    <n v="2022"/>
    <x v="6"/>
    <n v="1"/>
    <n v="1"/>
    <n v="1"/>
  </r>
  <r>
    <s v="Incidente"/>
    <x v="3"/>
    <x v="2"/>
    <s v="Cerrado"/>
    <s v="ITSMECOM-1088719"/>
    <n v="5452940"/>
    <d v="2022-08-10T00:00:00"/>
    <d v="2022-08-25T00:00:00"/>
    <d v="2022-08-10T00:00:00"/>
    <d v="2022-08-10T00:00:00"/>
    <s v=""/>
    <d v="2022-08-10T00:00:00"/>
    <n v="0"/>
    <n v="0"/>
    <n v="2022"/>
    <x v="6"/>
    <n v="0"/>
    <n v="0"/>
    <n v="0"/>
  </r>
  <r>
    <s v="Incidente"/>
    <x v="3"/>
    <x v="3"/>
    <s v="Cerrado"/>
    <s v="ITSMECOM-1088716"/>
    <n v="5452938"/>
    <d v="2022-08-10T00:00:00"/>
    <d v="2022-08-26T00:00:00"/>
    <d v="2022-08-10T00:00:00"/>
    <d v="2022-08-10T00:00:00"/>
    <s v=""/>
    <d v="2022-08-10T00:00:00"/>
    <n v="0"/>
    <n v="0"/>
    <n v="2022"/>
    <x v="6"/>
    <n v="0"/>
    <n v="0"/>
    <n v="0"/>
  </r>
  <r>
    <s v="Incidente"/>
    <x v="5"/>
    <x v="0"/>
    <s v="Cerrado"/>
    <s v="ITSMECOM-1088691"/>
    <n v="5452915"/>
    <d v="2022-08-10T00:00:00"/>
    <d v="2022-08-26T00:00:00"/>
    <d v="2022-08-10T00:00:00"/>
    <d v="2022-08-10T00:00:00"/>
    <s v=""/>
    <d v="2022-08-10T00:00:00"/>
    <n v="0"/>
    <n v="0"/>
    <n v="2022"/>
    <x v="6"/>
    <n v="0"/>
    <n v="0"/>
    <n v="0"/>
  </r>
  <r>
    <s v="Incidente"/>
    <x v="1"/>
    <x v="2"/>
    <s v="Cerrado"/>
    <s v="ITSMECOM-1087286"/>
    <n v="5448937"/>
    <d v="2022-08-09T00:00:00"/>
    <d v="2022-09-06T00:00:00"/>
    <d v="2022-08-09T00:00:00"/>
    <d v="2022-08-22T00:00:00"/>
    <s v=""/>
    <d v="2022-08-22T00:00:00"/>
    <n v="13"/>
    <n v="13"/>
    <n v="2022"/>
    <x v="6"/>
    <n v="13"/>
    <n v="13"/>
    <n v="13"/>
  </r>
  <r>
    <s v="Incidente"/>
    <x v="5"/>
    <x v="0"/>
    <s v="Cerrado"/>
    <s v="ITSMECOM-1087153"/>
    <n v="5448201"/>
    <d v="2022-08-09T00:00:00"/>
    <d v="2022-08-24T00:00:00"/>
    <m/>
    <m/>
    <s v=""/>
    <d v="2022-08-09T00:00:00"/>
    <n v="0"/>
    <n v="0"/>
    <n v="2022"/>
    <x v="6"/>
    <n v="0"/>
    <n v="0"/>
    <n v="0"/>
  </r>
  <r>
    <s v="Incidente"/>
    <x v="1"/>
    <x v="0"/>
    <s v="Cerrado"/>
    <s v="ITSMECOM-1086946"/>
    <n v="5447716"/>
    <d v="2022-08-09T00:00:00"/>
    <d v="2022-08-26T00:00:00"/>
    <d v="2022-08-09T00:00:00"/>
    <d v="2022-08-11T00:00:00"/>
    <s v=""/>
    <d v="2022-08-11T00:00:00"/>
    <n v="2"/>
    <n v="2"/>
    <n v="2022"/>
    <x v="6"/>
    <n v="2"/>
    <n v="2"/>
    <n v="2"/>
  </r>
  <r>
    <s v="Incidente"/>
    <x v="3"/>
    <x v="2"/>
    <s v="Cerrado"/>
    <s v="ITSMECOM-1086902"/>
    <n v="5447190"/>
    <d v="2022-08-09T00:00:00"/>
    <d v="2022-08-24T00:00:00"/>
    <m/>
    <m/>
    <s v=""/>
    <d v="2022-08-09T00:00:00"/>
    <n v="0"/>
    <n v="0"/>
    <n v="2022"/>
    <x v="6"/>
    <n v="0"/>
    <n v="0"/>
    <n v="0"/>
  </r>
  <r>
    <s v="Solicitud de servicio"/>
    <x v="0"/>
    <x v="0"/>
    <s v="Cerrado"/>
    <s v="ITSMECOM-1085187"/>
    <n v="5444041"/>
    <d v="2022-08-08T00:00:00"/>
    <d v="2022-08-24T00:00:00"/>
    <m/>
    <m/>
    <s v=""/>
    <d v="2022-08-08T00:00:00"/>
    <n v="0"/>
    <n v="0"/>
    <n v="2022"/>
    <x v="6"/>
    <n v="0"/>
    <n v="0"/>
    <n v="0"/>
  </r>
  <r>
    <s v="Incidente"/>
    <x v="16"/>
    <x v="2"/>
    <s v="Cerrado"/>
    <s v="ITSMECOM-1084670"/>
    <n v="5442212"/>
    <d v="2022-08-08T00:00:00"/>
    <d v="2022-09-09T00:00:00"/>
    <d v="2022-08-18T00:00:00"/>
    <d v="2022-08-25T00:00:00"/>
    <s v=""/>
    <d v="2022-08-25T00:00:00"/>
    <n v="17"/>
    <n v="7"/>
    <n v="2022"/>
    <x v="6"/>
    <n v="17"/>
    <n v="17"/>
    <n v="17"/>
  </r>
  <r>
    <s v="Incidente"/>
    <x v="3"/>
    <x v="0"/>
    <s v="Cerrado"/>
    <s v="ITSMECOM-1084539"/>
    <n v="5441429"/>
    <d v="2022-08-08T00:00:00"/>
    <d v="2022-08-23T00:00:00"/>
    <d v="2022-08-08T00:00:00"/>
    <d v="2022-08-08T00:00:00"/>
    <s v=""/>
    <d v="2022-08-08T00:00:00"/>
    <n v="0"/>
    <n v="0"/>
    <n v="2022"/>
    <x v="6"/>
    <n v="0"/>
    <n v="0"/>
    <n v="0"/>
  </r>
  <r>
    <s v="Incidente"/>
    <x v="3"/>
    <x v="3"/>
    <s v="Cerrado"/>
    <s v="ITSMECOM-1084537"/>
    <n v="5441424"/>
    <d v="2022-08-08T00:00:00"/>
    <d v="2022-08-27T00:00:00"/>
    <d v="2022-08-11T00:00:00"/>
    <d v="2022-08-12T00:00:00"/>
    <s v=""/>
    <d v="2022-08-12T00:00:00"/>
    <n v="4"/>
    <n v="1"/>
    <n v="2022"/>
    <x v="6"/>
    <n v="4"/>
    <n v="4"/>
    <n v="4"/>
  </r>
  <r>
    <s v="Incidente"/>
    <x v="1"/>
    <x v="0"/>
    <s v="Cerrado"/>
    <s v="ITSMECOM-1084536"/>
    <n v="5441275"/>
    <d v="2022-08-08T00:00:00"/>
    <d v="2022-08-26T00:00:00"/>
    <d v="2022-08-08T00:00:00"/>
    <d v="2022-08-11T00:00:00"/>
    <s v=""/>
    <d v="2022-08-11T00:00:00"/>
    <n v="3"/>
    <n v="3"/>
    <n v="2022"/>
    <x v="6"/>
    <n v="3"/>
    <n v="3"/>
    <n v="3"/>
  </r>
  <r>
    <s v="Incidente"/>
    <x v="1"/>
    <x v="0"/>
    <s v="Cerrado"/>
    <s v="ITSMECOM-1084534"/>
    <n v="5441273"/>
    <d v="2022-08-08T00:00:00"/>
    <d v="2022-08-26T00:00:00"/>
    <d v="2022-08-08T00:00:00"/>
    <d v="2022-08-11T00:00:00"/>
    <s v=""/>
    <d v="2022-08-11T00:00:00"/>
    <n v="3"/>
    <n v="3"/>
    <n v="2022"/>
    <x v="6"/>
    <n v="3"/>
    <n v="3"/>
    <n v="3"/>
  </r>
  <r>
    <s v="Incidente"/>
    <x v="1"/>
    <x v="0"/>
    <s v="Cerrado"/>
    <s v="ITSMECOM-1084533"/>
    <n v="5441272"/>
    <d v="2022-08-08T00:00:00"/>
    <d v="2022-08-26T00:00:00"/>
    <d v="2022-08-08T00:00:00"/>
    <d v="2022-08-11T00:00:00"/>
    <s v=""/>
    <d v="2022-08-11T00:00:00"/>
    <n v="3"/>
    <n v="3"/>
    <n v="2022"/>
    <x v="6"/>
    <n v="3"/>
    <n v="3"/>
    <n v="3"/>
  </r>
  <r>
    <s v="Incidente"/>
    <x v="3"/>
    <x v="0"/>
    <s v="Cerrado"/>
    <s v="ITSMECOM-1084532"/>
    <n v="5441418"/>
    <d v="2022-08-08T00:00:00"/>
    <d v="2022-08-23T00:00:00"/>
    <m/>
    <m/>
    <s v=""/>
    <d v="2022-08-08T00:00:00"/>
    <n v="0"/>
    <n v="0"/>
    <n v="2022"/>
    <x v="6"/>
    <n v="0"/>
    <n v="0"/>
    <n v="0"/>
  </r>
  <r>
    <s v="Incidente"/>
    <x v="3"/>
    <x v="0"/>
    <s v="Cerrado"/>
    <s v="ITSMECOM-1084519"/>
    <n v="5441101"/>
    <d v="2022-08-08T00:00:00"/>
    <d v="2022-08-23T00:00:00"/>
    <d v="2022-08-08T00:00:00"/>
    <d v="2022-08-08T00:00:00"/>
    <s v=""/>
    <d v="2022-08-08T00:00:00"/>
    <n v="0"/>
    <n v="0"/>
    <n v="2022"/>
    <x v="6"/>
    <n v="0"/>
    <n v="0"/>
    <n v="0"/>
  </r>
  <r>
    <s v="Incidente"/>
    <x v="1"/>
    <x v="0"/>
    <s v="Cerrado"/>
    <s v="ITSMECOM-1081795"/>
    <n v="5437130"/>
    <d v="2022-08-05T00:00:00"/>
    <d v="2022-08-26T00:00:00"/>
    <d v="2022-08-05T00:00:00"/>
    <d v="2022-08-11T00:00:00"/>
    <s v=""/>
    <d v="2022-08-11T00:00:00"/>
    <n v="6"/>
    <n v="6"/>
    <n v="2022"/>
    <x v="6"/>
    <n v="6"/>
    <n v="6"/>
    <n v="6"/>
  </r>
  <r>
    <s v="Incidente"/>
    <x v="1"/>
    <x v="0"/>
    <s v="Cerrado"/>
    <s v="ITSMECOM-1081342"/>
    <n v="5435327"/>
    <d v="2022-08-05T00:00:00"/>
    <d v="2022-08-20T00:00:00"/>
    <m/>
    <m/>
    <s v=""/>
    <d v="2022-08-05T00:00:00"/>
    <n v="0"/>
    <n v="0"/>
    <n v="2022"/>
    <x v="6"/>
    <n v="0"/>
    <n v="0"/>
    <n v="0"/>
  </r>
  <r>
    <s v="Incidente"/>
    <x v="5"/>
    <x v="0"/>
    <s v="Cerrado"/>
    <s v="ITSMECOM-1081202"/>
    <n v="5434731"/>
    <d v="2022-08-05T00:00:00"/>
    <d v="2022-08-27T00:00:00"/>
    <d v="2022-08-05T00:00:00"/>
    <d v="2022-08-12T00:00:00"/>
    <s v=""/>
    <d v="2022-08-12T00:00:00"/>
    <n v="7"/>
    <n v="7"/>
    <n v="2022"/>
    <x v="6"/>
    <n v="7"/>
    <n v="7"/>
    <n v="7"/>
  </r>
  <r>
    <s v="Incidente"/>
    <x v="3"/>
    <x v="0"/>
    <s v="Cerrado"/>
    <s v="ITSMECOM-1081124"/>
    <n v="5434247"/>
    <d v="2022-08-05T00:00:00"/>
    <d v="2022-08-24T00:00:00"/>
    <m/>
    <m/>
    <s v=""/>
    <d v="2022-08-09T00:00:00"/>
    <n v="4"/>
    <n v="0"/>
    <n v="2022"/>
    <x v="6"/>
    <n v="4"/>
    <n v="4"/>
    <n v="4"/>
  </r>
  <r>
    <s v="Incidente"/>
    <x v="1"/>
    <x v="1"/>
    <s v="Cerrado"/>
    <s v="ITSMECOM-1081122"/>
    <n v="5434173"/>
    <d v="2022-08-05T00:00:00"/>
    <d v="2022-08-26T00:00:00"/>
    <m/>
    <m/>
    <s v=""/>
    <d v="2022-08-11T00:00:00"/>
    <n v="6"/>
    <n v="0"/>
    <n v="2022"/>
    <x v="6"/>
    <n v="6"/>
    <n v="6"/>
    <n v="6"/>
  </r>
  <r>
    <s v="Incidente"/>
    <x v="5"/>
    <x v="0"/>
    <s v="Cerrado"/>
    <s v="ITSMECOM-1079667"/>
    <n v="5431394"/>
    <d v="2022-08-04T00:00:00"/>
    <d v="2022-08-24T00:00:00"/>
    <m/>
    <m/>
    <s v=""/>
    <d v="2022-08-09T00:00:00"/>
    <n v="5"/>
    <n v="0"/>
    <n v="2022"/>
    <x v="6"/>
    <n v="5"/>
    <n v="5"/>
    <n v="5"/>
  </r>
  <r>
    <s v="Incidente"/>
    <x v="1"/>
    <x v="0"/>
    <s v="Cerrado"/>
    <s v="ITSMECOM-1079653"/>
    <n v="5431513"/>
    <d v="2022-08-04T00:00:00"/>
    <d v="2022-09-09T00:00:00"/>
    <d v="2022-08-04T00:00:00"/>
    <d v="2022-08-25T00:00:00"/>
    <s v=""/>
    <d v="2022-08-25T00:00:00"/>
    <n v="21"/>
    <n v="21"/>
    <n v="2022"/>
    <x v="6"/>
    <n v="21"/>
    <n v="21"/>
    <n v="21"/>
  </r>
  <r>
    <s v="Incidente"/>
    <x v="5"/>
    <x v="0"/>
    <s v="Cerrado"/>
    <s v="ITSMECOM-1079420"/>
    <n v="5430447"/>
    <d v="2022-08-04T00:00:00"/>
    <d v="2022-08-27T00:00:00"/>
    <d v="2022-08-05T00:00:00"/>
    <d v="2022-08-12T00:00:00"/>
    <s v=""/>
    <d v="2022-08-12T00:00:00"/>
    <n v="8"/>
    <n v="7"/>
    <n v="2022"/>
    <x v="6"/>
    <n v="8"/>
    <n v="8"/>
    <n v="8"/>
  </r>
  <r>
    <s v="Incidente"/>
    <x v="1"/>
    <x v="2"/>
    <s v="Cerrado"/>
    <s v="ITSMECOM-1079396"/>
    <n v="5430240"/>
    <d v="2022-08-04T00:00:00"/>
    <d v="2022-08-26T00:00:00"/>
    <m/>
    <m/>
    <s v=""/>
    <d v="2022-08-11T00:00:00"/>
    <n v="7"/>
    <n v="0"/>
    <n v="2022"/>
    <x v="6"/>
    <n v="7"/>
    <n v="7"/>
    <n v="7"/>
  </r>
  <r>
    <s v="Solicitud de servicio"/>
    <x v="0"/>
    <x v="0"/>
    <s v="Cerrado"/>
    <s v="ITSMECOM-1079384"/>
    <n v="5430003"/>
    <d v="2022-08-04T00:00:00"/>
    <d v="2022-08-19T00:00:00"/>
    <m/>
    <m/>
    <s v=""/>
    <d v="2022-08-04T00:00:00"/>
    <n v="0"/>
    <n v="0"/>
    <n v="2022"/>
    <x v="6"/>
    <n v="0"/>
    <n v="0"/>
    <n v="0"/>
  </r>
  <r>
    <s v="Solicitud de servicio"/>
    <x v="0"/>
    <x v="0"/>
    <s v="Cerrado"/>
    <s v="ITSMECOM-1078108"/>
    <n v="5428244"/>
    <d v="2022-08-04T00:00:00"/>
    <d v="2022-08-19T00:00:00"/>
    <m/>
    <m/>
    <s v=""/>
    <d v="2022-08-04T00:00:00"/>
    <n v="0"/>
    <n v="0"/>
    <n v="2022"/>
    <x v="6"/>
    <n v="0"/>
    <n v="0"/>
    <n v="0"/>
  </r>
  <r>
    <s v="Solicitud de servicio"/>
    <x v="0"/>
    <x v="0"/>
    <s v="Cerrado"/>
    <s v="ITSMECOM-1077778"/>
    <n v="5428025"/>
    <d v="2022-08-04T00:00:00"/>
    <d v="2022-08-19T00:00:00"/>
    <m/>
    <m/>
    <s v=""/>
    <d v="2022-08-04T00:00:00"/>
    <n v="0"/>
    <n v="0"/>
    <n v="2022"/>
    <x v="6"/>
    <n v="0"/>
    <n v="0"/>
    <n v="0"/>
  </r>
  <r>
    <s v="Incidente"/>
    <x v="5"/>
    <x v="0"/>
    <s v="Cerrado"/>
    <s v="ITSMECOM-1077602"/>
    <n v="5427596"/>
    <d v="2022-08-04T00:00:00"/>
    <d v="2022-08-25T00:00:00"/>
    <d v="2022-08-04T00:00:00"/>
    <d v="2022-08-10T00:00:00"/>
    <s v=""/>
    <d v="2022-08-10T00:00:00"/>
    <n v="6"/>
    <n v="6"/>
    <n v="2022"/>
    <x v="6"/>
    <n v="6"/>
    <n v="6"/>
    <n v="6"/>
  </r>
  <r>
    <s v="Incidente"/>
    <x v="1"/>
    <x v="0"/>
    <s v="Cerrado"/>
    <s v="ITSMECOM-1077348"/>
    <n v="5426754"/>
    <d v="2022-08-04T00:00:00"/>
    <d v="2022-08-19T00:00:00"/>
    <d v="2022-08-04T00:00:00"/>
    <d v="2022-08-04T00:00:00"/>
    <s v=""/>
    <d v="2022-08-04T00:00:00"/>
    <n v="0"/>
    <n v="0"/>
    <n v="2022"/>
    <x v="6"/>
    <n v="0"/>
    <n v="0"/>
    <n v="0"/>
  </r>
  <r>
    <s v="Incidente"/>
    <x v="3"/>
    <x v="0"/>
    <s v="Cerrado"/>
    <s v="ITSMECOM-1077310"/>
    <n v="5426395"/>
    <d v="2022-08-04T00:00:00"/>
    <d v="2022-08-24T00:00:00"/>
    <m/>
    <m/>
    <s v=""/>
    <d v="2022-08-08T00:00:00"/>
    <n v="4"/>
    <n v="0"/>
    <n v="2022"/>
    <x v="6"/>
    <n v="4"/>
    <n v="4"/>
    <n v="4"/>
  </r>
  <r>
    <s v="Incidente"/>
    <x v="1"/>
    <x v="2"/>
    <s v="Cerrado"/>
    <s v="ITSMECOM-1076206"/>
    <n v="5424488"/>
    <d v="2022-08-03T00:00:00"/>
    <d v="2022-08-26T00:00:00"/>
    <m/>
    <m/>
    <s v=""/>
    <d v="2022-08-11T00:00:00"/>
    <n v="8"/>
    <n v="0"/>
    <n v="2022"/>
    <x v="6"/>
    <n v="8"/>
    <n v="8"/>
    <n v="8"/>
  </r>
  <r>
    <s v="Incidente"/>
    <x v="5"/>
    <x v="0"/>
    <s v="Cerrado"/>
    <s v="ITSMECOM-1075531"/>
    <n v="5421788"/>
    <d v="2022-08-03T00:00:00"/>
    <d v="2022-08-18T00:00:00"/>
    <d v="2022-08-03T00:00:00"/>
    <d v="2022-08-03T00:00:00"/>
    <s v=""/>
    <d v="2022-08-03T00:00:00"/>
    <n v="0"/>
    <n v="0"/>
    <n v="2022"/>
    <x v="6"/>
    <n v="0"/>
    <n v="0"/>
    <n v="0"/>
  </r>
  <r>
    <s v="Incidente"/>
    <x v="1"/>
    <x v="0"/>
    <s v="Cerrado"/>
    <s v="ITSMECOM-1075136"/>
    <n v="5420565"/>
    <d v="2022-08-03T00:00:00"/>
    <d v="2022-08-19T00:00:00"/>
    <d v="2022-08-03T00:00:00"/>
    <d v="2022-08-04T00:00:00"/>
    <s v=""/>
    <d v="2022-08-04T00:00:00"/>
    <n v="1"/>
    <n v="1"/>
    <n v="2022"/>
    <x v="6"/>
    <n v="1"/>
    <n v="1"/>
    <n v="1"/>
  </r>
  <r>
    <s v="Incidente"/>
    <x v="3"/>
    <x v="0"/>
    <s v="Cerrado"/>
    <s v="ITSMECOM-1075060"/>
    <n v="5420004"/>
    <d v="2022-08-03T00:00:00"/>
    <d v="2022-08-24T00:00:00"/>
    <m/>
    <m/>
    <s v=""/>
    <d v="2022-08-08T00:00:00"/>
    <n v="5"/>
    <n v="0"/>
    <n v="2022"/>
    <x v="6"/>
    <n v="5"/>
    <n v="5"/>
    <n v="5"/>
  </r>
  <r>
    <s v="Solicitud de servicio"/>
    <x v="0"/>
    <x v="1"/>
    <s v="Cerrado"/>
    <s v="ITSMECOM-1073316"/>
    <n v="5416815"/>
    <d v="2022-08-02T00:00:00"/>
    <d v="2022-08-18T00:00:00"/>
    <m/>
    <m/>
    <s v=""/>
    <d v="2022-08-03T00:00:00"/>
    <n v="1"/>
    <n v="0"/>
    <n v="2022"/>
    <x v="6"/>
    <n v="1"/>
    <n v="1"/>
    <n v="1"/>
  </r>
  <r>
    <s v="Solicitud de servicio"/>
    <x v="11"/>
    <x v="1"/>
    <s v="Cerrado"/>
    <s v="ITSMECOM-1073166"/>
    <n v="5416312"/>
    <d v="2022-08-02T00:00:00"/>
    <d v="2022-08-17T00:00:00"/>
    <d v="2022-08-02T00:00:00"/>
    <d v="2022-08-04T00:00:00"/>
    <s v=""/>
    <d v="2022-08-04T00:00:00"/>
    <n v="2"/>
    <n v="2"/>
    <n v="2022"/>
    <x v="6"/>
    <n v="2"/>
    <n v="2"/>
    <n v="2"/>
  </r>
  <r>
    <s v="Solicitud de servicio"/>
    <x v="11"/>
    <x v="1"/>
    <s v="Cerrado"/>
    <s v="ITSMECOM-1073164"/>
    <n v="5416105"/>
    <d v="2022-08-02T00:00:00"/>
    <d v="2022-08-28T00:00:00"/>
    <m/>
    <m/>
    <s v=""/>
    <d v="2022-08-12T00:00:00"/>
    <n v="10"/>
    <n v="0"/>
    <n v="2022"/>
    <x v="6"/>
    <n v="10"/>
    <n v="10"/>
    <n v="10"/>
  </r>
  <r>
    <s v="Incidente"/>
    <x v="1"/>
    <x v="2"/>
    <s v="Cerrado"/>
    <s v="ITSMECOM-1073113"/>
    <n v="5415798"/>
    <d v="2022-08-02T00:00:00"/>
    <d v="2022-08-26T00:00:00"/>
    <d v="2022-08-02T00:00:00"/>
    <d v="2022-08-11T00:00:00"/>
    <s v=""/>
    <d v="2022-08-11T00:00:00"/>
    <n v="9"/>
    <n v="9"/>
    <n v="2022"/>
    <x v="6"/>
    <n v="9"/>
    <n v="9"/>
    <n v="9"/>
  </r>
  <r>
    <s v="Solicitud de servicio"/>
    <x v="0"/>
    <x v="0"/>
    <s v="Cerrado"/>
    <s v="ITSMECOM-1073024"/>
    <n v="5415584"/>
    <d v="2022-08-02T00:00:00"/>
    <d v="2022-08-17T00:00:00"/>
    <m/>
    <m/>
    <s v=""/>
    <d v="2022-08-02T00:00:00"/>
    <n v="0"/>
    <n v="0"/>
    <n v="2022"/>
    <x v="6"/>
    <n v="0"/>
    <n v="0"/>
    <n v="0"/>
  </r>
  <r>
    <s v="Incidente"/>
    <x v="3"/>
    <x v="0"/>
    <s v="Cerrado"/>
    <s v="ITSMECOM-1072721"/>
    <n v="5414423"/>
    <d v="2022-08-02T00:00:00"/>
    <d v="2022-08-24T00:00:00"/>
    <m/>
    <m/>
    <s v=""/>
    <d v="2022-08-08T00:00:00"/>
    <n v="6"/>
    <n v="0"/>
    <n v="2022"/>
    <x v="6"/>
    <n v="6"/>
    <n v="6"/>
    <n v="6"/>
  </r>
  <r>
    <s v="Incidente"/>
    <x v="5"/>
    <x v="0"/>
    <s v="Cerrado"/>
    <s v="ITSMECOM-1072606"/>
    <n v="5414014"/>
    <d v="2022-08-02T00:00:00"/>
    <d v="2022-08-17T00:00:00"/>
    <m/>
    <m/>
    <s v=""/>
    <d v="2022-08-02T00:00:00"/>
    <n v="0"/>
    <n v="0"/>
    <n v="2022"/>
    <x v="6"/>
    <n v="0"/>
    <n v="0"/>
    <n v="0"/>
  </r>
  <r>
    <s v="Incidente"/>
    <x v="1"/>
    <x v="4"/>
    <s v="Cerrado"/>
    <s v="ITSMECOM-1070364"/>
    <n v="5411058"/>
    <d v="2022-08-01T00:00:00"/>
    <d v="2022-08-26T00:00:00"/>
    <d v="2022-08-01T00:00:00"/>
    <d v="2022-08-11T00:00:00"/>
    <s v=""/>
    <d v="2022-08-11T00:00:00"/>
    <n v="10"/>
    <n v="10"/>
    <n v="2022"/>
    <x v="6"/>
    <n v="10"/>
    <n v="10"/>
    <n v="10"/>
  </r>
  <r>
    <s v="Incidente"/>
    <x v="1"/>
    <x v="4"/>
    <s v="Cerrado"/>
    <s v="ITSMECOM-1070316"/>
    <n v="5411035"/>
    <d v="2022-08-01T00:00:00"/>
    <d v="2022-08-26T00:00:00"/>
    <d v="2022-08-01T00:00:00"/>
    <d v="2022-08-11T00:00:00"/>
    <s v=""/>
    <d v="2022-08-11T00:00:00"/>
    <n v="10"/>
    <n v="10"/>
    <n v="2022"/>
    <x v="6"/>
    <n v="10"/>
    <n v="10"/>
    <n v="10"/>
  </r>
  <r>
    <s v="Incidente"/>
    <x v="1"/>
    <x v="2"/>
    <s v="Cerrado"/>
    <s v="ITSMECOM-1070293"/>
    <n v="5411018"/>
    <d v="2022-08-01T00:00:00"/>
    <d v="2022-09-06T00:00:00"/>
    <d v="2022-08-01T00:00:00"/>
    <d v="2022-08-22T00:00:00"/>
    <s v=""/>
    <d v="2022-08-22T00:00:00"/>
    <n v="21"/>
    <n v="21"/>
    <n v="2022"/>
    <x v="6"/>
    <n v="21"/>
    <n v="21"/>
    <n v="21"/>
  </r>
  <r>
    <s v="Incidente"/>
    <x v="5"/>
    <x v="0"/>
    <s v="Cerrado"/>
    <s v="ITSMECOM-1069347"/>
    <n v="5408725"/>
    <d v="2022-08-01T00:00:00"/>
    <d v="2022-09-13T00:00:00"/>
    <d v="2022-08-01T00:00:00"/>
    <d v="2022-08-29T00:00:00"/>
    <s v=""/>
    <d v="2022-08-29T00:00:00"/>
    <n v="28"/>
    <n v="28"/>
    <n v="2022"/>
    <x v="6"/>
    <n v="28"/>
    <n v="28"/>
    <n v="28"/>
  </r>
  <r>
    <s v="Incidente"/>
    <x v="1"/>
    <x v="0"/>
    <s v="Cerrado"/>
    <s v="ITSMECOM-1069078"/>
    <n v="5407390"/>
    <d v="2022-08-01T00:00:00"/>
    <d v="2022-08-18T00:00:00"/>
    <d v="2022-08-02T00:00:00"/>
    <d v="2022-08-02T00:00:00"/>
    <s v=""/>
    <d v="2022-08-02T00:00:00"/>
    <n v="1"/>
    <n v="0"/>
    <n v="2022"/>
    <x v="6"/>
    <n v="1"/>
    <n v="1"/>
    <n v="1"/>
  </r>
  <r>
    <s v="Incidente"/>
    <x v="3"/>
    <x v="0"/>
    <s v="Cerrado"/>
    <s v="ITSMECOM-1068970"/>
    <n v="5406889"/>
    <d v="2022-08-01T00:00:00"/>
    <d v="2022-09-08T00:00:00"/>
    <d v="2022-08-01T00:00:00"/>
    <d v="2022-08-24T00:00:00"/>
    <s v=""/>
    <d v="2022-08-24T00:00:00"/>
    <n v="23"/>
    <n v="23"/>
    <n v="2022"/>
    <x v="6"/>
    <n v="23"/>
    <n v="23"/>
    <n v="23"/>
  </r>
  <r>
    <s v="Incidente"/>
    <x v="3"/>
    <x v="2"/>
    <s v="Cerrado"/>
    <s v="ITSMECOM-1068964"/>
    <n v="5406881"/>
    <d v="2022-08-01T00:00:00"/>
    <d v="2022-08-18T00:00:00"/>
    <d v="2022-08-01T00:00:00"/>
    <d v="2022-08-03T00:00:00"/>
    <s v=""/>
    <d v="2022-08-03T00:00:00"/>
    <n v="2"/>
    <n v="2"/>
    <n v="2022"/>
    <x v="6"/>
    <n v="2"/>
    <n v="2"/>
    <n v="2"/>
  </r>
  <r>
    <s v="Incidente"/>
    <x v="3"/>
    <x v="2"/>
    <s v="Cerrado"/>
    <s v="ITSMECOM-1068958"/>
    <n v="5406875"/>
    <d v="2022-08-01T00:00:00"/>
    <d v="2022-08-17T00:00:00"/>
    <d v="2022-08-01T00:00:00"/>
    <d v="2022-08-02T00:00:00"/>
    <s v=""/>
    <d v="2022-08-02T00:00:00"/>
    <n v="1"/>
    <n v="1"/>
    <n v="2022"/>
    <x v="6"/>
    <n v="1"/>
    <n v="1"/>
    <n v="1"/>
  </r>
  <r>
    <s v="Incidente"/>
    <x v="3"/>
    <x v="0"/>
    <s v="Cerrado"/>
    <s v="ITSMECOM-1068932"/>
    <n v="5406857"/>
    <d v="2022-08-01T00:00:00"/>
    <d v="2022-08-16T00:00:00"/>
    <m/>
    <m/>
    <s v=""/>
    <d v="2022-08-01T00:00:00"/>
    <n v="0"/>
    <n v="0"/>
    <n v="2022"/>
    <x v="6"/>
    <n v="0"/>
    <n v="0"/>
    <n v="0"/>
  </r>
  <r>
    <s v="Incidente"/>
    <x v="5"/>
    <x v="1"/>
    <s v="Cerrado"/>
    <s v="ITSMECOM-1068925"/>
    <n v="5406842"/>
    <d v="2022-08-01T00:00:00"/>
    <d v="2022-08-17T00:00:00"/>
    <m/>
    <m/>
    <s v=""/>
    <d v="2022-08-02T00:00:00"/>
    <n v="1"/>
    <n v="0"/>
    <n v="2022"/>
    <x v="6"/>
    <n v="1"/>
    <n v="1"/>
    <n v="1"/>
  </r>
  <r>
    <s v="Incidente"/>
    <x v="7"/>
    <x v="1"/>
    <s v="Cerrado"/>
    <s v="ITSMECOM-1067195"/>
    <n v="5403425"/>
    <d v="2022-07-29T00:00:00"/>
    <d v="2022-08-06T00:00:00"/>
    <m/>
    <m/>
    <s v=""/>
    <d v="2022-08-06T00:00:00"/>
    <n v="8"/>
    <n v="0"/>
    <n v="2022"/>
    <x v="6"/>
    <n v="8"/>
    <n v="8"/>
    <n v="8"/>
  </r>
  <r>
    <s v="Incidente"/>
    <x v="3"/>
    <x v="0"/>
    <s v="Cerrado"/>
    <s v="ITSMECOM-1067082"/>
    <n v="5402939"/>
    <d v="2022-07-29T00:00:00"/>
    <d v="2022-08-16T00:00:00"/>
    <d v="2022-07-29T00:00:00"/>
    <d v="2022-08-01T00:00:00"/>
    <s v=""/>
    <d v="2022-08-01T00:00:00"/>
    <n v="3"/>
    <n v="3"/>
    <n v="2022"/>
    <x v="6"/>
    <n v="3"/>
    <n v="3"/>
    <n v="3"/>
  </r>
  <r>
    <s v="Incidente"/>
    <x v="7"/>
    <x v="1"/>
    <s v="Cerrado"/>
    <s v="ITSMECOM-1067069"/>
    <n v="5402917"/>
    <d v="2022-07-29T00:00:00"/>
    <d v="2022-08-24T00:00:00"/>
    <m/>
    <m/>
    <s v=""/>
    <d v="2022-08-08T00:00:00"/>
    <n v="10"/>
    <n v="0"/>
    <n v="2022"/>
    <x v="6"/>
    <n v="10"/>
    <n v="10"/>
    <n v="10"/>
  </r>
  <r>
    <s v="Incidente"/>
    <x v="1"/>
    <x v="0"/>
    <s v="Cerrado"/>
    <s v="ITSMECOM-1066849"/>
    <n v="5401546"/>
    <d v="2022-07-29T00:00:00"/>
    <d v="2022-08-26T00:00:00"/>
    <m/>
    <m/>
    <s v=""/>
    <d v="2022-08-11T00:00:00"/>
    <n v="13"/>
    <n v="0"/>
    <n v="2022"/>
    <x v="6"/>
    <n v="13"/>
    <n v="13"/>
    <n v="13"/>
  </r>
  <r>
    <s v="Incidente"/>
    <x v="3"/>
    <x v="0"/>
    <s v="Cerrado"/>
    <s v="ITSMECOM-1066692"/>
    <n v="5400930"/>
    <d v="2022-07-29T00:00:00"/>
    <d v="2022-08-18T00:00:00"/>
    <d v="2022-07-29T00:00:00"/>
    <d v="2022-08-03T00:00:00"/>
    <s v=""/>
    <d v="2022-08-03T00:00:00"/>
    <n v="5"/>
    <n v="5"/>
    <n v="2022"/>
    <x v="6"/>
    <n v="5"/>
    <n v="5"/>
    <n v="5"/>
  </r>
  <r>
    <s v="Incidente"/>
    <x v="1"/>
    <x v="2"/>
    <s v="Cerrado"/>
    <s v="ITSMECOM-1066637"/>
    <n v="5400478"/>
    <d v="2022-07-29T00:00:00"/>
    <d v="2022-08-26T00:00:00"/>
    <d v="2022-07-29T00:00:00"/>
    <d v="2022-08-11T00:00:00"/>
    <s v=""/>
    <d v="2022-08-11T00:00:00"/>
    <n v="13"/>
    <n v="13"/>
    <n v="2022"/>
    <x v="6"/>
    <n v="13"/>
    <n v="13"/>
    <n v="13"/>
  </r>
  <r>
    <s v="Incidente"/>
    <x v="1"/>
    <x v="2"/>
    <s v="Cerrado"/>
    <s v="ITSMECOM-1064747"/>
    <n v="5395944"/>
    <d v="2022-07-28T00:00:00"/>
    <d v="2022-08-18T00:00:00"/>
    <d v="2022-07-28T00:00:00"/>
    <d v="2022-08-03T00:00:00"/>
    <s v=""/>
    <d v="2022-08-03T00:00:00"/>
    <n v="6"/>
    <n v="6"/>
    <n v="2022"/>
    <x v="6"/>
    <n v="6"/>
    <n v="6"/>
    <n v="6"/>
  </r>
  <r>
    <s v="Incidente"/>
    <x v="1"/>
    <x v="2"/>
    <s v="Cerrado"/>
    <s v="ITSMECOM-1064228"/>
    <n v="5393972"/>
    <d v="2022-07-28T00:00:00"/>
    <d v="2022-08-26T00:00:00"/>
    <d v="2022-07-28T00:00:00"/>
    <d v="2022-08-11T00:00:00"/>
    <s v=""/>
    <d v="2022-08-11T00:00:00"/>
    <n v="14"/>
    <n v="14"/>
    <n v="2022"/>
    <x v="6"/>
    <n v="14"/>
    <n v="14"/>
    <n v="14"/>
  </r>
  <r>
    <s v="Incidente"/>
    <x v="5"/>
    <x v="0"/>
    <s v="Cerrado"/>
    <s v="ITSMECOM-1061545"/>
    <n v="5387967"/>
    <d v="2022-07-27T00:00:00"/>
    <d v="2022-09-03T00:00:00"/>
    <d v="2022-07-27T00:00:00"/>
    <d v="2022-08-19T00:00:00"/>
    <s v=""/>
    <d v="2022-08-19T00:00:00"/>
    <n v="23"/>
    <n v="23"/>
    <n v="2022"/>
    <x v="6"/>
    <n v="23"/>
    <n v="23"/>
    <n v="23"/>
  </r>
  <r>
    <s v="Incidente"/>
    <x v="5"/>
    <x v="0"/>
    <s v="Cerrado"/>
    <s v="ITSMECOM-1060599"/>
    <n v="5385943"/>
    <d v="2022-07-26T00:00:00"/>
    <d v="2022-08-16T00:00:00"/>
    <d v="2022-07-26T00:00:00"/>
    <d v="2022-08-01T00:00:00"/>
    <s v=""/>
    <d v="2022-08-01T00:00:00"/>
    <n v="6"/>
    <n v="6"/>
    <n v="2022"/>
    <x v="6"/>
    <n v="6"/>
    <n v="6"/>
    <n v="6"/>
  </r>
  <r>
    <s v="Incidente"/>
    <x v="1"/>
    <x v="0"/>
    <s v="Cerrado"/>
    <s v="ITSMECOM-1059579"/>
    <n v="5382418"/>
    <d v="2022-07-26T00:00:00"/>
    <d v="2022-08-26T00:00:00"/>
    <m/>
    <m/>
    <s v=""/>
    <d v="2022-08-11T00:00:00"/>
    <n v="16"/>
    <n v="0"/>
    <n v="2022"/>
    <x v="6"/>
    <n v="16"/>
    <n v="16"/>
    <n v="16"/>
  </r>
  <r>
    <s v="Incidente"/>
    <x v="1"/>
    <x v="0"/>
    <s v="Cerrado"/>
    <s v="ITSMECOM-1059502"/>
    <n v="5382028"/>
    <d v="2022-07-26T00:00:00"/>
    <d v="2022-08-26T00:00:00"/>
    <d v="2022-07-26T00:00:00"/>
    <d v="2022-08-11T00:00:00"/>
    <s v=""/>
    <d v="2022-08-11T00:00:00"/>
    <n v="16"/>
    <n v="16"/>
    <n v="2022"/>
    <x v="6"/>
    <n v="16"/>
    <n v="16"/>
    <n v="16"/>
  </r>
  <r>
    <s v="Incidente"/>
    <x v="1"/>
    <x v="0"/>
    <s v="Cerrado"/>
    <s v="ITSMECOM-1059499"/>
    <n v="5382025"/>
    <d v="2022-07-26T00:00:00"/>
    <d v="2022-08-26T00:00:00"/>
    <d v="2022-07-26T00:00:00"/>
    <d v="2022-08-11T00:00:00"/>
    <s v=""/>
    <d v="2022-08-11T00:00:00"/>
    <n v="16"/>
    <n v="16"/>
    <n v="2022"/>
    <x v="6"/>
    <n v="16"/>
    <n v="16"/>
    <n v="16"/>
  </r>
  <r>
    <s v="Incidente"/>
    <x v="1"/>
    <x v="2"/>
    <s v="Cerrado"/>
    <s v="ITSMECOM-1059479"/>
    <n v="5381679"/>
    <d v="2022-07-26T00:00:00"/>
    <d v="2022-09-03T00:00:00"/>
    <d v="2022-07-26T00:00:00"/>
    <d v="2022-08-19T00:00:00"/>
    <s v=""/>
    <d v="2022-08-19T00:00:00"/>
    <n v="24"/>
    <n v="24"/>
    <n v="2022"/>
    <x v="6"/>
    <n v="24"/>
    <n v="24"/>
    <n v="24"/>
  </r>
  <r>
    <s v="Incidente"/>
    <x v="1"/>
    <x v="0"/>
    <s v="Cerrado"/>
    <s v="ITSMECOM-1059391"/>
    <n v="5381276"/>
    <d v="2022-07-26T00:00:00"/>
    <d v="2022-08-26T00:00:00"/>
    <d v="2022-07-26T00:00:00"/>
    <d v="2022-08-11T00:00:00"/>
    <s v=""/>
    <d v="2022-08-11T00:00:00"/>
    <n v="16"/>
    <n v="16"/>
    <n v="2022"/>
    <x v="6"/>
    <n v="16"/>
    <n v="16"/>
    <n v="16"/>
  </r>
  <r>
    <s v="Incidente"/>
    <x v="7"/>
    <x v="1"/>
    <s v="Cerrado"/>
    <s v="ITSMECOM-1058470"/>
    <n v="5379947"/>
    <d v="2022-07-25T00:00:00"/>
    <d v="2022-08-09T00:00:00"/>
    <m/>
    <m/>
    <s v=""/>
    <d v="2022-08-09T00:00:00"/>
    <n v="15"/>
    <n v="0"/>
    <n v="2022"/>
    <x v="6"/>
    <n v="15"/>
    <n v="15"/>
    <n v="15"/>
  </r>
  <r>
    <s v="Incidente"/>
    <x v="7"/>
    <x v="1"/>
    <s v="Cerrado"/>
    <s v="ITSMECOM-1057025"/>
    <n v="5376572"/>
    <d v="2022-07-23T00:00:00"/>
    <d v="2022-08-28T00:00:00"/>
    <d v="2022-08-23T00:00:00"/>
    <d v="2022-08-24T00:00:00"/>
    <s v=""/>
    <d v="2022-08-24T00:00:00"/>
    <n v="32"/>
    <n v="1"/>
    <n v="2022"/>
    <x v="6"/>
    <n v="32"/>
    <n v="32"/>
    <n v="32"/>
  </r>
  <r>
    <s v="Incidente"/>
    <x v="1"/>
    <x v="0"/>
    <s v="Cerrado"/>
    <s v="ITSMECOM-1055396"/>
    <n v="5371727"/>
    <d v="2022-07-22T00:00:00"/>
    <d v="2022-08-26T00:00:00"/>
    <d v="2022-07-22T00:00:00"/>
    <d v="2022-08-11T00:00:00"/>
    <s v=""/>
    <d v="2022-08-11T00:00:00"/>
    <n v="20"/>
    <n v="20"/>
    <n v="2022"/>
    <x v="6"/>
    <n v="20"/>
    <n v="20"/>
    <n v="20"/>
  </r>
  <r>
    <s v="Incidente"/>
    <x v="7"/>
    <x v="2"/>
    <s v="Cerrado"/>
    <s v="ITSMECOM-1052699"/>
    <n v="5363440"/>
    <d v="2022-07-21T00:00:00"/>
    <d v="2022-08-24T00:00:00"/>
    <m/>
    <m/>
    <s v=""/>
    <d v="2022-08-09T00:00:00"/>
    <n v="19"/>
    <n v="0"/>
    <n v="2022"/>
    <x v="6"/>
    <n v="19"/>
    <n v="19"/>
    <n v="19"/>
  </r>
  <r>
    <s v="Incidente"/>
    <x v="1"/>
    <x v="0"/>
    <s v="Cerrado"/>
    <s v="ITSMECOM-1051270"/>
    <n v="5358544"/>
    <d v="2022-07-20T00:00:00"/>
    <d v="2022-08-20T00:00:00"/>
    <d v="2022-07-20T00:00:00"/>
    <d v="2022-08-05T00:00:00"/>
    <s v=""/>
    <d v="2022-08-05T00:00:00"/>
    <n v="16"/>
    <n v="16"/>
    <n v="2022"/>
    <x v="6"/>
    <n v="16"/>
    <n v="16"/>
    <n v="16"/>
  </r>
  <r>
    <s v="Incidente"/>
    <x v="1"/>
    <x v="2"/>
    <s v="Cerrado"/>
    <s v="ITSMECOM-1050352"/>
    <n v="5356235"/>
    <d v="2022-07-19T00:00:00"/>
    <d v="2022-08-26T00:00:00"/>
    <d v="2022-07-19T00:00:00"/>
    <d v="2022-08-11T00:00:00"/>
    <s v=""/>
    <d v="2022-08-11T00:00:00"/>
    <n v="23"/>
    <n v="23"/>
    <n v="2022"/>
    <x v="6"/>
    <n v="23"/>
    <n v="23"/>
    <n v="23"/>
  </r>
  <r>
    <s v="Incidente"/>
    <x v="1"/>
    <x v="0"/>
    <s v="Cerrado"/>
    <s v="ITSMECOM-1050104"/>
    <n v="5355000"/>
    <d v="2022-07-19T00:00:00"/>
    <d v="2022-08-26T00:00:00"/>
    <d v="2022-07-19T00:00:00"/>
    <d v="2022-08-11T00:00:00"/>
    <s v=""/>
    <d v="2022-08-11T00:00:00"/>
    <n v="23"/>
    <n v="23"/>
    <n v="2022"/>
    <x v="6"/>
    <n v="23"/>
    <n v="23"/>
    <n v="23"/>
  </r>
  <r>
    <s v="Incidente"/>
    <x v="1"/>
    <x v="0"/>
    <s v="Cerrado"/>
    <s v="ITSMECOM-1050096"/>
    <n v="5354993"/>
    <d v="2022-07-19T00:00:00"/>
    <d v="2022-08-26T00:00:00"/>
    <d v="2022-07-19T00:00:00"/>
    <d v="2022-08-11T00:00:00"/>
    <s v=""/>
    <d v="2022-08-11T00:00:00"/>
    <n v="23"/>
    <n v="23"/>
    <n v="2022"/>
    <x v="6"/>
    <n v="23"/>
    <n v="23"/>
    <n v="23"/>
  </r>
  <r>
    <s v="Incidente"/>
    <x v="1"/>
    <x v="2"/>
    <s v="Cerrado"/>
    <s v="ITSMECOM-1050070"/>
    <n v="5355163"/>
    <d v="2022-07-19T00:00:00"/>
    <d v="2022-08-26T00:00:00"/>
    <d v="2022-07-21T00:00:00"/>
    <d v="2022-08-11T00:00:00"/>
    <s v=""/>
    <d v="2022-08-11T00:00:00"/>
    <n v="23"/>
    <n v="21"/>
    <n v="2022"/>
    <x v="6"/>
    <n v="23"/>
    <n v="23"/>
    <n v="23"/>
  </r>
  <r>
    <s v="Incidente"/>
    <x v="1"/>
    <x v="0"/>
    <s v="Cerrado"/>
    <s v="ITSMECOM-1050067"/>
    <n v="5355161"/>
    <d v="2022-07-19T00:00:00"/>
    <d v="2022-08-26T00:00:00"/>
    <d v="2022-07-19T00:00:00"/>
    <d v="2022-08-11T00:00:00"/>
    <s v=""/>
    <d v="2022-08-11T00:00:00"/>
    <n v="23"/>
    <n v="23"/>
    <n v="2022"/>
    <x v="6"/>
    <n v="23"/>
    <n v="23"/>
    <n v="23"/>
  </r>
  <r>
    <s v="Incidente"/>
    <x v="1"/>
    <x v="1"/>
    <s v="Cerrado"/>
    <s v="ITSMECOM-1049688"/>
    <n v="5353340"/>
    <d v="2022-07-19T00:00:00"/>
    <d v="2022-08-26T00:00:00"/>
    <d v="2022-07-19T00:00:00"/>
    <d v="2022-08-11T00:00:00"/>
    <s v=""/>
    <d v="2022-08-11T00:00:00"/>
    <n v="23"/>
    <n v="23"/>
    <n v="2022"/>
    <x v="6"/>
    <n v="23"/>
    <n v="23"/>
    <n v="23"/>
  </r>
  <r>
    <s v="Incidente"/>
    <x v="1"/>
    <x v="0"/>
    <s v="Cerrado"/>
    <s v="ITSMECOM-1049449"/>
    <n v="5352618"/>
    <d v="2022-07-19T00:00:00"/>
    <d v="2022-08-26T00:00:00"/>
    <d v="2022-07-19T00:00:00"/>
    <d v="2022-08-11T00:00:00"/>
    <s v=""/>
    <d v="2022-08-11T00:00:00"/>
    <n v="23"/>
    <n v="23"/>
    <n v="2022"/>
    <x v="6"/>
    <n v="23"/>
    <n v="23"/>
    <n v="23"/>
  </r>
  <r>
    <s v="Incidente"/>
    <x v="1"/>
    <x v="0"/>
    <s v="Cerrado"/>
    <s v="ITSMECOM-1049422"/>
    <n v="5352532"/>
    <d v="2022-07-19T00:00:00"/>
    <d v="2022-08-26T00:00:00"/>
    <d v="2022-07-19T00:00:00"/>
    <d v="2022-08-11T00:00:00"/>
    <s v=""/>
    <d v="2022-08-11T00:00:00"/>
    <n v="23"/>
    <n v="23"/>
    <n v="2022"/>
    <x v="6"/>
    <n v="23"/>
    <n v="23"/>
    <n v="23"/>
  </r>
  <r>
    <s v="Incidente"/>
    <x v="1"/>
    <x v="0"/>
    <s v="Cerrado"/>
    <s v="ITSMECOM-1048544"/>
    <n v="5350148"/>
    <d v="2022-07-18T00:00:00"/>
    <d v="2022-08-26T00:00:00"/>
    <d v="2022-07-18T00:00:00"/>
    <d v="2022-08-11T00:00:00"/>
    <s v=""/>
    <d v="2022-08-11T00:00:00"/>
    <n v="24"/>
    <n v="24"/>
    <n v="2022"/>
    <x v="6"/>
    <n v="24"/>
    <n v="24"/>
    <n v="24"/>
  </r>
  <r>
    <s v="Incidente"/>
    <x v="7"/>
    <x v="1"/>
    <s v="Cerrado"/>
    <s v="ITSMECOM-1045803"/>
    <n v="5345093"/>
    <d v="2022-07-18T00:00:00"/>
    <d v="2022-08-31T00:00:00"/>
    <m/>
    <m/>
    <s v=""/>
    <d v="2022-08-22T00:00:00"/>
    <n v="35"/>
    <n v="0"/>
    <n v="2022"/>
    <x v="6"/>
    <n v="35"/>
    <n v="35"/>
    <n v="35"/>
  </r>
  <r>
    <s v="Incidente"/>
    <x v="1"/>
    <x v="0"/>
    <s v="Cerrado"/>
    <s v="ITSMECOM-1045270"/>
    <n v="5344351"/>
    <d v="2022-07-18T00:00:00"/>
    <d v="2022-08-26T00:00:00"/>
    <d v="2022-07-18T00:00:00"/>
    <d v="2022-08-11T00:00:00"/>
    <s v=""/>
    <d v="2022-08-11T00:00:00"/>
    <n v="24"/>
    <n v="24"/>
    <n v="2022"/>
    <x v="6"/>
    <n v="24"/>
    <n v="24"/>
    <n v="24"/>
  </r>
  <r>
    <s v="Incidente"/>
    <x v="7"/>
    <x v="0"/>
    <s v="Cerrado"/>
    <s v="ITSMECOM-1044195"/>
    <n v="5343018"/>
    <d v="2022-07-18T00:00:00"/>
    <d v="2022-08-24T00:00:00"/>
    <m/>
    <m/>
    <s v=""/>
    <d v="2022-08-08T00:00:00"/>
    <n v="21"/>
    <n v="0"/>
    <n v="2022"/>
    <x v="6"/>
    <n v="21"/>
    <n v="21"/>
    <n v="21"/>
  </r>
  <r>
    <s v="Incidente"/>
    <x v="7"/>
    <x v="1"/>
    <s v="Cerrado"/>
    <s v="ITSMECOM-1042574"/>
    <n v="5340286"/>
    <d v="2022-07-16T00:00:00"/>
    <d v="2022-08-24T00:00:00"/>
    <m/>
    <m/>
    <s v=""/>
    <d v="2022-08-08T00:00:00"/>
    <n v="23"/>
    <n v="0"/>
    <n v="2022"/>
    <x v="6"/>
    <n v="23"/>
    <n v="23"/>
    <n v="23"/>
  </r>
  <r>
    <s v="Incidente"/>
    <x v="7"/>
    <x v="1"/>
    <s v="Cerrado"/>
    <s v="ITSMECOM-1042119"/>
    <n v="5339516"/>
    <d v="2022-07-16T00:00:00"/>
    <d v="2022-08-12T00:00:00"/>
    <m/>
    <m/>
    <s v=""/>
    <d v="2022-08-12T00:00:00"/>
    <n v="27"/>
    <n v="0"/>
    <n v="2022"/>
    <x v="6"/>
    <n v="27"/>
    <n v="27"/>
    <n v="27"/>
  </r>
  <r>
    <s v="Incidente"/>
    <x v="1"/>
    <x v="0"/>
    <s v="Cerrado"/>
    <s v="ITSMECOM-1041406"/>
    <n v="5337133"/>
    <d v="2022-07-15T00:00:00"/>
    <d v="2022-08-26T00:00:00"/>
    <m/>
    <m/>
    <s v=""/>
    <d v="2022-08-11T00:00:00"/>
    <n v="27"/>
    <n v="0"/>
    <n v="2022"/>
    <x v="6"/>
    <n v="27"/>
    <n v="27"/>
    <n v="27"/>
  </r>
  <r>
    <s v="Incidente"/>
    <x v="5"/>
    <x v="2"/>
    <s v="Cerrado"/>
    <s v="ITSMECOM-1040011"/>
    <n v="5332917"/>
    <d v="2022-07-14T00:00:00"/>
    <d v="2022-08-28T00:00:00"/>
    <d v="2022-07-14T00:00:00"/>
    <d v="2022-08-12T00:00:00"/>
    <s v=""/>
    <d v="2022-08-12T00:00:00"/>
    <n v="29"/>
    <n v="29"/>
    <n v="2022"/>
    <x v="6"/>
    <n v="29"/>
    <n v="29"/>
    <n v="29"/>
  </r>
  <r>
    <s v="Incidente"/>
    <x v="1"/>
    <x v="0"/>
    <s v="Cerrado"/>
    <s v="ITSMECOM-1039849"/>
    <n v="5332228"/>
    <d v="2022-07-14T00:00:00"/>
    <d v="2022-08-26T00:00:00"/>
    <d v="2022-07-14T00:00:00"/>
    <d v="2022-08-11T00:00:00"/>
    <s v=""/>
    <d v="2022-08-11T00:00:00"/>
    <n v="28"/>
    <n v="28"/>
    <n v="2022"/>
    <x v="6"/>
    <n v="28"/>
    <n v="28"/>
    <n v="28"/>
  </r>
  <r>
    <s v="Incidente"/>
    <x v="1"/>
    <x v="0"/>
    <s v="Cerrado"/>
    <s v="ITSMECOM-1039318"/>
    <n v="5330035"/>
    <d v="2022-07-14T00:00:00"/>
    <d v="2022-08-26T00:00:00"/>
    <d v="2022-07-14T00:00:00"/>
    <d v="2022-08-11T00:00:00"/>
    <s v=""/>
    <d v="2022-08-11T00:00:00"/>
    <n v="28"/>
    <n v="28"/>
    <n v="2022"/>
    <x v="6"/>
    <n v="28"/>
    <n v="28"/>
    <n v="28"/>
  </r>
  <r>
    <s v="Incidente"/>
    <x v="1"/>
    <x v="2"/>
    <s v="Cerrado"/>
    <s v="ITSMECOM-1039288"/>
    <n v="5330014"/>
    <d v="2022-07-14T00:00:00"/>
    <d v="2022-08-26T00:00:00"/>
    <d v="2022-07-14T00:00:00"/>
    <d v="2022-08-11T00:00:00"/>
    <s v=""/>
    <d v="2022-08-11T00:00:00"/>
    <n v="28"/>
    <n v="28"/>
    <n v="2022"/>
    <x v="6"/>
    <n v="28"/>
    <n v="28"/>
    <n v="28"/>
  </r>
  <r>
    <s v="Incidente"/>
    <x v="5"/>
    <x v="0"/>
    <s v="Cerrado"/>
    <s v="ITSMECOM-1038200"/>
    <n v="5327208"/>
    <d v="2022-07-13T00:00:00"/>
    <d v="2022-09-09T00:00:00"/>
    <d v="2022-07-13T00:00:00"/>
    <d v="2022-08-25T00:00:00"/>
    <s v=""/>
    <d v="2022-08-25T00:00:00"/>
    <n v="43"/>
    <n v="43"/>
    <n v="2022"/>
    <x v="6"/>
    <n v="43"/>
    <n v="43"/>
    <n v="43"/>
  </r>
  <r>
    <s v="Incidente"/>
    <x v="3"/>
    <x v="0"/>
    <s v="Cerrado"/>
    <s v="ITSMECOM-1038102"/>
    <n v="5327140"/>
    <d v="2022-07-13T00:00:00"/>
    <d v="2022-08-24T00:00:00"/>
    <m/>
    <m/>
    <s v=""/>
    <d v="2022-08-09T00:00:00"/>
    <n v="27"/>
    <n v="0"/>
    <n v="2022"/>
    <x v="6"/>
    <n v="27"/>
    <n v="27"/>
    <n v="27"/>
  </r>
  <r>
    <s v="Incidente"/>
    <x v="1"/>
    <x v="0"/>
    <s v="Cerrado"/>
    <s v="ITSMECOM-1037379"/>
    <n v="5323823"/>
    <d v="2022-07-13T00:00:00"/>
    <d v="2022-08-26T00:00:00"/>
    <d v="2022-07-13T00:00:00"/>
    <d v="2022-08-11T00:00:00"/>
    <s v=""/>
    <d v="2022-08-11T00:00:00"/>
    <n v="29"/>
    <n v="29"/>
    <n v="2022"/>
    <x v="6"/>
    <n v="29"/>
    <n v="29"/>
    <n v="29"/>
  </r>
  <r>
    <s v="Incidente"/>
    <x v="7"/>
    <x v="1"/>
    <s v="Cerrado"/>
    <s v="ITSMECOM-1037072"/>
    <n v="5322671"/>
    <d v="2022-07-13T00:00:00"/>
    <d v="2022-08-24T00:00:00"/>
    <m/>
    <m/>
    <s v=""/>
    <d v="2022-08-08T00:00:00"/>
    <n v="26"/>
    <n v="0"/>
    <n v="2022"/>
    <x v="6"/>
    <n v="26"/>
    <n v="26"/>
    <n v="26"/>
  </r>
  <r>
    <s v="Incidente"/>
    <x v="1"/>
    <x v="4"/>
    <s v="Cerrado"/>
    <s v="ITSMECOM-1033442"/>
    <n v="5311870"/>
    <d v="2022-07-11T00:00:00"/>
    <d v="2022-08-26T00:00:00"/>
    <d v="2022-07-11T00:00:00"/>
    <d v="2022-08-11T00:00:00"/>
    <s v=""/>
    <d v="2022-08-11T00:00:00"/>
    <n v="31"/>
    <n v="31"/>
    <n v="2022"/>
    <x v="6"/>
    <n v="31"/>
    <n v="31"/>
    <n v="31"/>
  </r>
  <r>
    <s v="Incidente"/>
    <x v="1"/>
    <x v="0"/>
    <s v="Cerrado"/>
    <s v="ITSMECOM-1033081"/>
    <n v="5310255"/>
    <d v="2022-07-11T00:00:00"/>
    <d v="2022-08-26T00:00:00"/>
    <d v="2022-07-11T00:00:00"/>
    <d v="2022-08-11T00:00:00"/>
    <s v=""/>
    <d v="2022-08-11T00:00:00"/>
    <n v="31"/>
    <n v="31"/>
    <n v="2022"/>
    <x v="6"/>
    <n v="31"/>
    <n v="31"/>
    <n v="31"/>
  </r>
  <r>
    <s v="Incidente"/>
    <x v="1"/>
    <x v="0"/>
    <s v="Cerrado"/>
    <s v="ITSMECOM-1033063"/>
    <n v="5310242"/>
    <d v="2022-07-11T00:00:00"/>
    <d v="2022-08-26T00:00:00"/>
    <d v="2022-07-11T00:00:00"/>
    <d v="2022-08-11T00:00:00"/>
    <s v=""/>
    <d v="2022-08-11T00:00:00"/>
    <n v="31"/>
    <n v="31"/>
    <n v="2022"/>
    <x v="6"/>
    <n v="31"/>
    <n v="31"/>
    <n v="31"/>
  </r>
  <r>
    <s v="Incidente"/>
    <x v="1"/>
    <x v="0"/>
    <s v="Cerrado"/>
    <s v="ITSMECOM-1027506"/>
    <n v="5296581"/>
    <d v="2022-07-07T00:00:00"/>
    <d v="2022-08-26T00:00:00"/>
    <d v="2022-07-07T00:00:00"/>
    <d v="2022-08-11T00:00:00"/>
    <s v=""/>
    <d v="2022-08-11T00:00:00"/>
    <n v="35"/>
    <n v="35"/>
    <n v="2022"/>
    <x v="6"/>
    <n v="35"/>
    <n v="35"/>
    <n v="35"/>
  </r>
  <r>
    <s v="Incidente"/>
    <x v="1"/>
    <x v="0"/>
    <s v="Cerrado"/>
    <s v="ITSMECOM-1027504"/>
    <n v="5296578"/>
    <d v="2022-07-07T00:00:00"/>
    <d v="2022-08-26T00:00:00"/>
    <d v="2022-07-07T00:00:00"/>
    <d v="2022-08-11T00:00:00"/>
    <s v=""/>
    <d v="2022-08-11T00:00:00"/>
    <n v="35"/>
    <n v="35"/>
    <n v="2022"/>
    <x v="6"/>
    <n v="35"/>
    <n v="35"/>
    <n v="35"/>
  </r>
  <r>
    <s v="Incidente"/>
    <x v="1"/>
    <x v="0"/>
    <s v="Cerrado"/>
    <s v="ITSMECOM-1027499"/>
    <n v="5296567"/>
    <d v="2022-07-07T00:00:00"/>
    <d v="2022-08-26T00:00:00"/>
    <d v="2022-07-07T00:00:00"/>
    <d v="2022-08-11T00:00:00"/>
    <s v=""/>
    <d v="2022-08-11T00:00:00"/>
    <n v="35"/>
    <n v="35"/>
    <n v="2022"/>
    <x v="6"/>
    <n v="35"/>
    <n v="35"/>
    <n v="35"/>
  </r>
  <r>
    <s v="Incidente"/>
    <x v="1"/>
    <x v="0"/>
    <s v="Cerrado"/>
    <s v="ITSMECOM-1027494"/>
    <n v="5296563"/>
    <d v="2022-07-07T00:00:00"/>
    <d v="2022-08-26T00:00:00"/>
    <d v="2022-07-07T00:00:00"/>
    <d v="2022-08-11T00:00:00"/>
    <s v=""/>
    <d v="2022-08-11T00:00:00"/>
    <n v="35"/>
    <n v="35"/>
    <n v="2022"/>
    <x v="6"/>
    <n v="35"/>
    <n v="35"/>
    <n v="35"/>
  </r>
  <r>
    <s v="Incidente"/>
    <x v="1"/>
    <x v="2"/>
    <s v="Cerrado"/>
    <s v="ITSMECOM-1024081"/>
    <n v="5286850"/>
    <d v="2022-07-05T00:00:00"/>
    <d v="2022-08-26T00:00:00"/>
    <d v="2022-07-06T00:00:00"/>
    <d v="2022-08-11T00:00:00"/>
    <s v=""/>
    <d v="2022-08-11T00:00:00"/>
    <n v="37"/>
    <n v="36"/>
    <n v="2022"/>
    <x v="6"/>
    <n v="37"/>
    <n v="37"/>
    <n v="37"/>
  </r>
  <r>
    <s v="Incidente"/>
    <x v="1"/>
    <x v="0"/>
    <s v="Cerrado"/>
    <s v="ITSMECOM-1023519"/>
    <n v="5284282"/>
    <d v="2022-07-05T00:00:00"/>
    <d v="2022-08-26T00:00:00"/>
    <m/>
    <m/>
    <s v=""/>
    <d v="2022-08-11T00:00:00"/>
    <n v="37"/>
    <n v="0"/>
    <n v="2022"/>
    <x v="6"/>
    <n v="37"/>
    <n v="37"/>
    <n v="37"/>
  </r>
  <r>
    <s v="Incidente"/>
    <x v="1"/>
    <x v="0"/>
    <s v="Cerrado"/>
    <s v="ITSMECOM-1023509"/>
    <n v="5284270"/>
    <d v="2022-07-05T00:00:00"/>
    <d v="2022-08-26T00:00:00"/>
    <d v="2022-07-05T00:00:00"/>
    <d v="2022-08-11T00:00:00"/>
    <s v=""/>
    <d v="2022-08-11T00:00:00"/>
    <n v="37"/>
    <n v="37"/>
    <n v="2022"/>
    <x v="6"/>
    <n v="37"/>
    <n v="37"/>
    <n v="37"/>
  </r>
  <r>
    <s v="Incidente"/>
    <x v="3"/>
    <x v="0"/>
    <s v="Cerrado"/>
    <s v="ITSMECOM-1023451"/>
    <n v="5284228"/>
    <d v="2022-07-05T00:00:00"/>
    <d v="2022-08-28T00:00:00"/>
    <d v="2022-07-05T00:00:00"/>
    <d v="2022-08-12T00:00:00"/>
    <s v=""/>
    <d v="2022-08-12T00:00:00"/>
    <n v="38"/>
    <n v="38"/>
    <n v="2022"/>
    <x v="6"/>
    <n v="38"/>
    <n v="38"/>
    <n v="38"/>
  </r>
  <r>
    <s v="Incidente"/>
    <x v="1"/>
    <x v="0"/>
    <s v="Cerrado"/>
    <s v="ITSMECOM-1023437"/>
    <n v="5284032"/>
    <d v="2022-07-05T00:00:00"/>
    <d v="2022-08-26T00:00:00"/>
    <d v="2022-07-05T00:00:00"/>
    <d v="2022-08-11T00:00:00"/>
    <s v=""/>
    <d v="2022-08-11T00:00:00"/>
    <n v="37"/>
    <n v="37"/>
    <n v="2022"/>
    <x v="6"/>
    <n v="37"/>
    <n v="37"/>
    <n v="37"/>
  </r>
  <r>
    <s v="Incidente"/>
    <x v="1"/>
    <x v="0"/>
    <s v="Cerrado"/>
    <s v="ITSMECOM-1023354"/>
    <n v="5283658"/>
    <d v="2022-07-05T00:00:00"/>
    <d v="2022-08-26T00:00:00"/>
    <d v="2022-07-05T00:00:00"/>
    <d v="2022-08-11T00:00:00"/>
    <s v=""/>
    <d v="2022-08-11T00:00:00"/>
    <n v="37"/>
    <n v="37"/>
    <n v="2022"/>
    <x v="6"/>
    <n v="37"/>
    <n v="37"/>
    <n v="37"/>
  </r>
  <r>
    <s v="Incidente"/>
    <x v="1"/>
    <x v="2"/>
    <s v="Cerrado"/>
    <s v="ITSMECOM-1021556"/>
    <n v="5278135"/>
    <d v="2022-07-04T00:00:00"/>
    <d v="2022-08-26T00:00:00"/>
    <d v="2022-07-04T00:00:00"/>
    <d v="2022-08-11T00:00:00"/>
    <s v=""/>
    <d v="2022-08-11T00:00:00"/>
    <n v="38"/>
    <n v="38"/>
    <n v="2022"/>
    <x v="6"/>
    <n v="38"/>
    <n v="38"/>
    <n v="38"/>
  </r>
  <r>
    <s v="Incidente"/>
    <x v="1"/>
    <x v="0"/>
    <s v="Cerrado"/>
    <s v="ITSMECOM-1021446"/>
    <n v="5277748"/>
    <d v="2022-07-04T00:00:00"/>
    <d v="2022-08-26T00:00:00"/>
    <d v="2022-07-04T00:00:00"/>
    <d v="2022-08-11T00:00:00"/>
    <s v=""/>
    <d v="2022-08-11T00:00:00"/>
    <n v="38"/>
    <n v="38"/>
    <n v="2022"/>
    <x v="6"/>
    <n v="38"/>
    <n v="38"/>
    <n v="38"/>
  </r>
  <r>
    <s v="Incidente"/>
    <x v="1"/>
    <x v="2"/>
    <s v="Cerrado"/>
    <s v="ITSMECOM-1021441"/>
    <n v="5277743"/>
    <d v="2022-07-04T00:00:00"/>
    <d v="2022-08-26T00:00:00"/>
    <m/>
    <m/>
    <s v=""/>
    <d v="2022-08-11T00:00:00"/>
    <n v="38"/>
    <n v="0"/>
    <n v="2022"/>
    <x v="6"/>
    <n v="38"/>
    <n v="38"/>
    <n v="38"/>
  </r>
  <r>
    <s v="Incidente"/>
    <x v="1"/>
    <x v="0"/>
    <s v="Cerrado"/>
    <s v="ITSMECOM-1017840"/>
    <n v="5267844"/>
    <d v="2022-06-30T00:00:00"/>
    <d v="2022-08-26T00:00:00"/>
    <d v="2022-06-30T00:00:00"/>
    <d v="2022-08-11T00:00:00"/>
    <s v=""/>
    <d v="2022-08-11T00:00:00"/>
    <n v="42"/>
    <n v="42"/>
    <n v="2022"/>
    <x v="6"/>
    <n v="42"/>
    <n v="42"/>
    <n v="42"/>
  </r>
  <r>
    <s v="Incidente"/>
    <x v="1"/>
    <x v="0"/>
    <s v="Cerrado"/>
    <s v="ITSMECOM-1016846"/>
    <n v="5263882"/>
    <d v="2022-06-30T00:00:00"/>
    <d v="2022-08-26T00:00:00"/>
    <d v="2022-06-30T00:00:00"/>
    <d v="2022-08-11T00:00:00"/>
    <s v=""/>
    <d v="2022-08-11T00:00:00"/>
    <n v="42"/>
    <n v="42"/>
    <n v="2022"/>
    <x v="6"/>
    <n v="42"/>
    <n v="42"/>
    <n v="42"/>
  </r>
  <r>
    <s v="Incidente"/>
    <x v="1"/>
    <x v="2"/>
    <s v="Cerrado"/>
    <s v="ITSMECOM-1015243"/>
    <n v="5259923"/>
    <d v="2022-06-29T00:00:00"/>
    <d v="2022-08-26T00:00:00"/>
    <m/>
    <m/>
    <s v=""/>
    <d v="2022-08-11T00:00:00"/>
    <n v="43"/>
    <n v="0"/>
    <n v="2022"/>
    <x v="6"/>
    <n v="43"/>
    <n v="43"/>
    <n v="43"/>
  </r>
  <r>
    <s v="Incidente"/>
    <x v="5"/>
    <x v="0"/>
    <s v="Cerrado"/>
    <s v="ITSMECOM-1015227"/>
    <n v="5259609"/>
    <d v="2022-06-29T00:00:00"/>
    <d v="2022-08-28T00:00:00"/>
    <d v="2022-07-01T00:00:00"/>
    <d v="2022-08-12T00:00:00"/>
    <s v=""/>
    <d v="2022-08-12T00:00:00"/>
    <n v="44"/>
    <n v="42"/>
    <n v="2022"/>
    <x v="6"/>
    <n v="44"/>
    <n v="44"/>
    <n v="44"/>
  </r>
  <r>
    <s v="Incidente"/>
    <x v="1"/>
    <x v="2"/>
    <s v="Cerrado"/>
    <s v="ITSMECOM-1014955"/>
    <n v="5258454"/>
    <d v="2022-06-29T00:00:00"/>
    <d v="2022-08-26T00:00:00"/>
    <d v="2022-06-29T00:00:00"/>
    <d v="2022-08-11T00:00:00"/>
    <s v=""/>
    <d v="2022-08-11T00:00:00"/>
    <n v="43"/>
    <n v="43"/>
    <n v="2022"/>
    <x v="6"/>
    <n v="43"/>
    <n v="43"/>
    <n v="43"/>
  </r>
  <r>
    <s v="Incidente"/>
    <x v="5"/>
    <x v="0"/>
    <s v="Cerrado"/>
    <s v="ITSMECOM-1014519"/>
    <n v="5256710"/>
    <d v="2022-06-29T00:00:00"/>
    <d v="2022-08-26T00:00:00"/>
    <d v="2022-06-30T00:00:00"/>
    <d v="2022-08-11T00:00:00"/>
    <s v=""/>
    <d v="2022-08-11T00:00:00"/>
    <n v="43"/>
    <n v="42"/>
    <n v="2022"/>
    <x v="6"/>
    <n v="43"/>
    <n v="43"/>
    <n v="43"/>
  </r>
  <r>
    <s v="Incidente"/>
    <x v="5"/>
    <x v="0"/>
    <s v="Cerrado"/>
    <s v="ITSMECOM-1014518"/>
    <n v="5256503"/>
    <d v="2022-06-29T00:00:00"/>
    <d v="2022-08-26T00:00:00"/>
    <d v="2022-06-30T00:00:00"/>
    <d v="2022-08-11T00:00:00"/>
    <s v=""/>
    <d v="2022-08-11T00:00:00"/>
    <n v="43"/>
    <n v="42"/>
    <n v="2022"/>
    <x v="6"/>
    <n v="43"/>
    <n v="43"/>
    <n v="43"/>
  </r>
  <r>
    <s v="Incidente"/>
    <x v="5"/>
    <x v="0"/>
    <s v="Cerrado"/>
    <s v="ITSMECOM-1014515"/>
    <n v="5256502"/>
    <d v="2022-06-29T00:00:00"/>
    <d v="2022-08-26T00:00:00"/>
    <d v="2022-06-29T00:00:00"/>
    <d v="2022-08-11T00:00:00"/>
    <s v=""/>
    <d v="2022-08-11T00:00:00"/>
    <n v="43"/>
    <n v="43"/>
    <n v="2022"/>
    <x v="6"/>
    <n v="43"/>
    <n v="43"/>
    <n v="43"/>
  </r>
  <r>
    <s v="Incidente"/>
    <x v="1"/>
    <x v="0"/>
    <s v="Cerrado"/>
    <s v="ITSMECOM-1012894"/>
    <n v="5252290"/>
    <d v="2022-06-28T00:00:00"/>
    <d v="2022-08-26T00:00:00"/>
    <d v="2022-06-28T00:00:00"/>
    <d v="2022-08-11T00:00:00"/>
    <s v=""/>
    <d v="2022-08-11T00:00:00"/>
    <n v="44"/>
    <n v="44"/>
    <n v="2022"/>
    <x v="6"/>
    <n v="44"/>
    <n v="44"/>
    <n v="44"/>
  </r>
  <r>
    <s v="Incidente"/>
    <x v="5"/>
    <x v="0"/>
    <s v="Cerrado"/>
    <s v="ITSMECOM-1012496"/>
    <n v="5250299"/>
    <d v="2022-06-28T00:00:00"/>
    <d v="2022-08-26T00:00:00"/>
    <d v="2022-06-28T00:00:00"/>
    <d v="2022-08-11T00:00:00"/>
    <s v=""/>
    <d v="2022-08-11T00:00:00"/>
    <n v="44"/>
    <n v="44"/>
    <n v="2022"/>
    <x v="6"/>
    <n v="44"/>
    <n v="44"/>
    <n v="44"/>
  </r>
  <r>
    <s v="Incidente"/>
    <x v="5"/>
    <x v="0"/>
    <s v="Cerrado"/>
    <s v="ITSMECOM-1012493"/>
    <n v="5250277"/>
    <d v="2022-06-28T00:00:00"/>
    <d v="2022-08-26T00:00:00"/>
    <d v="2022-06-28T00:00:00"/>
    <d v="2022-08-11T00:00:00"/>
    <s v=""/>
    <d v="2022-08-11T00:00:00"/>
    <n v="44"/>
    <n v="44"/>
    <n v="2022"/>
    <x v="6"/>
    <n v="44"/>
    <n v="44"/>
    <n v="44"/>
  </r>
  <r>
    <s v="Incidente"/>
    <x v="1"/>
    <x v="0"/>
    <s v="Cerrado"/>
    <s v="ITSMECOM-1011677"/>
    <n v="5248221"/>
    <d v="2022-06-27T00:00:00"/>
    <d v="2022-08-26T00:00:00"/>
    <d v="2022-06-27T00:00:00"/>
    <d v="2022-08-11T00:00:00"/>
    <s v=""/>
    <d v="2022-08-11T00:00:00"/>
    <n v="45"/>
    <n v="45"/>
    <n v="2022"/>
    <x v="6"/>
    <n v="45"/>
    <n v="45"/>
    <n v="45"/>
  </r>
  <r>
    <s v="Incidente"/>
    <x v="5"/>
    <x v="2"/>
    <s v="Cerrado"/>
    <s v="ITSMECOM-1010878"/>
    <n v="5244613"/>
    <d v="2022-06-27T00:00:00"/>
    <d v="2022-08-24T00:00:00"/>
    <d v="2022-07-19T00:00:00"/>
    <d v="2022-08-09T00:00:00"/>
    <s v=""/>
    <d v="2022-08-09T00:00:00"/>
    <n v="43"/>
    <n v="21"/>
    <n v="2022"/>
    <x v="6"/>
    <n v="43"/>
    <n v="43"/>
    <n v="43"/>
  </r>
  <r>
    <s v="Incidente"/>
    <x v="3"/>
    <x v="0"/>
    <s v="Cerrado"/>
    <s v="ITSMECOM-1010867"/>
    <n v="5244392"/>
    <d v="2022-06-27T00:00:00"/>
    <d v="2022-08-28T00:00:00"/>
    <d v="2022-06-27T00:00:00"/>
    <d v="2022-08-12T00:00:00"/>
    <s v=""/>
    <d v="2022-08-12T00:00:00"/>
    <n v="46"/>
    <n v="46"/>
    <n v="2022"/>
    <x v="6"/>
    <n v="46"/>
    <n v="46"/>
    <n v="46"/>
  </r>
  <r>
    <s v="Incidente"/>
    <x v="1"/>
    <x v="0"/>
    <s v="Cerrado"/>
    <s v="ITSMECOM-1010803"/>
    <n v="5244219"/>
    <d v="2022-06-27T00:00:00"/>
    <d v="2022-08-26T00:00:00"/>
    <d v="2022-06-27T00:00:00"/>
    <d v="2022-08-11T00:00:00"/>
    <s v=""/>
    <d v="2022-08-11T00:00:00"/>
    <n v="45"/>
    <n v="45"/>
    <n v="2022"/>
    <x v="6"/>
    <n v="45"/>
    <n v="45"/>
    <n v="45"/>
  </r>
  <r>
    <s v="Solicitud de servicio"/>
    <x v="4"/>
    <x v="0"/>
    <s v="Cerrado"/>
    <s v="ITSMECOM-1010746"/>
    <n v="5243854"/>
    <d v="2022-06-27T00:00:00"/>
    <d v="2022-08-11T00:00:00"/>
    <d v="2022-06-28T00:00:00"/>
    <d v="2022-08-11T00:00:00"/>
    <s v=""/>
    <d v="2022-08-11T00:00:00"/>
    <n v="45"/>
    <n v="44"/>
    <n v="2022"/>
    <x v="6"/>
    <n v="45"/>
    <n v="45"/>
    <n v="45"/>
  </r>
  <r>
    <s v="Incidente"/>
    <x v="5"/>
    <x v="0"/>
    <s v="Cerrado"/>
    <s v="ITSMECOM-1010740"/>
    <n v="5243746"/>
    <d v="2022-06-27T00:00:00"/>
    <d v="2022-08-26T00:00:00"/>
    <d v="2022-06-27T00:00:00"/>
    <d v="2022-08-11T00:00:00"/>
    <s v=""/>
    <d v="2022-08-11T00:00:00"/>
    <n v="45"/>
    <n v="45"/>
    <n v="2022"/>
    <x v="6"/>
    <n v="45"/>
    <n v="45"/>
    <n v="45"/>
  </r>
  <r>
    <s v="Incidente"/>
    <x v="5"/>
    <x v="0"/>
    <s v="Cerrado"/>
    <s v="ITSMECOM-1010739"/>
    <n v="5243745"/>
    <d v="2022-06-27T00:00:00"/>
    <d v="2022-08-26T00:00:00"/>
    <m/>
    <m/>
    <s v=""/>
    <d v="2022-08-11T00:00:00"/>
    <n v="45"/>
    <n v="0"/>
    <n v="2022"/>
    <x v="6"/>
    <n v="45"/>
    <n v="45"/>
    <n v="45"/>
  </r>
  <r>
    <s v="Incidente"/>
    <x v="5"/>
    <x v="1"/>
    <s v="Cerrado"/>
    <s v="ITSMECOM-1010736"/>
    <n v="5243742"/>
    <d v="2022-06-27T00:00:00"/>
    <d v="2022-08-26T00:00:00"/>
    <d v="2022-06-27T00:00:00"/>
    <d v="2022-08-11T00:00:00"/>
    <s v=""/>
    <d v="2022-08-11T00:00:00"/>
    <n v="45"/>
    <n v="45"/>
    <n v="2022"/>
    <x v="6"/>
    <n v="45"/>
    <n v="45"/>
    <n v="45"/>
  </r>
  <r>
    <s v="Incidente"/>
    <x v="5"/>
    <x v="0"/>
    <s v="Cerrado"/>
    <s v="ITSMECOM-1010727"/>
    <n v="5243732"/>
    <d v="2022-06-27T00:00:00"/>
    <d v="2022-08-26T00:00:00"/>
    <d v="2022-06-27T00:00:00"/>
    <d v="2022-08-11T00:00:00"/>
    <s v=""/>
    <d v="2022-08-11T00:00:00"/>
    <n v="45"/>
    <n v="45"/>
    <n v="2022"/>
    <x v="6"/>
    <n v="45"/>
    <n v="45"/>
    <n v="45"/>
  </r>
  <r>
    <s v="Incidente"/>
    <x v="22"/>
    <x v="4"/>
    <s v="Cerrado"/>
    <s v="ITSMECOM-1003758"/>
    <n v="5227357"/>
    <d v="2022-06-22T00:00:00"/>
    <d v="2022-08-26T00:00:00"/>
    <d v="2022-06-22T00:00:00"/>
    <d v="2022-08-11T00:00:00"/>
    <s v=""/>
    <d v="2022-08-11T00:00:00"/>
    <n v="50"/>
    <n v="50"/>
    <n v="2022"/>
    <x v="6"/>
    <n v="50"/>
    <n v="50"/>
    <n v="50"/>
  </r>
  <r>
    <s v="Incidente"/>
    <x v="1"/>
    <x v="0"/>
    <s v="Cerrado"/>
    <s v="ITSMECOM-1000731"/>
    <n v="5216257"/>
    <d v="2022-06-20T00:00:00"/>
    <d v="2022-08-26T00:00:00"/>
    <d v="2022-06-20T00:00:00"/>
    <d v="2022-08-11T00:00:00"/>
    <s v=""/>
    <d v="2022-08-11T00:00:00"/>
    <n v="52"/>
    <n v="52"/>
    <n v="2022"/>
    <x v="6"/>
    <n v="52"/>
    <n v="52"/>
    <n v="52"/>
  </r>
  <r>
    <s v="Incidente"/>
    <x v="3"/>
    <x v="0"/>
    <s v="Cerrado"/>
    <s v="ITSMECOM-1000621"/>
    <n v="5215598"/>
    <d v="2022-06-20T00:00:00"/>
    <d v="2022-08-26T00:00:00"/>
    <d v="2022-06-20T00:00:00"/>
    <d v="2022-08-10T00:00:00"/>
    <s v=""/>
    <d v="2022-08-10T00:00:00"/>
    <n v="51"/>
    <n v="51"/>
    <n v="2022"/>
    <x v="6"/>
    <n v="51"/>
    <n v="51"/>
    <n v="51"/>
  </r>
  <r>
    <s v="Incidente"/>
    <x v="1"/>
    <x v="0"/>
    <s v="Cerrado"/>
    <s v="ITSMECOM-996159"/>
    <n v="5200283"/>
    <d v="2022-06-16T00:00:00"/>
    <d v="2022-08-26T00:00:00"/>
    <d v="2022-06-16T00:00:00"/>
    <d v="2022-08-11T00:00:00"/>
    <s v=""/>
    <d v="2022-08-11T00:00:00"/>
    <n v="56"/>
    <n v="56"/>
    <n v="2022"/>
    <x v="6"/>
    <n v="56"/>
    <n v="56"/>
    <n v="56"/>
  </r>
  <r>
    <s v="Incidente"/>
    <x v="1"/>
    <x v="0"/>
    <s v="Cerrado"/>
    <s v="ITSMECOM-996147"/>
    <n v="5200272"/>
    <d v="2022-06-16T00:00:00"/>
    <d v="2022-08-26T00:00:00"/>
    <d v="2022-06-16T00:00:00"/>
    <d v="2022-08-11T00:00:00"/>
    <s v=""/>
    <d v="2022-08-11T00:00:00"/>
    <n v="56"/>
    <n v="56"/>
    <n v="2022"/>
    <x v="6"/>
    <n v="56"/>
    <n v="56"/>
    <n v="56"/>
  </r>
  <r>
    <s v="Incidente"/>
    <x v="1"/>
    <x v="0"/>
    <s v="Cerrado"/>
    <s v="ITSMECOM-996134"/>
    <n v="5200263"/>
    <d v="2022-06-16T00:00:00"/>
    <d v="2022-08-26T00:00:00"/>
    <d v="2022-06-16T00:00:00"/>
    <d v="2022-08-11T00:00:00"/>
    <s v=""/>
    <d v="2022-08-11T00:00:00"/>
    <n v="56"/>
    <n v="56"/>
    <n v="2022"/>
    <x v="6"/>
    <n v="56"/>
    <n v="56"/>
    <n v="56"/>
  </r>
  <r>
    <s v="Incidente"/>
    <x v="1"/>
    <x v="0"/>
    <s v="Cerrado"/>
    <s v="ITSMECOM-992582"/>
    <n v="5188261"/>
    <d v="2022-06-14T00:00:00"/>
    <d v="2022-08-26T00:00:00"/>
    <d v="2022-06-14T00:00:00"/>
    <d v="2022-08-11T00:00:00"/>
    <s v=""/>
    <d v="2022-08-11T00:00:00"/>
    <n v="58"/>
    <n v="58"/>
    <n v="2022"/>
    <x v="6"/>
    <n v="58"/>
    <n v="58"/>
    <n v="58"/>
  </r>
  <r>
    <s v="Incidente"/>
    <x v="1"/>
    <x v="0"/>
    <s v="Cerrado"/>
    <s v="ITSMECOM-992581"/>
    <n v="5188259"/>
    <d v="2022-06-14T00:00:00"/>
    <d v="2022-08-26T00:00:00"/>
    <d v="2022-06-14T00:00:00"/>
    <d v="2022-08-11T00:00:00"/>
    <s v=""/>
    <d v="2022-08-11T00:00:00"/>
    <n v="58"/>
    <n v="58"/>
    <n v="2022"/>
    <x v="6"/>
    <n v="58"/>
    <n v="58"/>
    <n v="58"/>
  </r>
  <r>
    <s v="Incidente"/>
    <x v="1"/>
    <x v="0"/>
    <s v="Cerrado"/>
    <s v="ITSMECOM-992536"/>
    <n v="5188212"/>
    <d v="2022-06-14T00:00:00"/>
    <d v="2022-08-26T00:00:00"/>
    <d v="2022-06-14T00:00:00"/>
    <d v="2022-08-11T00:00:00"/>
    <s v=""/>
    <d v="2022-08-11T00:00:00"/>
    <n v="58"/>
    <n v="58"/>
    <n v="2022"/>
    <x v="6"/>
    <n v="58"/>
    <n v="58"/>
    <n v="58"/>
  </r>
  <r>
    <s v="Incidente"/>
    <x v="1"/>
    <x v="0"/>
    <s v="Cerrado"/>
    <s v="ITSMECOM-991138"/>
    <n v="5182327"/>
    <d v="2022-06-13T00:00:00"/>
    <d v="2022-08-26T00:00:00"/>
    <d v="2022-06-13T00:00:00"/>
    <d v="2022-08-11T00:00:00"/>
    <s v=""/>
    <d v="2022-08-11T00:00:00"/>
    <n v="59"/>
    <n v="59"/>
    <n v="2022"/>
    <x v="6"/>
    <n v="59"/>
    <n v="59"/>
    <n v="59"/>
  </r>
  <r>
    <s v="Incidente"/>
    <x v="1"/>
    <x v="0"/>
    <s v="Cerrado"/>
    <s v="ITSMECOM-991082"/>
    <n v="5181970"/>
    <d v="2022-06-13T00:00:00"/>
    <d v="2022-08-26T00:00:00"/>
    <d v="2022-06-13T00:00:00"/>
    <d v="2022-08-11T00:00:00"/>
    <s v=""/>
    <d v="2022-08-11T00:00:00"/>
    <n v="59"/>
    <n v="59"/>
    <n v="2022"/>
    <x v="6"/>
    <n v="59"/>
    <n v="59"/>
    <n v="59"/>
  </r>
  <r>
    <s v="Incidente"/>
    <x v="1"/>
    <x v="0"/>
    <s v="Cerrado"/>
    <s v="ITSMECOM-991072"/>
    <n v="5181955"/>
    <d v="2022-06-13T00:00:00"/>
    <d v="2022-08-26T00:00:00"/>
    <d v="2022-06-13T00:00:00"/>
    <d v="2022-08-11T00:00:00"/>
    <s v=""/>
    <d v="2022-08-11T00:00:00"/>
    <n v="59"/>
    <n v="59"/>
    <n v="2022"/>
    <x v="6"/>
    <n v="59"/>
    <n v="59"/>
    <n v="59"/>
  </r>
  <r>
    <s v="Incidente"/>
    <x v="1"/>
    <x v="1"/>
    <s v="Cerrado"/>
    <s v="ITSMECOM-989300"/>
    <n v="5177389"/>
    <d v="2022-06-10T00:00:00"/>
    <d v="2022-08-26T00:00:00"/>
    <d v="2022-06-10T00:00:00"/>
    <d v="2022-08-11T00:00:00"/>
    <s v=""/>
    <d v="2022-08-11T00:00:00"/>
    <n v="62"/>
    <n v="62"/>
    <n v="2022"/>
    <x v="6"/>
    <n v="62"/>
    <n v="62"/>
    <n v="62"/>
  </r>
  <r>
    <s v="Solicitud de servicio"/>
    <x v="0"/>
    <x v="0"/>
    <s v="Cerrado"/>
    <s v="ITSMECOM-1067187"/>
    <n v="5403365"/>
    <d v="2022-07-29T00:00:00"/>
    <d v="2022-08-13T00:00:00"/>
    <m/>
    <m/>
    <s v=""/>
    <d v="2022-07-29T00:00:00"/>
    <n v="0"/>
    <n v="0"/>
    <n v="2022"/>
    <x v="7"/>
    <n v="0"/>
    <n v="0"/>
    <n v="0"/>
  </r>
  <r>
    <s v="Incidente"/>
    <x v="3"/>
    <x v="0"/>
    <s v="Cerrado"/>
    <s v="ITSMECOM-1066687"/>
    <n v="5400925"/>
    <d v="2022-07-29T00:00:00"/>
    <d v="2022-08-14T00:00:00"/>
    <d v="2022-07-29T00:00:00"/>
    <d v="2022-07-29T00:00:00"/>
    <s v=""/>
    <d v="2022-07-29T00:00:00"/>
    <n v="0"/>
    <n v="0"/>
    <n v="2022"/>
    <x v="7"/>
    <n v="0"/>
    <n v="0"/>
    <n v="0"/>
  </r>
  <r>
    <s v="Incidente"/>
    <x v="1"/>
    <x v="2"/>
    <s v="Cerrado"/>
    <s v="ITSMECOM-1064233"/>
    <n v="5393977"/>
    <d v="2022-07-28T00:00:00"/>
    <d v="2022-08-12T00:00:00"/>
    <m/>
    <m/>
    <s v=""/>
    <d v="2022-07-28T00:00:00"/>
    <n v="0"/>
    <n v="0"/>
    <n v="2022"/>
    <x v="7"/>
    <n v="0"/>
    <n v="0"/>
    <n v="0"/>
  </r>
  <r>
    <s v="Solicitud de servicio"/>
    <x v="11"/>
    <x v="0"/>
    <s v="Cerrado"/>
    <s v="ITSMECOM-1061822"/>
    <n v="5389116"/>
    <d v="2022-07-27T00:00:00"/>
    <d v="2022-08-13T00:00:00"/>
    <m/>
    <m/>
    <s v=""/>
    <d v="2022-07-29T00:00:00"/>
    <n v="2"/>
    <n v="0"/>
    <n v="2022"/>
    <x v="7"/>
    <n v="2"/>
    <n v="2"/>
    <n v="2"/>
  </r>
  <r>
    <s v="Solicitud de servicio"/>
    <x v="13"/>
    <x v="0"/>
    <s v="Cerrado"/>
    <s v="ITSMECOM-1061721"/>
    <n v="5388713"/>
    <d v="2022-07-27T00:00:00"/>
    <d v="2022-08-11T00:00:00"/>
    <m/>
    <m/>
    <s v=""/>
    <d v="2022-07-27T00:00:00"/>
    <n v="0"/>
    <n v="0"/>
    <n v="2022"/>
    <x v="7"/>
    <n v="0"/>
    <n v="0"/>
    <n v="0"/>
  </r>
  <r>
    <s v="Incidente"/>
    <x v="5"/>
    <x v="0"/>
    <s v="Cerrado"/>
    <s v="ITSMECOM-1060537"/>
    <n v="5385716"/>
    <d v="2022-07-26T00:00:00"/>
    <d v="2022-08-11T00:00:00"/>
    <m/>
    <m/>
    <s v=""/>
    <d v="2022-07-26T00:00:00"/>
    <n v="0"/>
    <n v="0"/>
    <n v="2022"/>
    <x v="7"/>
    <n v="0"/>
    <n v="0"/>
    <n v="0"/>
  </r>
  <r>
    <s v="Solicitud de servicio"/>
    <x v="5"/>
    <x v="2"/>
    <s v="Cerrado"/>
    <s v="ITSMECOM-1060348"/>
    <n v="5384995"/>
    <d v="2022-07-26T00:00:00"/>
    <d v="2022-08-10T00:00:00"/>
    <m/>
    <m/>
    <s v=""/>
    <d v="2022-07-28T00:00:00"/>
    <n v="2"/>
    <n v="0"/>
    <n v="2022"/>
    <x v="7"/>
    <n v="2"/>
    <n v="2"/>
    <n v="2"/>
  </r>
  <r>
    <s v="Incidente"/>
    <x v="1"/>
    <x v="2"/>
    <s v="Cerrado"/>
    <s v="ITSMECOM-1059642"/>
    <n v="5382396"/>
    <d v="2022-07-26T00:00:00"/>
    <d v="2022-08-12T00:00:00"/>
    <m/>
    <m/>
    <s v=""/>
    <d v="2022-07-28T00:00:00"/>
    <n v="2"/>
    <n v="0"/>
    <n v="2022"/>
    <x v="7"/>
    <n v="2"/>
    <n v="2"/>
    <n v="2"/>
  </r>
  <r>
    <s v="Incidente"/>
    <x v="1"/>
    <x v="0"/>
    <s v="Cerrado"/>
    <s v="ITSMECOM-1059509"/>
    <n v="5382038"/>
    <d v="2022-07-26T00:00:00"/>
    <d v="2022-08-10T00:00:00"/>
    <m/>
    <m/>
    <s v=""/>
    <d v="2022-07-26T00:00:00"/>
    <n v="0"/>
    <n v="0"/>
    <n v="2022"/>
    <x v="7"/>
    <n v="0"/>
    <n v="0"/>
    <n v="0"/>
  </r>
  <r>
    <s v="Incidente"/>
    <x v="3"/>
    <x v="2"/>
    <s v="Cerrado"/>
    <s v="ITSMECOM-1059508"/>
    <n v="5382037"/>
    <d v="2022-07-26T00:00:00"/>
    <d v="2022-08-10T00:00:00"/>
    <d v="2022-07-26T00:00:00"/>
    <d v="2022-07-26T00:00:00"/>
    <s v=""/>
    <d v="2022-07-26T00:00:00"/>
    <n v="0"/>
    <n v="0"/>
    <n v="2022"/>
    <x v="7"/>
    <n v="0"/>
    <n v="0"/>
    <n v="0"/>
  </r>
  <r>
    <s v="Incidente"/>
    <x v="3"/>
    <x v="0"/>
    <s v="Cerrado"/>
    <s v="ITSMECOM-1059503"/>
    <n v="5382030"/>
    <d v="2022-07-26T00:00:00"/>
    <d v="2022-08-10T00:00:00"/>
    <m/>
    <m/>
    <s v=""/>
    <d v="2022-07-26T00:00:00"/>
    <n v="0"/>
    <n v="0"/>
    <n v="2022"/>
    <x v="7"/>
    <n v="0"/>
    <n v="0"/>
    <n v="0"/>
  </r>
  <r>
    <s v="Incidente"/>
    <x v="3"/>
    <x v="0"/>
    <s v="Cerrado"/>
    <s v="ITSMECOM-1059497"/>
    <n v="5382023"/>
    <d v="2022-07-26T00:00:00"/>
    <d v="2022-08-11T00:00:00"/>
    <m/>
    <m/>
    <s v=""/>
    <d v="2022-07-27T00:00:00"/>
    <n v="1"/>
    <n v="0"/>
    <n v="2022"/>
    <x v="7"/>
    <n v="1"/>
    <n v="1"/>
    <n v="1"/>
  </r>
  <r>
    <s v="Incidente"/>
    <x v="1"/>
    <x v="0"/>
    <s v="Cerrado"/>
    <s v="ITSMECOM-1059489"/>
    <n v="5381688"/>
    <d v="2022-07-26T00:00:00"/>
    <d v="2022-08-11T00:00:00"/>
    <d v="2022-07-26T00:00:00"/>
    <d v="2022-07-27T00:00:00"/>
    <s v=""/>
    <d v="2022-07-27T00:00:00"/>
    <n v="1"/>
    <n v="1"/>
    <n v="2022"/>
    <x v="7"/>
    <n v="1"/>
    <n v="1"/>
    <n v="1"/>
  </r>
  <r>
    <s v="Incidente"/>
    <x v="3"/>
    <x v="0"/>
    <s v="Cerrado"/>
    <s v="ITSMECOM-1059486"/>
    <n v="5381687"/>
    <d v="2022-07-26T00:00:00"/>
    <d v="2022-08-12T00:00:00"/>
    <d v="2022-07-26T00:00:00"/>
    <d v="2022-07-28T00:00:00"/>
    <s v=""/>
    <d v="2022-07-28T00:00:00"/>
    <n v="2"/>
    <n v="2"/>
    <n v="2022"/>
    <x v="7"/>
    <n v="2"/>
    <n v="2"/>
    <n v="2"/>
  </r>
  <r>
    <s v="Incidente"/>
    <x v="1"/>
    <x v="2"/>
    <s v="Cerrado"/>
    <s v="ITSMECOM-1059477"/>
    <n v="5381673"/>
    <d v="2022-07-26T00:00:00"/>
    <d v="2022-08-10T00:00:00"/>
    <m/>
    <m/>
    <s v=""/>
    <d v="2022-07-26T00:00:00"/>
    <n v="0"/>
    <n v="0"/>
    <n v="2022"/>
    <x v="7"/>
    <n v="0"/>
    <n v="0"/>
    <n v="0"/>
  </r>
  <r>
    <s v="Incidente"/>
    <x v="1"/>
    <x v="2"/>
    <s v="Cerrado"/>
    <s v="ITSMECOM-1059470"/>
    <n v="5381667"/>
    <d v="2022-07-26T00:00:00"/>
    <d v="2022-08-10T00:00:00"/>
    <m/>
    <m/>
    <s v=""/>
    <d v="2022-07-26T00:00:00"/>
    <n v="0"/>
    <n v="0"/>
    <n v="2022"/>
    <x v="7"/>
    <n v="0"/>
    <n v="0"/>
    <n v="0"/>
  </r>
  <r>
    <s v="Incidente"/>
    <x v="1"/>
    <x v="2"/>
    <s v="Cerrado"/>
    <s v="ITSMECOM-1059468"/>
    <n v="5381666"/>
    <d v="2022-07-26T00:00:00"/>
    <d v="2022-08-10T00:00:00"/>
    <m/>
    <m/>
    <s v=""/>
    <d v="2022-07-26T00:00:00"/>
    <n v="0"/>
    <n v="0"/>
    <n v="2022"/>
    <x v="7"/>
    <n v="0"/>
    <n v="0"/>
    <n v="0"/>
  </r>
  <r>
    <s v="Incidente"/>
    <x v="1"/>
    <x v="2"/>
    <s v="Cerrado"/>
    <s v="ITSMECOM-1059461"/>
    <n v="5381836"/>
    <d v="2022-07-26T00:00:00"/>
    <d v="2022-08-10T00:00:00"/>
    <m/>
    <m/>
    <s v=""/>
    <d v="2022-07-26T00:00:00"/>
    <n v="0"/>
    <n v="0"/>
    <n v="2022"/>
    <x v="7"/>
    <n v="0"/>
    <n v="0"/>
    <n v="0"/>
  </r>
  <r>
    <s v="Incidente"/>
    <x v="5"/>
    <x v="0"/>
    <s v="Cerrado"/>
    <s v="ITSMECOM-1054529"/>
    <n v="5368895"/>
    <d v="2022-07-21T00:00:00"/>
    <d v="2022-08-10T00:00:00"/>
    <m/>
    <m/>
    <s v=""/>
    <d v="2022-07-22T00:00:00"/>
    <n v="1"/>
    <n v="0"/>
    <n v="2022"/>
    <x v="7"/>
    <n v="1"/>
    <n v="1"/>
    <n v="1"/>
  </r>
  <r>
    <s v="Solicitud de servicio"/>
    <x v="0"/>
    <x v="1"/>
    <s v="Cerrado"/>
    <s v="ITSMECOM-1054272"/>
    <n v="5367795"/>
    <d v="2022-07-21T00:00:00"/>
    <d v="2022-08-05T00:00:00"/>
    <m/>
    <m/>
    <s v=""/>
    <d v="2022-07-21T00:00:00"/>
    <n v="0"/>
    <n v="0"/>
    <n v="2022"/>
    <x v="7"/>
    <n v="0"/>
    <n v="0"/>
    <n v="0"/>
  </r>
  <r>
    <s v="Incidente"/>
    <x v="1"/>
    <x v="0"/>
    <s v="Cerrado"/>
    <s v="ITSMECOM-1054126"/>
    <n v="5367308"/>
    <d v="2022-07-21T00:00:00"/>
    <d v="2022-08-05T00:00:00"/>
    <m/>
    <m/>
    <s v=""/>
    <d v="2022-07-26T00:00:00"/>
    <n v="5"/>
    <n v="0"/>
    <n v="2022"/>
    <x v="7"/>
    <n v="5"/>
    <n v="5"/>
    <n v="5"/>
  </r>
  <r>
    <s v="Solicitud de servicio"/>
    <x v="0"/>
    <x v="0"/>
    <s v="Cerrado"/>
    <s v="ITSMECOM-1054074"/>
    <n v="5367062"/>
    <d v="2022-07-21T00:00:00"/>
    <d v="2022-08-05T00:00:00"/>
    <m/>
    <m/>
    <s v=""/>
    <d v="2022-07-21T00:00:00"/>
    <n v="0"/>
    <n v="0"/>
    <n v="2022"/>
    <x v="7"/>
    <n v="0"/>
    <n v="0"/>
    <n v="0"/>
  </r>
  <r>
    <s v="Solicitud de servicio"/>
    <x v="9"/>
    <x v="2"/>
    <s v="Cerrado"/>
    <s v="ITSMECOM-1053961"/>
    <n v="5366509"/>
    <d v="2022-07-21T00:00:00"/>
    <d v="2022-08-05T00:00:00"/>
    <m/>
    <m/>
    <s v=""/>
    <d v="2022-07-21T00:00:00"/>
    <n v="0"/>
    <n v="0"/>
    <n v="2022"/>
    <x v="7"/>
    <n v="0"/>
    <n v="0"/>
    <n v="0"/>
  </r>
  <r>
    <s v="Incidente"/>
    <x v="3"/>
    <x v="0"/>
    <s v="Cerrado"/>
    <s v="ITSMECOM-1053614"/>
    <n v="5364846"/>
    <d v="2022-07-21T00:00:00"/>
    <d v="2022-08-10T00:00:00"/>
    <d v="2022-07-21T00:00:00"/>
    <d v="2022-07-26T00:00:00"/>
    <s v=""/>
    <d v="2022-07-26T00:00:00"/>
    <n v="5"/>
    <n v="5"/>
    <n v="2022"/>
    <x v="7"/>
    <n v="5"/>
    <n v="5"/>
    <n v="5"/>
  </r>
  <r>
    <s v="Incidente"/>
    <x v="3"/>
    <x v="0"/>
    <s v="Cerrado"/>
    <s v="ITSMECOM-1053601"/>
    <n v="5365013"/>
    <d v="2022-07-21T00:00:00"/>
    <d v="2022-08-12T00:00:00"/>
    <d v="2022-07-21T00:00:00"/>
    <d v="2022-07-28T00:00:00"/>
    <s v=""/>
    <d v="2022-07-28T00:00:00"/>
    <n v="7"/>
    <n v="7"/>
    <n v="2022"/>
    <x v="7"/>
    <n v="7"/>
    <n v="7"/>
    <n v="7"/>
  </r>
  <r>
    <s v="Incidente"/>
    <x v="1"/>
    <x v="2"/>
    <s v="Cerrado"/>
    <s v="ITSMECOM-1052540"/>
    <n v="5362840"/>
    <d v="2022-07-20T00:00:00"/>
    <d v="2022-08-05T00:00:00"/>
    <m/>
    <m/>
    <s v=""/>
    <d v="2022-07-21T00:00:00"/>
    <n v="1"/>
    <n v="0"/>
    <n v="2022"/>
    <x v="7"/>
    <n v="1"/>
    <n v="1"/>
    <n v="1"/>
  </r>
  <r>
    <s v="Incidente"/>
    <x v="1"/>
    <x v="0"/>
    <s v="Cerrado"/>
    <s v="ITSMECOM-1051543"/>
    <n v="5359718"/>
    <d v="2022-07-20T00:00:00"/>
    <d v="2022-08-05T00:00:00"/>
    <d v="2022-07-20T00:00:00"/>
    <d v="2022-07-20T00:00:00"/>
    <s v=""/>
    <d v="2022-07-20T00:00:00"/>
    <n v="0"/>
    <n v="0"/>
    <n v="2022"/>
    <x v="7"/>
    <n v="0"/>
    <n v="0"/>
    <n v="0"/>
  </r>
  <r>
    <s v="Incidente"/>
    <x v="1"/>
    <x v="0"/>
    <s v="Cerrado"/>
    <s v="ITSMECOM-1051415"/>
    <n v="5358881"/>
    <d v="2022-07-20T00:00:00"/>
    <d v="2022-08-04T00:00:00"/>
    <m/>
    <m/>
    <s v=""/>
    <d v="2022-07-20T00:00:00"/>
    <n v="0"/>
    <n v="0"/>
    <n v="2022"/>
    <x v="7"/>
    <n v="0"/>
    <n v="0"/>
    <n v="0"/>
  </r>
  <r>
    <s v="Incidente"/>
    <x v="7"/>
    <x v="1"/>
    <s v="Cerrado"/>
    <s v="ITSMECOM-1050495"/>
    <n v="5356307"/>
    <d v="2022-07-19T00:00:00"/>
    <d v="2022-08-13T00:00:00"/>
    <m/>
    <m/>
    <s v=""/>
    <d v="2022-07-28T00:00:00"/>
    <n v="9"/>
    <n v="0"/>
    <n v="2022"/>
    <x v="7"/>
    <n v="9"/>
    <n v="9"/>
    <n v="9"/>
  </r>
  <r>
    <s v="Solicitud de servicio"/>
    <x v="0"/>
    <x v="1"/>
    <s v="Cerrado"/>
    <s v="ITSMECOM-1049704"/>
    <n v="5353560"/>
    <d v="2022-07-19T00:00:00"/>
    <d v="2022-08-03T00:00:00"/>
    <m/>
    <m/>
    <s v=""/>
    <d v="2022-07-19T00:00:00"/>
    <n v="0"/>
    <n v="0"/>
    <n v="2022"/>
    <x v="7"/>
    <n v="0"/>
    <n v="0"/>
    <n v="0"/>
  </r>
  <r>
    <s v="Incidente"/>
    <x v="1"/>
    <x v="0"/>
    <s v="Cerrado"/>
    <s v="ITSMECOM-1049529"/>
    <n v="5352846"/>
    <d v="2022-07-19T00:00:00"/>
    <d v="2022-08-03T00:00:00"/>
    <m/>
    <m/>
    <s v=""/>
    <d v="2022-07-19T00:00:00"/>
    <n v="0"/>
    <n v="0"/>
    <n v="2022"/>
    <x v="7"/>
    <n v="0"/>
    <n v="0"/>
    <n v="0"/>
  </r>
  <r>
    <s v="Solicitud de servicio"/>
    <x v="0"/>
    <x v="2"/>
    <s v="Cerrado"/>
    <s v="ITSMECOM-1049512"/>
    <n v="5352829"/>
    <d v="2022-07-19T00:00:00"/>
    <d v="2022-08-03T00:00:00"/>
    <m/>
    <m/>
    <s v=""/>
    <d v="2022-07-19T00:00:00"/>
    <n v="0"/>
    <n v="0"/>
    <n v="2022"/>
    <x v="7"/>
    <n v="0"/>
    <n v="0"/>
    <n v="0"/>
  </r>
  <r>
    <s v="Incidente"/>
    <x v="1"/>
    <x v="0"/>
    <s v="Cerrado"/>
    <s v="ITSMECOM-1049483"/>
    <n v="5352649"/>
    <d v="2022-07-19T00:00:00"/>
    <d v="2022-08-05T00:00:00"/>
    <d v="2022-07-19T00:00:00"/>
    <d v="2022-07-21T00:00:00"/>
    <s v=""/>
    <d v="2022-07-21T00:00:00"/>
    <n v="2"/>
    <n v="2"/>
    <n v="2022"/>
    <x v="7"/>
    <n v="2"/>
    <n v="2"/>
    <n v="2"/>
  </r>
  <r>
    <s v="Incidente"/>
    <x v="1"/>
    <x v="0"/>
    <s v="Cerrado"/>
    <s v="ITSMECOM-1049454"/>
    <n v="5352624"/>
    <d v="2022-07-19T00:00:00"/>
    <d v="2022-08-03T00:00:00"/>
    <m/>
    <m/>
    <s v=""/>
    <d v="2022-07-19T00:00:00"/>
    <n v="0"/>
    <n v="0"/>
    <n v="2022"/>
    <x v="7"/>
    <n v="0"/>
    <n v="0"/>
    <n v="0"/>
  </r>
  <r>
    <s v="Incidente"/>
    <x v="1"/>
    <x v="0"/>
    <s v="Cerrado"/>
    <s v="ITSMECOM-1049420"/>
    <n v="5352519"/>
    <d v="2022-07-19T00:00:00"/>
    <d v="2022-08-03T00:00:00"/>
    <d v="2022-07-19T00:00:00"/>
    <d v="2022-07-19T00:00:00"/>
    <s v=""/>
    <d v="2022-07-19T00:00:00"/>
    <n v="0"/>
    <n v="0"/>
    <n v="2022"/>
    <x v="7"/>
    <n v="0"/>
    <n v="0"/>
    <n v="0"/>
  </r>
  <r>
    <s v="Solicitud de servicio"/>
    <x v="21"/>
    <x v="2"/>
    <s v="Cerrado"/>
    <s v="ITSMECOM-1049392"/>
    <n v="5352192"/>
    <d v="2022-07-19T00:00:00"/>
    <d v="2022-08-03T00:00:00"/>
    <m/>
    <m/>
    <s v=""/>
    <d v="2022-07-19T00:00:00"/>
    <n v="0"/>
    <n v="0"/>
    <n v="2022"/>
    <x v="7"/>
    <n v="0"/>
    <n v="0"/>
    <n v="0"/>
  </r>
  <r>
    <s v="Solicitud de servicio"/>
    <x v="0"/>
    <x v="0"/>
    <s v="Cerrado"/>
    <s v="ITSMECOM-1048336"/>
    <n v="5349563"/>
    <d v="2022-07-18T00:00:00"/>
    <d v="2022-08-03T00:00:00"/>
    <m/>
    <m/>
    <s v=""/>
    <d v="2022-07-18T00:00:00"/>
    <n v="0"/>
    <n v="0"/>
    <n v="2022"/>
    <x v="7"/>
    <n v="0"/>
    <n v="0"/>
    <n v="0"/>
  </r>
  <r>
    <s v="Solicitud de servicio"/>
    <x v="0"/>
    <x v="0"/>
    <s v="Cerrado"/>
    <s v="ITSMECOM-1048323"/>
    <n v="5349550"/>
    <d v="2022-07-18T00:00:00"/>
    <d v="2022-08-03T00:00:00"/>
    <m/>
    <m/>
    <s v=""/>
    <d v="2022-07-18T00:00:00"/>
    <n v="0"/>
    <n v="0"/>
    <n v="2022"/>
    <x v="7"/>
    <n v="0"/>
    <n v="0"/>
    <n v="0"/>
  </r>
  <r>
    <s v="Solicitud de servicio"/>
    <x v="0"/>
    <x v="0"/>
    <s v="Cerrado"/>
    <s v="ITSMECOM-1048317"/>
    <n v="5349542"/>
    <d v="2022-07-18T00:00:00"/>
    <d v="2022-08-03T00:00:00"/>
    <m/>
    <m/>
    <s v=""/>
    <d v="2022-07-18T00:00:00"/>
    <n v="0"/>
    <n v="0"/>
    <n v="2022"/>
    <x v="7"/>
    <n v="0"/>
    <n v="0"/>
    <n v="0"/>
  </r>
  <r>
    <s v="Incidente"/>
    <x v="1"/>
    <x v="0"/>
    <s v="Cerrado"/>
    <s v="ITSMECOM-1047818"/>
    <n v="5347917"/>
    <d v="2022-07-18T00:00:00"/>
    <d v="2022-08-02T00:00:00"/>
    <m/>
    <m/>
    <s v=""/>
    <d v="2022-07-18T00:00:00"/>
    <n v="0"/>
    <n v="0"/>
    <n v="2022"/>
    <x v="7"/>
    <n v="0"/>
    <n v="0"/>
    <n v="0"/>
  </r>
  <r>
    <s v="Solicitud de servicio"/>
    <x v="1"/>
    <x v="4"/>
    <s v="Cerrado"/>
    <s v="ITSMECOM-1047594"/>
    <n v="5347419"/>
    <d v="2022-07-18T00:00:00"/>
    <d v="2022-08-02T00:00:00"/>
    <m/>
    <m/>
    <s v=""/>
    <d v="2022-07-18T00:00:00"/>
    <n v="0"/>
    <n v="0"/>
    <n v="2022"/>
    <x v="7"/>
    <n v="0"/>
    <n v="0"/>
    <n v="0"/>
  </r>
  <r>
    <s v="Incidente"/>
    <x v="1"/>
    <x v="0"/>
    <s v="Cerrado"/>
    <s v="ITSMECOM-1047287"/>
    <n v="5346866"/>
    <d v="2022-07-18T00:00:00"/>
    <d v="2022-08-10T00:00:00"/>
    <d v="2022-07-18T00:00:00"/>
    <d v="2022-07-26T00:00:00"/>
    <s v=""/>
    <d v="2022-07-26T00:00:00"/>
    <n v="8"/>
    <n v="8"/>
    <n v="2022"/>
    <x v="7"/>
    <n v="8"/>
    <n v="8"/>
    <n v="8"/>
  </r>
  <r>
    <s v="Incidente"/>
    <x v="1"/>
    <x v="2"/>
    <s v="Cerrado"/>
    <s v="ITSMECOM-1047263"/>
    <n v="5346863"/>
    <d v="2022-07-18T00:00:00"/>
    <d v="2022-08-03T00:00:00"/>
    <d v="2022-07-18T00:00:00"/>
    <d v="2022-07-18T00:00:00"/>
    <s v=""/>
    <d v="2022-07-18T00:00:00"/>
    <n v="0"/>
    <n v="0"/>
    <n v="2022"/>
    <x v="7"/>
    <n v="0"/>
    <n v="0"/>
    <n v="0"/>
  </r>
  <r>
    <s v="Incidente"/>
    <x v="7"/>
    <x v="1"/>
    <s v="Cerrado"/>
    <s v="ITSMECOM-1045197"/>
    <n v="5344279"/>
    <d v="2022-07-18T00:00:00"/>
    <d v="2022-08-13T00:00:00"/>
    <m/>
    <m/>
    <s v=""/>
    <d v="2022-07-29T00:00:00"/>
    <n v="11"/>
    <n v="0"/>
    <n v="2022"/>
    <x v="7"/>
    <n v="11"/>
    <n v="11"/>
    <n v="11"/>
  </r>
  <r>
    <s v="Incidente"/>
    <x v="1"/>
    <x v="2"/>
    <s v="Cerrado"/>
    <s v="ITSMECOM-1044584"/>
    <n v="5343470"/>
    <d v="2022-07-18T00:00:00"/>
    <d v="2022-08-02T00:00:00"/>
    <d v="2022-07-18T00:00:00"/>
    <d v="2022-07-18T00:00:00"/>
    <s v=""/>
    <d v="2022-07-18T00:00:00"/>
    <n v="0"/>
    <n v="0"/>
    <n v="2022"/>
    <x v="7"/>
    <n v="0"/>
    <n v="0"/>
    <n v="0"/>
  </r>
  <r>
    <s v="Incidente"/>
    <x v="1"/>
    <x v="0"/>
    <s v="Cerrado"/>
    <s v="ITSMECOM-1044365"/>
    <n v="5343415"/>
    <d v="2022-07-18T00:00:00"/>
    <d v="2022-08-02T00:00:00"/>
    <m/>
    <m/>
    <s v=""/>
    <d v="2022-07-18T00:00:00"/>
    <n v="0"/>
    <n v="0"/>
    <n v="2022"/>
    <x v="7"/>
    <n v="0"/>
    <n v="0"/>
    <n v="0"/>
  </r>
  <r>
    <s v="Incidente"/>
    <x v="1"/>
    <x v="0"/>
    <s v="Cerrado"/>
    <s v="ITSMECOM-1044302"/>
    <n v="5343099"/>
    <d v="2022-07-18T00:00:00"/>
    <d v="2022-08-02T00:00:00"/>
    <m/>
    <m/>
    <s v=""/>
    <d v="2022-07-18T00:00:00"/>
    <n v="0"/>
    <n v="0"/>
    <n v="2022"/>
    <x v="7"/>
    <n v="0"/>
    <n v="0"/>
    <n v="0"/>
  </r>
  <r>
    <s v="Solicitud de servicio"/>
    <x v="0"/>
    <x v="0"/>
    <s v="Cerrado"/>
    <s v="ITSMECOM-1041982"/>
    <n v="5338467"/>
    <d v="2022-07-15T00:00:00"/>
    <d v="2022-08-02T00:00:00"/>
    <m/>
    <m/>
    <s v=""/>
    <d v="2022-07-18T00:00:00"/>
    <n v="3"/>
    <n v="0"/>
    <n v="2022"/>
    <x v="7"/>
    <n v="3"/>
    <n v="3"/>
    <n v="3"/>
  </r>
  <r>
    <s v="Solicitud de servicio"/>
    <x v="0"/>
    <x v="0"/>
    <s v="Cerrado"/>
    <s v="ITSMECOM-1041978"/>
    <n v="5338464"/>
    <d v="2022-07-15T00:00:00"/>
    <d v="2022-08-02T00:00:00"/>
    <m/>
    <m/>
    <s v=""/>
    <d v="2022-07-18T00:00:00"/>
    <n v="3"/>
    <n v="0"/>
    <n v="2022"/>
    <x v="7"/>
    <n v="3"/>
    <n v="3"/>
    <n v="3"/>
  </r>
  <r>
    <s v="Incidente"/>
    <x v="1"/>
    <x v="0"/>
    <s v="Cerrado"/>
    <s v="ITSMECOM-1041223"/>
    <n v="5336430"/>
    <d v="2022-07-15T00:00:00"/>
    <d v="2022-08-03T00:00:00"/>
    <d v="2022-07-15T00:00:00"/>
    <d v="2022-07-18T00:00:00"/>
    <s v=""/>
    <d v="2022-07-18T00:00:00"/>
    <n v="3"/>
    <n v="3"/>
    <n v="2022"/>
    <x v="7"/>
    <n v="3"/>
    <n v="3"/>
    <n v="3"/>
  </r>
  <r>
    <s v="Solicitud de servicio"/>
    <x v="0"/>
    <x v="1"/>
    <s v="Cerrado"/>
    <s v="ITSMECOM-1041025"/>
    <n v="5335520"/>
    <d v="2022-07-15T00:00:00"/>
    <d v="2022-08-01T00:00:00"/>
    <m/>
    <m/>
    <s v=""/>
    <d v="2022-07-15T00:00:00"/>
    <n v="0"/>
    <n v="0"/>
    <n v="2022"/>
    <x v="7"/>
    <n v="0"/>
    <n v="0"/>
    <n v="0"/>
  </r>
  <r>
    <s v="Incidente"/>
    <x v="5"/>
    <x v="0"/>
    <s v="Cerrado"/>
    <s v="ITSMECOM-1041016"/>
    <n v="5335376"/>
    <d v="2022-07-15T00:00:00"/>
    <d v="2022-08-10T00:00:00"/>
    <d v="2022-07-15T00:00:00"/>
    <d v="2022-07-26T00:00:00"/>
    <s v=""/>
    <d v="2022-07-26T00:00:00"/>
    <n v="11"/>
    <n v="11"/>
    <n v="2022"/>
    <x v="7"/>
    <n v="11"/>
    <n v="11"/>
    <n v="11"/>
  </r>
  <r>
    <s v="Incidente"/>
    <x v="5"/>
    <x v="0"/>
    <s v="Cerrado"/>
    <s v="ITSMECOM-1040150"/>
    <n v="5333241"/>
    <d v="2022-07-14T00:00:00"/>
    <d v="2022-08-02T00:00:00"/>
    <m/>
    <m/>
    <s v=""/>
    <d v="2022-07-18T00:00:00"/>
    <n v="4"/>
    <n v="0"/>
    <n v="2022"/>
    <x v="7"/>
    <n v="4"/>
    <n v="4"/>
    <n v="4"/>
  </r>
  <r>
    <s v="Incidente"/>
    <x v="7"/>
    <x v="1"/>
    <s v="Cerrado"/>
    <s v="ITSMECOM-1040080"/>
    <n v="5332984"/>
    <d v="2022-07-14T00:00:00"/>
    <d v="2022-08-13T00:00:00"/>
    <m/>
    <m/>
    <s v=""/>
    <d v="2022-07-28T00:00:00"/>
    <n v="14"/>
    <n v="0"/>
    <n v="2022"/>
    <x v="7"/>
    <n v="14"/>
    <n v="14"/>
    <n v="14"/>
  </r>
  <r>
    <s v="Solicitud de servicio"/>
    <x v="9"/>
    <x v="1"/>
    <s v="Cerrado"/>
    <s v="ITSMECOM-1039762"/>
    <n v="5331775"/>
    <d v="2022-07-14T00:00:00"/>
    <d v="2022-08-01T00:00:00"/>
    <m/>
    <m/>
    <s v=""/>
    <d v="2022-07-14T00:00:00"/>
    <n v="0"/>
    <n v="0"/>
    <n v="2022"/>
    <x v="7"/>
    <n v="0"/>
    <n v="0"/>
    <n v="0"/>
  </r>
  <r>
    <s v="Incidente"/>
    <x v="1"/>
    <x v="0"/>
    <s v="Cerrado"/>
    <s v="ITSMECOM-1039759"/>
    <n v="5331820"/>
    <d v="2022-07-14T00:00:00"/>
    <d v="2022-08-01T00:00:00"/>
    <m/>
    <m/>
    <s v=""/>
    <d v="2022-07-14T00:00:00"/>
    <n v="0"/>
    <n v="0"/>
    <n v="2022"/>
    <x v="7"/>
    <n v="0"/>
    <n v="0"/>
    <n v="0"/>
  </r>
  <r>
    <s v="Incidente"/>
    <x v="23"/>
    <x v="0"/>
    <s v="Cerrado"/>
    <s v="ITSMECOM-1039754"/>
    <n v="5331816"/>
    <d v="2022-07-14T00:00:00"/>
    <d v="2022-08-06T00:00:00"/>
    <m/>
    <m/>
    <s v=""/>
    <d v="2022-07-22T00:00:00"/>
    <n v="8"/>
    <n v="0"/>
    <n v="2022"/>
    <x v="7"/>
    <n v="8"/>
    <n v="8"/>
    <n v="8"/>
  </r>
  <r>
    <s v="Solicitud de servicio"/>
    <x v="23"/>
    <x v="4"/>
    <s v="Cerrado"/>
    <s v="ITSMECOM-1039547"/>
    <n v="5330952"/>
    <d v="2022-07-14T00:00:00"/>
    <d v="2022-08-01T00:00:00"/>
    <m/>
    <m/>
    <s v=""/>
    <d v="2022-07-14T00:00:00"/>
    <n v="0"/>
    <n v="0"/>
    <n v="2022"/>
    <x v="7"/>
    <n v="0"/>
    <n v="0"/>
    <n v="0"/>
  </r>
  <r>
    <s v="Incidente"/>
    <x v="7"/>
    <x v="1"/>
    <s v="Cerrado"/>
    <s v="ITSMECOM-1039540"/>
    <n v="5330698"/>
    <d v="2022-07-14T00:00:00"/>
    <d v="2022-08-13T00:00:00"/>
    <m/>
    <m/>
    <s v=""/>
    <d v="2022-07-28T00:00:00"/>
    <n v="14"/>
    <n v="0"/>
    <n v="2022"/>
    <x v="7"/>
    <n v="14"/>
    <n v="14"/>
    <n v="14"/>
  </r>
  <r>
    <s v="Incidente"/>
    <x v="1"/>
    <x v="0"/>
    <s v="Cerrado"/>
    <s v="ITSMECOM-1039404"/>
    <n v="5330430"/>
    <d v="2022-07-14T00:00:00"/>
    <d v="2022-08-01T00:00:00"/>
    <m/>
    <m/>
    <s v=""/>
    <d v="2022-07-15T00:00:00"/>
    <n v="1"/>
    <n v="0"/>
    <n v="2022"/>
    <x v="7"/>
    <n v="1"/>
    <n v="1"/>
    <n v="1"/>
  </r>
  <r>
    <s v="Incidente"/>
    <x v="3"/>
    <x v="0"/>
    <s v="Cerrado"/>
    <s v="ITSMECOM-1039284"/>
    <n v="5329808"/>
    <d v="2022-07-14T00:00:00"/>
    <d v="2022-08-06T00:00:00"/>
    <d v="2022-07-14T00:00:00"/>
    <d v="2022-07-22T00:00:00"/>
    <s v=""/>
    <d v="2022-07-22T00:00:00"/>
    <n v="8"/>
    <n v="8"/>
    <n v="2022"/>
    <x v="7"/>
    <n v="8"/>
    <n v="8"/>
    <n v="8"/>
  </r>
  <r>
    <s v="Incidente"/>
    <x v="1"/>
    <x v="2"/>
    <s v="Cerrado"/>
    <s v="ITSMECOM-1039276"/>
    <n v="5329802"/>
    <d v="2022-07-14T00:00:00"/>
    <d v="2022-08-01T00:00:00"/>
    <d v="2022-07-14T00:00:00"/>
    <d v="2022-07-14T00:00:00"/>
    <s v=""/>
    <d v="2022-07-14T00:00:00"/>
    <n v="0"/>
    <n v="0"/>
    <n v="2022"/>
    <x v="7"/>
    <n v="0"/>
    <n v="0"/>
    <n v="0"/>
  </r>
  <r>
    <s v="Incidente"/>
    <x v="7"/>
    <x v="1"/>
    <s v="Cerrado"/>
    <s v="ITSMECOM-1038378"/>
    <n v="5328112"/>
    <d v="2022-07-14T00:00:00"/>
    <d v="2022-08-01T00:00:00"/>
    <m/>
    <m/>
    <s v=""/>
    <d v="2022-07-26T00:00:00"/>
    <n v="12"/>
    <n v="0"/>
    <n v="2022"/>
    <x v="7"/>
    <n v="12"/>
    <n v="12"/>
    <n v="12"/>
  </r>
  <r>
    <s v="Solicitud de servicio"/>
    <x v="13"/>
    <x v="0"/>
    <s v="Cerrado"/>
    <s v="ITSMECOM-1037225"/>
    <n v="5322803"/>
    <d v="2022-07-13T00:00:00"/>
    <d v="2022-08-01T00:00:00"/>
    <m/>
    <m/>
    <s v=""/>
    <d v="2022-07-13T00:00:00"/>
    <n v="0"/>
    <n v="0"/>
    <n v="2022"/>
    <x v="7"/>
    <n v="0"/>
    <n v="0"/>
    <n v="0"/>
  </r>
  <r>
    <s v="Solicitud de servicio"/>
    <x v="0"/>
    <x v="0"/>
    <s v="Cerrado"/>
    <s v="ITSMECOM-1036630"/>
    <n v="5321884"/>
    <d v="2022-07-12T00:00:00"/>
    <d v="2022-08-04T00:00:00"/>
    <m/>
    <m/>
    <s v=""/>
    <d v="2022-07-13T00:00:00"/>
    <n v="1"/>
    <n v="0"/>
    <n v="2022"/>
    <x v="7"/>
    <n v="1"/>
    <n v="1"/>
    <n v="1"/>
  </r>
  <r>
    <s v="Solicitud de servicio"/>
    <x v="0"/>
    <x v="0"/>
    <s v="Cerrado"/>
    <s v="ITSMECOM-1036629"/>
    <n v="5321883"/>
    <d v="2022-07-12T00:00:00"/>
    <d v="2022-08-04T00:00:00"/>
    <m/>
    <m/>
    <s v=""/>
    <d v="2022-07-13T00:00:00"/>
    <n v="1"/>
    <n v="0"/>
    <n v="2022"/>
    <x v="7"/>
    <n v="1"/>
    <n v="1"/>
    <n v="1"/>
  </r>
  <r>
    <s v="Incidente"/>
    <x v="5"/>
    <x v="0"/>
    <s v="Cerrado"/>
    <s v="ITSMECOM-1036458"/>
    <n v="5321253"/>
    <d v="2022-07-12T00:00:00"/>
    <d v="2022-08-01T00:00:00"/>
    <m/>
    <m/>
    <s v=""/>
    <d v="2022-07-12T00:00:00"/>
    <n v="0"/>
    <n v="0"/>
    <n v="2022"/>
    <x v="7"/>
    <n v="0"/>
    <n v="0"/>
    <n v="0"/>
  </r>
  <r>
    <s v="Solicitud de servicio"/>
    <x v="0"/>
    <x v="0"/>
    <s v="Cerrado"/>
    <s v="ITSMECOM-1036205"/>
    <n v="5320528"/>
    <d v="2022-07-12T00:00:00"/>
    <d v="2022-08-01T00:00:00"/>
    <m/>
    <m/>
    <s v=""/>
    <d v="2022-07-12T00:00:00"/>
    <n v="0"/>
    <n v="0"/>
    <n v="2022"/>
    <x v="7"/>
    <n v="0"/>
    <n v="0"/>
    <n v="0"/>
  </r>
  <r>
    <s v="Incidente"/>
    <x v="1"/>
    <x v="0"/>
    <s v="Cerrado"/>
    <s v="ITSMECOM-1036144"/>
    <n v="5320137"/>
    <d v="2022-07-12T00:00:00"/>
    <d v="2022-08-05T00:00:00"/>
    <d v="2022-07-12T00:00:00"/>
    <d v="2022-07-21T00:00:00"/>
    <s v=""/>
    <d v="2022-07-21T00:00:00"/>
    <n v="9"/>
    <n v="9"/>
    <n v="2022"/>
    <x v="7"/>
    <n v="9"/>
    <n v="9"/>
    <n v="9"/>
  </r>
  <r>
    <s v="Solicitud de servicio"/>
    <x v="0"/>
    <x v="1"/>
    <s v="Cerrado"/>
    <s v="ITSMECOM-1036039"/>
    <n v="5319508"/>
    <d v="2022-07-12T00:00:00"/>
    <d v="2022-08-06T00:00:00"/>
    <m/>
    <m/>
    <s v=""/>
    <d v="2022-07-22T00:00:00"/>
    <n v="10"/>
    <n v="0"/>
    <n v="2022"/>
    <x v="7"/>
    <n v="10"/>
    <n v="10"/>
    <n v="10"/>
  </r>
  <r>
    <s v="Solicitud de servicio"/>
    <x v="0"/>
    <x v="0"/>
    <s v="Cerrado"/>
    <s v="ITSMECOM-1035671"/>
    <n v="5317795"/>
    <d v="2022-07-12T00:00:00"/>
    <d v="2022-12-12T00:00:00"/>
    <m/>
    <m/>
    <s v=""/>
    <d v="2022-07-12T00:00:00"/>
    <n v="0"/>
    <n v="0"/>
    <n v="2022"/>
    <x v="7"/>
    <n v="0"/>
    <n v="0"/>
    <n v="0"/>
  </r>
  <r>
    <s v="Solicitud de servicio"/>
    <x v="0"/>
    <x v="0"/>
    <s v="Cerrado"/>
    <s v="ITSMECOM-1035668"/>
    <n v="5317787"/>
    <d v="2022-07-12T00:00:00"/>
    <d v="2022-08-01T00:00:00"/>
    <m/>
    <m/>
    <s v=""/>
    <d v="2022-07-12T00:00:00"/>
    <n v="0"/>
    <n v="0"/>
    <n v="2022"/>
    <x v="7"/>
    <n v="0"/>
    <n v="0"/>
    <n v="0"/>
  </r>
  <r>
    <s v="Incidente"/>
    <x v="3"/>
    <x v="0"/>
    <s v="Cerrado"/>
    <s v="ITSMECOM-1035611"/>
    <n v="5317533"/>
    <d v="2022-07-12T00:00:00"/>
    <d v="2022-08-01T00:00:00"/>
    <m/>
    <m/>
    <s v=""/>
    <d v="2022-07-12T00:00:00"/>
    <n v="0"/>
    <n v="0"/>
    <n v="2022"/>
    <x v="7"/>
    <n v="0"/>
    <n v="0"/>
    <n v="0"/>
  </r>
  <r>
    <s v="Incidente"/>
    <x v="7"/>
    <x v="1"/>
    <s v="Cerrado"/>
    <s v="ITSMECOM-1035589"/>
    <n v="5317418"/>
    <d v="2022-07-12T00:00:00"/>
    <d v="2022-08-01T00:00:00"/>
    <m/>
    <m/>
    <s v=""/>
    <d v="2022-07-26T00:00:00"/>
    <n v="14"/>
    <n v="0"/>
    <n v="2022"/>
    <x v="7"/>
    <n v="14"/>
    <n v="14"/>
    <n v="14"/>
  </r>
  <r>
    <s v="Incidente"/>
    <x v="5"/>
    <x v="0"/>
    <s v="Cerrado"/>
    <s v="ITSMECOM-1035586"/>
    <n v="5317511"/>
    <d v="2022-07-12T00:00:00"/>
    <d v="2022-08-01T00:00:00"/>
    <d v="2022-07-12T00:00:00"/>
    <d v="2022-07-14T00:00:00"/>
    <s v=""/>
    <d v="2022-07-14T00:00:00"/>
    <n v="2"/>
    <n v="2"/>
    <n v="2022"/>
    <x v="7"/>
    <n v="2"/>
    <n v="2"/>
    <n v="2"/>
  </r>
  <r>
    <s v="Incidente"/>
    <x v="3"/>
    <x v="0"/>
    <s v="Cerrado"/>
    <s v="ITSMECOM-1034133"/>
    <n v="5314610"/>
    <d v="2022-07-11T00:00:00"/>
    <d v="2022-08-11T00:00:00"/>
    <d v="2022-07-11T00:00:00"/>
    <d v="2022-07-27T00:00:00"/>
    <s v=""/>
    <d v="2022-07-27T00:00:00"/>
    <n v="16"/>
    <n v="16"/>
    <n v="2022"/>
    <x v="7"/>
    <n v="16"/>
    <n v="16"/>
    <n v="16"/>
  </r>
  <r>
    <s v="Incidente"/>
    <x v="5"/>
    <x v="0"/>
    <s v="Cerrado"/>
    <s v="ITSMECOM-1033291"/>
    <n v="5311350"/>
    <d v="2022-07-11T00:00:00"/>
    <d v="2022-08-01T00:00:00"/>
    <m/>
    <m/>
    <s v=""/>
    <d v="2022-07-11T00:00:00"/>
    <n v="0"/>
    <n v="0"/>
    <n v="2022"/>
    <x v="7"/>
    <n v="0"/>
    <n v="0"/>
    <n v="0"/>
  </r>
  <r>
    <s v="Incidente"/>
    <x v="3"/>
    <x v="0"/>
    <s v="Cerrado"/>
    <s v="ITSMECOM-1033107"/>
    <n v="5310449"/>
    <d v="2022-07-11T00:00:00"/>
    <d v="2022-08-01T00:00:00"/>
    <m/>
    <m/>
    <s v=""/>
    <d v="2022-07-13T00:00:00"/>
    <n v="2"/>
    <n v="0"/>
    <n v="2022"/>
    <x v="7"/>
    <n v="2"/>
    <n v="2"/>
    <n v="2"/>
  </r>
  <r>
    <s v="Incidente"/>
    <x v="3"/>
    <x v="0"/>
    <s v="Cerrado"/>
    <s v="ITSMECOM-1033099"/>
    <n v="5310443"/>
    <d v="2022-07-11T00:00:00"/>
    <d v="2022-08-01T00:00:00"/>
    <m/>
    <m/>
    <s v=""/>
    <d v="2022-07-13T00:00:00"/>
    <n v="2"/>
    <n v="0"/>
    <n v="2022"/>
    <x v="7"/>
    <n v="2"/>
    <n v="2"/>
    <n v="2"/>
  </r>
  <r>
    <s v="Incidente"/>
    <x v="3"/>
    <x v="0"/>
    <s v="Cerrado"/>
    <s v="ITSMECOM-1033093"/>
    <n v="5310436"/>
    <d v="2022-07-11T00:00:00"/>
    <d v="2022-08-01T00:00:00"/>
    <d v="2022-07-11T00:00:00"/>
    <d v="2022-07-12T00:00:00"/>
    <s v=""/>
    <d v="2022-07-12T00:00:00"/>
    <n v="1"/>
    <n v="1"/>
    <n v="2022"/>
    <x v="7"/>
    <n v="1"/>
    <n v="1"/>
    <n v="1"/>
  </r>
  <r>
    <s v="Incidente"/>
    <x v="3"/>
    <x v="0"/>
    <s v="Cerrado"/>
    <s v="ITSMECOM-1033082"/>
    <n v="5310426"/>
    <d v="2022-07-11T00:00:00"/>
    <d v="2022-08-01T00:00:00"/>
    <m/>
    <m/>
    <s v=""/>
    <d v="2022-07-13T00:00:00"/>
    <n v="2"/>
    <n v="0"/>
    <n v="2022"/>
    <x v="7"/>
    <n v="2"/>
    <n v="2"/>
    <n v="2"/>
  </r>
  <r>
    <s v="Incidente"/>
    <x v="5"/>
    <x v="0"/>
    <s v="Cerrado"/>
    <s v="ITSMECOM-1033076"/>
    <n v="5310417"/>
    <d v="2022-07-11T00:00:00"/>
    <d v="2022-08-01T00:00:00"/>
    <m/>
    <m/>
    <s v=""/>
    <d v="2022-07-11T00:00:00"/>
    <n v="0"/>
    <n v="0"/>
    <n v="2022"/>
    <x v="7"/>
    <n v="0"/>
    <n v="0"/>
    <n v="0"/>
  </r>
  <r>
    <s v="Incidente"/>
    <x v="1"/>
    <x v="0"/>
    <s v="Cerrado"/>
    <s v="ITSMECOM-1033059"/>
    <n v="5310238"/>
    <d v="2022-07-11T00:00:00"/>
    <d v="2022-08-01T00:00:00"/>
    <d v="2022-07-11T00:00:00"/>
    <d v="2022-07-12T00:00:00"/>
    <s v=""/>
    <d v="2022-07-12T00:00:00"/>
    <n v="1"/>
    <n v="1"/>
    <n v="2022"/>
    <x v="7"/>
    <n v="1"/>
    <n v="1"/>
    <n v="1"/>
  </r>
  <r>
    <s v="Incidente"/>
    <x v="3"/>
    <x v="0"/>
    <s v="Cerrado"/>
    <s v="ITSMECOM-1029537"/>
    <n v="5303315"/>
    <d v="2022-07-08T00:00:00"/>
    <d v="2022-08-01T00:00:00"/>
    <m/>
    <m/>
    <s v=""/>
    <d v="2022-07-14T00:00:00"/>
    <n v="6"/>
    <n v="0"/>
    <n v="2022"/>
    <x v="7"/>
    <n v="6"/>
    <n v="6"/>
    <n v="6"/>
  </r>
  <r>
    <s v="Incidente"/>
    <x v="1"/>
    <x v="0"/>
    <s v="Cerrado"/>
    <s v="ITSMECOM-1029517"/>
    <n v="5302980"/>
    <d v="2022-07-08T00:00:00"/>
    <d v="2022-08-01T00:00:00"/>
    <d v="2022-07-08T00:00:00"/>
    <d v="2022-07-11T00:00:00"/>
    <s v=""/>
    <d v="2022-07-11T00:00:00"/>
    <n v="3"/>
    <n v="3"/>
    <n v="2022"/>
    <x v="7"/>
    <n v="3"/>
    <n v="3"/>
    <n v="3"/>
  </r>
  <r>
    <s v="Incidente"/>
    <x v="7"/>
    <x v="0"/>
    <s v="Cerrado"/>
    <s v="ITSMECOM-1027961"/>
    <n v="5299007"/>
    <d v="2022-07-07T00:00:00"/>
    <d v="2022-08-13T00:00:00"/>
    <m/>
    <m/>
    <s v=""/>
    <d v="2022-07-28T00:00:00"/>
    <n v="21"/>
    <n v="0"/>
    <n v="2022"/>
    <x v="7"/>
    <n v="21"/>
    <n v="21"/>
    <n v="21"/>
  </r>
  <r>
    <s v="Incidente"/>
    <x v="7"/>
    <x v="1"/>
    <s v="Cerrado"/>
    <s v="ITSMECOM-1027805"/>
    <n v="5298001"/>
    <d v="2022-07-07T00:00:00"/>
    <d v="2022-08-13T00:00:00"/>
    <m/>
    <m/>
    <s v=""/>
    <d v="2022-07-28T00:00:00"/>
    <n v="21"/>
    <n v="0"/>
    <n v="2022"/>
    <x v="7"/>
    <n v="21"/>
    <n v="21"/>
    <n v="21"/>
  </r>
  <r>
    <s v="Incidente"/>
    <x v="3"/>
    <x v="0"/>
    <s v="Cerrado"/>
    <s v="ITSMECOM-1027706"/>
    <n v="5297814"/>
    <d v="2022-07-07T00:00:00"/>
    <d v="2022-08-01T00:00:00"/>
    <m/>
    <m/>
    <s v=""/>
    <d v="2022-07-08T00:00:00"/>
    <n v="1"/>
    <n v="0"/>
    <n v="2022"/>
    <x v="7"/>
    <n v="1"/>
    <n v="1"/>
    <n v="1"/>
  </r>
  <r>
    <s v="Solicitud de servicio"/>
    <x v="9"/>
    <x v="1"/>
    <s v="Cerrado"/>
    <s v="ITSMECOM-1027569"/>
    <n v="5297117"/>
    <d v="2022-07-07T00:00:00"/>
    <d v="2022-08-01T00:00:00"/>
    <m/>
    <m/>
    <s v=""/>
    <d v="2022-07-07T00:00:00"/>
    <n v="0"/>
    <n v="0"/>
    <n v="2022"/>
    <x v="7"/>
    <n v="0"/>
    <n v="0"/>
    <n v="0"/>
  </r>
  <r>
    <s v="Incidente"/>
    <x v="7"/>
    <x v="1"/>
    <s v="Cerrado"/>
    <s v="ITSMECOM-1027492"/>
    <n v="5296677"/>
    <d v="2022-07-07T00:00:00"/>
    <d v="2022-08-13T00:00:00"/>
    <m/>
    <m/>
    <s v=""/>
    <d v="2022-07-28T00:00:00"/>
    <n v="21"/>
    <n v="0"/>
    <n v="2022"/>
    <x v="7"/>
    <n v="21"/>
    <n v="21"/>
    <n v="21"/>
  </r>
  <r>
    <s v="Solicitud de servicio"/>
    <x v="0"/>
    <x v="2"/>
    <s v="Cerrado"/>
    <s v="ITSMECOM-1027449"/>
    <n v="5296468"/>
    <d v="2022-07-07T00:00:00"/>
    <d v="2022-08-01T00:00:00"/>
    <m/>
    <m/>
    <s v=""/>
    <d v="2022-07-07T00:00:00"/>
    <n v="0"/>
    <n v="0"/>
    <n v="2022"/>
    <x v="7"/>
    <n v="0"/>
    <n v="0"/>
    <n v="0"/>
  </r>
  <r>
    <s v="Incidente"/>
    <x v="7"/>
    <x v="1"/>
    <s v="Cerrado"/>
    <s v="ITSMECOM-1026739"/>
    <n v="5295307"/>
    <d v="2022-07-07T00:00:00"/>
    <d v="2022-08-02T00:00:00"/>
    <m/>
    <m/>
    <s v=""/>
    <d v="2022-07-13T00:00:00"/>
    <n v="6"/>
    <n v="0"/>
    <n v="2022"/>
    <x v="7"/>
    <n v="6"/>
    <n v="6"/>
    <n v="6"/>
  </r>
  <r>
    <s v="Incidente"/>
    <x v="3"/>
    <x v="0"/>
    <s v="Cerrado"/>
    <s v="ITSMECOM-1025352"/>
    <n v="5290168"/>
    <d v="2022-07-06T00:00:00"/>
    <d v="2022-08-02T00:00:00"/>
    <m/>
    <m/>
    <s v=""/>
    <d v="2022-07-06T00:00:00"/>
    <n v="0"/>
    <n v="0"/>
    <n v="2022"/>
    <x v="7"/>
    <n v="0"/>
    <n v="0"/>
    <n v="0"/>
  </r>
  <r>
    <s v="Incidente"/>
    <x v="1"/>
    <x v="0"/>
    <s v="Cerrado"/>
    <s v="ITSMECOM-1025344"/>
    <n v="5290161"/>
    <d v="2022-07-06T00:00:00"/>
    <d v="2022-08-02T00:00:00"/>
    <d v="2022-07-06T00:00:00"/>
    <d v="2022-07-12T00:00:00"/>
    <s v=""/>
    <d v="2022-07-12T00:00:00"/>
    <n v="6"/>
    <n v="6"/>
    <n v="2022"/>
    <x v="7"/>
    <n v="6"/>
    <n v="6"/>
    <n v="6"/>
  </r>
  <r>
    <s v="Incidente"/>
    <x v="1"/>
    <x v="0"/>
    <s v="Cerrado"/>
    <s v="ITSMECOM-1025066"/>
    <n v="5289227"/>
    <d v="2022-07-06T00:00:00"/>
    <d v="2022-08-02T00:00:00"/>
    <m/>
    <m/>
    <s v=""/>
    <d v="2022-07-07T00:00:00"/>
    <n v="1"/>
    <n v="0"/>
    <n v="2022"/>
    <x v="7"/>
    <n v="1"/>
    <n v="1"/>
    <n v="1"/>
  </r>
  <r>
    <s v="Incidente"/>
    <x v="5"/>
    <x v="0"/>
    <s v="Cerrado"/>
    <s v="ITSMECOM-1024067"/>
    <n v="5286759"/>
    <d v="2022-07-05T00:00:00"/>
    <d v="2022-08-02T00:00:00"/>
    <m/>
    <m/>
    <s v=""/>
    <d v="2022-07-06T00:00:00"/>
    <n v="1"/>
    <n v="0"/>
    <n v="2022"/>
    <x v="7"/>
    <n v="1"/>
    <n v="1"/>
    <n v="1"/>
  </r>
  <r>
    <s v="Incidente"/>
    <x v="5"/>
    <x v="0"/>
    <s v="Cerrado"/>
    <s v="ITSMECOM-1023530"/>
    <n v="5284294"/>
    <d v="2022-07-05T00:00:00"/>
    <d v="2022-08-02T00:00:00"/>
    <m/>
    <m/>
    <s v=""/>
    <d v="2022-07-05T00:00:00"/>
    <n v="0"/>
    <n v="0"/>
    <n v="2022"/>
    <x v="7"/>
    <n v="0"/>
    <n v="0"/>
    <n v="0"/>
  </r>
  <r>
    <s v="Incidente"/>
    <x v="1"/>
    <x v="0"/>
    <s v="Cerrado"/>
    <s v="ITSMECOM-1023525"/>
    <n v="5284287"/>
    <d v="2022-07-05T00:00:00"/>
    <d v="2022-08-02T00:00:00"/>
    <m/>
    <m/>
    <s v=""/>
    <d v="2022-07-07T00:00:00"/>
    <n v="2"/>
    <n v="0"/>
    <n v="2022"/>
    <x v="7"/>
    <n v="2"/>
    <n v="2"/>
    <n v="2"/>
  </r>
  <r>
    <s v="Incidente"/>
    <x v="1"/>
    <x v="0"/>
    <s v="Cerrado"/>
    <s v="ITSMECOM-1023497"/>
    <n v="5284257"/>
    <d v="2022-07-05T00:00:00"/>
    <d v="2022-08-02T00:00:00"/>
    <m/>
    <m/>
    <s v=""/>
    <d v="2022-07-07T00:00:00"/>
    <n v="2"/>
    <n v="0"/>
    <n v="2022"/>
    <x v="7"/>
    <n v="2"/>
    <n v="2"/>
    <n v="2"/>
  </r>
  <r>
    <s v="Incidente"/>
    <x v="1"/>
    <x v="0"/>
    <s v="Cerrado"/>
    <s v="ITSMECOM-1023491"/>
    <n v="5284255"/>
    <d v="2022-07-05T00:00:00"/>
    <d v="2022-08-02T00:00:00"/>
    <d v="2022-07-05T00:00:00"/>
    <d v="2022-07-06T00:00:00"/>
    <s v=""/>
    <d v="2022-07-06T00:00:00"/>
    <n v="1"/>
    <n v="1"/>
    <n v="2022"/>
    <x v="7"/>
    <n v="1"/>
    <n v="1"/>
    <n v="1"/>
  </r>
  <r>
    <s v="Incidente"/>
    <x v="5"/>
    <x v="0"/>
    <s v="Cerrado"/>
    <s v="ITSMECOM-1023393"/>
    <n v="5283875"/>
    <d v="2022-07-05T00:00:00"/>
    <d v="2022-08-02T00:00:00"/>
    <m/>
    <m/>
    <s v=""/>
    <d v="2022-07-06T00:00:00"/>
    <n v="1"/>
    <n v="0"/>
    <n v="2022"/>
    <x v="7"/>
    <n v="1"/>
    <n v="1"/>
    <n v="1"/>
  </r>
  <r>
    <s v="Incidente"/>
    <x v="7"/>
    <x v="1"/>
    <s v="Cerrado"/>
    <s v="ITSMECOM-1023326"/>
    <n v="5283182"/>
    <d v="2022-07-05T00:00:00"/>
    <d v="2022-08-13T00:00:00"/>
    <m/>
    <m/>
    <s v=""/>
    <d v="2022-07-28T00:00:00"/>
    <n v="23"/>
    <n v="0"/>
    <n v="2022"/>
    <x v="7"/>
    <n v="23"/>
    <n v="23"/>
    <n v="23"/>
  </r>
  <r>
    <s v="Incidente"/>
    <x v="7"/>
    <x v="1"/>
    <s v="Cerrado"/>
    <s v="ITSMECOM-1023109"/>
    <n v="5282588"/>
    <d v="2022-07-05T00:00:00"/>
    <d v="2022-08-13T00:00:00"/>
    <m/>
    <m/>
    <s v=""/>
    <d v="2022-07-28T00:00:00"/>
    <n v="23"/>
    <n v="0"/>
    <n v="2022"/>
    <x v="7"/>
    <n v="23"/>
    <n v="23"/>
    <n v="23"/>
  </r>
  <r>
    <s v="Incidente"/>
    <x v="1"/>
    <x v="0"/>
    <s v="Cerrado"/>
    <s v="ITSMECOM-1022423"/>
    <n v="5281721"/>
    <d v="2022-07-04T00:00:00"/>
    <d v="2022-08-06T00:00:00"/>
    <m/>
    <m/>
    <s v=""/>
    <d v="2022-07-22T00:00:00"/>
    <n v="18"/>
    <n v="0"/>
    <n v="2022"/>
    <x v="7"/>
    <n v="18"/>
    <n v="18"/>
    <n v="18"/>
  </r>
  <r>
    <s v="Incidente"/>
    <x v="1"/>
    <x v="0"/>
    <s v="Cerrado"/>
    <s v="ITSMECOM-1022233"/>
    <n v="5281138"/>
    <d v="2022-07-04T00:00:00"/>
    <d v="2022-08-05T00:00:00"/>
    <d v="2022-07-12T00:00:00"/>
    <d v="2022-07-21T00:00:00"/>
    <s v=""/>
    <d v="2022-07-21T00:00:00"/>
    <n v="17"/>
    <n v="9"/>
    <n v="2022"/>
    <x v="7"/>
    <n v="17"/>
    <n v="17"/>
    <n v="17"/>
  </r>
  <r>
    <s v="Incidente"/>
    <x v="1"/>
    <x v="2"/>
    <s v="Cerrado"/>
    <s v="ITSMECOM-1021627"/>
    <n v="5278202"/>
    <d v="2022-07-04T00:00:00"/>
    <d v="2022-08-02T00:00:00"/>
    <m/>
    <m/>
    <s v=""/>
    <d v="2022-07-07T00:00:00"/>
    <n v="3"/>
    <n v="0"/>
    <n v="2022"/>
    <x v="7"/>
    <n v="3"/>
    <n v="3"/>
    <n v="3"/>
  </r>
  <r>
    <s v="Incidente"/>
    <x v="3"/>
    <x v="2"/>
    <s v="Cerrado"/>
    <s v="ITSMECOM-1021597"/>
    <n v="5278412"/>
    <d v="2022-07-04T00:00:00"/>
    <d v="2022-08-02T00:00:00"/>
    <d v="2022-07-04T00:00:00"/>
    <d v="2022-07-04T00:00:00"/>
    <s v=""/>
    <d v="2022-07-04T00:00:00"/>
    <n v="0"/>
    <n v="0"/>
    <n v="2022"/>
    <x v="7"/>
    <n v="0"/>
    <n v="0"/>
    <n v="0"/>
  </r>
  <r>
    <s v="Incidente"/>
    <x v="1"/>
    <x v="0"/>
    <s v="Cerrado"/>
    <s v="ITSMECOM-1021531"/>
    <n v="5277800"/>
    <d v="2022-07-04T00:00:00"/>
    <d v="2022-08-02T00:00:00"/>
    <d v="2022-07-04T00:00:00"/>
    <d v="2022-07-05T00:00:00"/>
    <s v=""/>
    <d v="2022-07-05T00:00:00"/>
    <n v="1"/>
    <n v="1"/>
    <n v="2022"/>
    <x v="7"/>
    <n v="1"/>
    <n v="1"/>
    <n v="1"/>
  </r>
  <r>
    <s v="Incidente"/>
    <x v="3"/>
    <x v="0"/>
    <s v="Cerrado"/>
    <s v="ITSMECOM-1021480"/>
    <n v="5278032"/>
    <d v="2022-07-04T00:00:00"/>
    <d v="2022-08-02T00:00:00"/>
    <m/>
    <m/>
    <s v=""/>
    <d v="2022-07-04T00:00:00"/>
    <n v="0"/>
    <n v="0"/>
    <n v="2022"/>
    <x v="7"/>
    <n v="0"/>
    <n v="0"/>
    <n v="0"/>
  </r>
  <r>
    <s v="Incidente"/>
    <x v="1"/>
    <x v="0"/>
    <s v="Cerrado"/>
    <s v="ITSMECOM-1021453"/>
    <n v="5277751"/>
    <d v="2022-07-04T00:00:00"/>
    <d v="2022-08-02T00:00:00"/>
    <d v="2022-07-04T00:00:00"/>
    <d v="2022-07-06T00:00:00"/>
    <s v=""/>
    <d v="2022-07-06T00:00:00"/>
    <n v="2"/>
    <n v="2"/>
    <n v="2022"/>
    <x v="7"/>
    <n v="2"/>
    <n v="2"/>
    <n v="2"/>
  </r>
  <r>
    <s v="Incidente"/>
    <x v="1"/>
    <x v="0"/>
    <s v="Cerrado"/>
    <s v="ITSMECOM-1021444"/>
    <n v="5277747"/>
    <d v="2022-07-04T00:00:00"/>
    <d v="2022-08-02T00:00:00"/>
    <d v="2022-07-04T00:00:00"/>
    <d v="2022-07-06T00:00:00"/>
    <s v=""/>
    <d v="2022-07-06T00:00:00"/>
    <n v="2"/>
    <n v="2"/>
    <n v="2022"/>
    <x v="7"/>
    <n v="2"/>
    <n v="2"/>
    <n v="2"/>
  </r>
  <r>
    <s v="Incidente"/>
    <x v="5"/>
    <x v="0"/>
    <s v="Cerrado"/>
    <s v="ITSMECOM-1021417"/>
    <n v="5277664"/>
    <d v="2022-07-04T00:00:00"/>
    <d v="2022-08-02T00:00:00"/>
    <m/>
    <m/>
    <s v=""/>
    <d v="2022-07-04T00:00:00"/>
    <n v="0"/>
    <n v="0"/>
    <n v="2022"/>
    <x v="7"/>
    <n v="0"/>
    <n v="0"/>
    <n v="0"/>
  </r>
  <r>
    <s v="Incidente"/>
    <x v="7"/>
    <x v="1"/>
    <s v="Cerrado"/>
    <s v="ITSMECOM-1019078"/>
    <n v="5272073"/>
    <d v="2022-07-01T00:00:00"/>
    <d v="2022-07-07T00:00:00"/>
    <m/>
    <m/>
    <s v=""/>
    <d v="2022-07-07T00:00:00"/>
    <n v="6"/>
    <n v="0"/>
    <n v="2022"/>
    <x v="7"/>
    <n v="6"/>
    <n v="6"/>
    <n v="6"/>
  </r>
  <r>
    <s v="Incidente"/>
    <x v="5"/>
    <x v="3"/>
    <s v="Cerrado"/>
    <s v="ITSMECOM-1019023"/>
    <n v="5271790"/>
    <d v="2022-07-01T00:00:00"/>
    <d v="2022-08-02T00:00:00"/>
    <m/>
    <m/>
    <s v=""/>
    <d v="2022-07-05T00:00:00"/>
    <n v="4"/>
    <n v="0"/>
    <n v="2022"/>
    <x v="7"/>
    <n v="4"/>
    <n v="4"/>
    <n v="4"/>
  </r>
  <r>
    <s v="Incidente"/>
    <x v="3"/>
    <x v="0"/>
    <s v="Cerrado"/>
    <s v="ITSMECOM-1018603"/>
    <n v="5270171"/>
    <d v="2022-07-01T00:00:00"/>
    <d v="2022-08-02T00:00:00"/>
    <m/>
    <m/>
    <s v=""/>
    <d v="2022-07-04T00:00:00"/>
    <n v="3"/>
    <n v="0"/>
    <n v="2022"/>
    <x v="7"/>
    <n v="3"/>
    <n v="3"/>
    <n v="3"/>
  </r>
  <r>
    <s v="Incidente"/>
    <x v="3"/>
    <x v="0"/>
    <s v="Cerrado"/>
    <s v="ITSMECOM-1018600"/>
    <n v="5270167"/>
    <d v="2022-07-01T00:00:00"/>
    <d v="2022-08-02T00:00:00"/>
    <m/>
    <m/>
    <s v=""/>
    <d v="2022-07-04T00:00:00"/>
    <n v="3"/>
    <n v="0"/>
    <n v="2022"/>
    <x v="7"/>
    <n v="3"/>
    <n v="3"/>
    <n v="3"/>
  </r>
  <r>
    <s v="Incidente"/>
    <x v="5"/>
    <x v="0"/>
    <s v="Cerrado"/>
    <s v="ITSMECOM-1018572"/>
    <n v="5270147"/>
    <d v="2022-07-01T00:00:00"/>
    <d v="2022-08-02T00:00:00"/>
    <m/>
    <m/>
    <s v=""/>
    <d v="2022-07-06T00:00:00"/>
    <n v="5"/>
    <n v="0"/>
    <n v="2022"/>
    <x v="7"/>
    <n v="5"/>
    <n v="5"/>
    <n v="5"/>
  </r>
  <r>
    <s v="Incidente"/>
    <x v="1"/>
    <x v="0"/>
    <s v="Cerrado"/>
    <s v="ITSMECOM-1018571"/>
    <n v="5270057"/>
    <d v="2022-07-01T00:00:00"/>
    <d v="2022-08-02T00:00:00"/>
    <m/>
    <m/>
    <s v=""/>
    <d v="2022-07-04T00:00:00"/>
    <n v="3"/>
    <n v="0"/>
    <n v="2022"/>
    <x v="7"/>
    <n v="3"/>
    <n v="3"/>
    <n v="3"/>
  </r>
  <r>
    <s v="Incidente"/>
    <x v="1"/>
    <x v="0"/>
    <s v="Cerrado"/>
    <s v="ITSMECOM-1018567"/>
    <n v="5270056"/>
    <d v="2022-07-01T00:00:00"/>
    <d v="2022-08-02T00:00:00"/>
    <m/>
    <m/>
    <s v=""/>
    <d v="2022-07-04T00:00:00"/>
    <n v="3"/>
    <n v="0"/>
    <n v="2022"/>
    <x v="7"/>
    <n v="3"/>
    <n v="3"/>
    <n v="3"/>
  </r>
  <r>
    <s v="Incidente"/>
    <x v="1"/>
    <x v="0"/>
    <s v="Cerrado"/>
    <s v="ITSMECOM-1018566"/>
    <n v="5270055"/>
    <d v="2022-07-01T00:00:00"/>
    <d v="2022-08-02T00:00:00"/>
    <m/>
    <m/>
    <s v=""/>
    <d v="2022-07-04T00:00:00"/>
    <n v="3"/>
    <n v="0"/>
    <n v="2022"/>
    <x v="7"/>
    <n v="3"/>
    <n v="3"/>
    <n v="3"/>
  </r>
  <r>
    <s v="Incidente"/>
    <x v="3"/>
    <x v="0"/>
    <s v="Cerrado"/>
    <s v="ITSMECOM-1016850"/>
    <n v="5263969"/>
    <d v="2022-06-30T00:00:00"/>
    <d v="2022-08-02T00:00:00"/>
    <m/>
    <m/>
    <s v=""/>
    <d v="2022-07-04T00:00:00"/>
    <n v="4"/>
    <n v="0"/>
    <n v="2022"/>
    <x v="7"/>
    <n v="4"/>
    <n v="4"/>
    <n v="4"/>
  </r>
  <r>
    <s v="Incidente"/>
    <x v="23"/>
    <x v="0"/>
    <s v="Cerrado"/>
    <s v="ITSMECOM-1013595"/>
    <n v="5254802"/>
    <d v="2022-06-28T00:00:00"/>
    <d v="2022-08-02T00:00:00"/>
    <d v="2022-06-28T00:00:00"/>
    <d v="2022-07-06T00:00:00"/>
    <s v=""/>
    <d v="2022-07-06T00:00:00"/>
    <n v="8"/>
    <n v="8"/>
    <n v="2022"/>
    <x v="7"/>
    <n v="8"/>
    <n v="8"/>
    <n v="8"/>
  </r>
  <r>
    <s v="Incidente"/>
    <x v="1"/>
    <x v="2"/>
    <s v="Cerrado"/>
    <s v="ITSMECOM-1011845"/>
    <n v="5248776"/>
    <d v="2022-06-27T00:00:00"/>
    <d v="2022-08-02T00:00:00"/>
    <d v="2022-06-27T00:00:00"/>
    <d v="2022-07-06T00:00:00"/>
    <s v=""/>
    <d v="2022-07-06T00:00:00"/>
    <n v="9"/>
    <n v="9"/>
    <n v="2022"/>
    <x v="7"/>
    <n v="9"/>
    <n v="9"/>
    <n v="9"/>
  </r>
  <r>
    <s v="Incidente"/>
    <x v="3"/>
    <x v="0"/>
    <s v="Cerrado"/>
    <s v="ITSMECOM-1010801"/>
    <n v="5243805"/>
    <d v="2022-06-27T00:00:00"/>
    <d v="2022-08-02T00:00:00"/>
    <d v="2022-06-27T00:00:00"/>
    <d v="2022-07-06T00:00:00"/>
    <s v=""/>
    <d v="2022-07-06T00:00:00"/>
    <n v="9"/>
    <n v="9"/>
    <n v="2022"/>
    <x v="7"/>
    <n v="9"/>
    <n v="9"/>
    <n v="9"/>
  </r>
  <r>
    <s v="Incidente"/>
    <x v="1"/>
    <x v="2"/>
    <s v="Cerrado"/>
    <s v="ITSMECOM-1005990"/>
    <n v="5233038"/>
    <d v="2022-06-23T00:00:00"/>
    <d v="2022-08-03T00:00:00"/>
    <d v="2022-06-23T00:00:00"/>
    <d v="2022-07-04T00:00:00"/>
    <s v=""/>
    <d v="2022-07-04T00:00:00"/>
    <n v="11"/>
    <n v="11"/>
    <n v="2022"/>
    <x v="7"/>
    <n v="11"/>
    <n v="11"/>
    <n v="11"/>
  </r>
  <r>
    <s v="Incidente"/>
    <x v="5"/>
    <x v="2"/>
    <s v="Cerrado"/>
    <s v="ITSMECOM-1002673"/>
    <n v="5223376"/>
    <d v="2022-06-21T00:00:00"/>
    <d v="2022-08-03T00:00:00"/>
    <d v="2022-06-21T00:00:00"/>
    <d v="2022-07-07T00:00:00"/>
    <s v=""/>
    <d v="2022-07-07T00:00:00"/>
    <n v="16"/>
    <n v="16"/>
    <n v="2022"/>
    <x v="7"/>
    <n v="16"/>
    <n v="16"/>
    <n v="16"/>
  </r>
  <r>
    <s v="Incidente"/>
    <x v="1"/>
    <x v="0"/>
    <s v="Cerrado"/>
    <s v="ITSMECOM-1000241"/>
    <n v="5214042"/>
    <d v="2022-06-20T00:00:00"/>
    <d v="2022-08-03T00:00:00"/>
    <d v="2022-06-20T00:00:00"/>
    <d v="2022-07-04T00:00:00"/>
    <s v=""/>
    <d v="2022-07-04T00:00:00"/>
    <n v="14"/>
    <n v="14"/>
    <n v="2022"/>
    <x v="7"/>
    <n v="14"/>
    <n v="14"/>
    <n v="14"/>
  </r>
  <r>
    <s v="Incidente"/>
    <x v="1"/>
    <x v="3"/>
    <s v="Cerrado"/>
    <s v="ITSMECOM-981426"/>
    <n v="5153800"/>
    <d v="2022-06-07T00:00:00"/>
    <d v="2022-08-03T00:00:00"/>
    <d v="2022-06-07T00:00:00"/>
    <d v="2022-07-04T00:00:00"/>
    <s v=""/>
    <d v="2022-07-04T00:00:00"/>
    <n v="27"/>
    <n v="27"/>
    <n v="2022"/>
    <x v="7"/>
    <n v="27"/>
    <n v="27"/>
    <n v="27"/>
  </r>
  <r>
    <s v="Incidente"/>
    <x v="1"/>
    <x v="2"/>
    <s v="Cerrado"/>
    <s v="ITSMECOM-979759"/>
    <n v="5148335"/>
    <d v="2022-06-06T00:00:00"/>
    <d v="2022-08-03T00:00:00"/>
    <d v="2022-06-06T00:00:00"/>
    <d v="2022-07-07T00:00:00"/>
    <s v=""/>
    <d v="2022-07-07T00:00:00"/>
    <n v="31"/>
    <n v="31"/>
    <n v="2022"/>
    <x v="7"/>
    <n v="31"/>
    <n v="31"/>
    <n v="31"/>
  </r>
  <r>
    <s v="Incidente"/>
    <x v="1"/>
    <x v="2"/>
    <s v="Cerrado"/>
    <s v="ITSMECOM-972461"/>
    <n v="5127664"/>
    <d v="2022-06-01T00:00:00"/>
    <d v="2022-08-03T00:00:00"/>
    <m/>
    <m/>
    <s v=""/>
    <d v="2022-07-07T00:00:00"/>
    <n v="36"/>
    <n v="0"/>
    <n v="2022"/>
    <x v="7"/>
    <n v="36"/>
    <n v="36"/>
    <n v="36"/>
  </r>
  <r>
    <s v="Incidente"/>
    <x v="6"/>
    <x v="0"/>
    <s v="Cerrado"/>
    <s v="ITSMECOM-971621"/>
    <n v="5125051"/>
    <d v="2022-05-31T00:00:00"/>
    <d v="2022-08-03T00:00:00"/>
    <d v="2022-05-31T00:00:00"/>
    <d v="2022-07-04T00:00:00"/>
    <s v=""/>
    <d v="2022-07-04T00:00:00"/>
    <n v="34"/>
    <n v="34"/>
    <n v="2022"/>
    <x v="7"/>
    <n v="34"/>
    <n v="34"/>
    <n v="34"/>
  </r>
  <r>
    <s v="Incidente"/>
    <x v="1"/>
    <x v="2"/>
    <s v="Cerrado"/>
    <s v="ITSMECOM-959847"/>
    <n v="5082063"/>
    <d v="2022-05-23T00:00:00"/>
    <d v="2022-08-03T00:00:00"/>
    <d v="2022-05-23T00:00:00"/>
    <d v="2022-07-07T00:00:00"/>
    <s v=""/>
    <d v="2022-07-07T00:00:00"/>
    <n v="45"/>
    <n v="45"/>
    <n v="2022"/>
    <x v="7"/>
    <n v="45"/>
    <n v="45"/>
    <n v="45"/>
  </r>
  <r>
    <s v="Incidente"/>
    <x v="7"/>
    <x v="1"/>
    <s v="Cerrado"/>
    <s v="ITSMECOM-897052"/>
    <n v="4903538"/>
    <d v="2022-04-19T00:00:00"/>
    <d v="2022-08-02T00:00:00"/>
    <m/>
    <m/>
    <s v=""/>
    <d v="2022-07-07T00:00:00"/>
    <n v="79"/>
    <n v="0"/>
    <n v="2022"/>
    <x v="7"/>
    <n v="79"/>
    <n v="79"/>
    <n v="79"/>
  </r>
  <r>
    <s v="Incidente"/>
    <x v="1"/>
    <x v="0"/>
    <s v="Cerrado"/>
    <s v="ITSMECOM-896763"/>
    <n v="4902619"/>
    <d v="2022-04-19T00:00:00"/>
    <d v="2022-08-02T00:00:00"/>
    <m/>
    <m/>
    <s v=""/>
    <d v="2022-07-04T00:00:00"/>
    <n v="76"/>
    <n v="0"/>
    <n v="2022"/>
    <x v="7"/>
    <n v="76"/>
    <n v="76"/>
    <n v="76"/>
  </r>
  <r>
    <s v="Incidente"/>
    <x v="1"/>
    <x v="0"/>
    <s v="Cerrado"/>
    <s v="ITSMECOM-882782"/>
    <n v="4867999"/>
    <d v="2022-04-11T00:00:00"/>
    <d v="2022-08-02T00:00:00"/>
    <m/>
    <m/>
    <s v=""/>
    <d v="2022-07-04T00:00:00"/>
    <n v="84"/>
    <n v="0"/>
    <n v="2022"/>
    <x v="7"/>
    <n v="84"/>
    <n v="84"/>
    <n v="84"/>
  </r>
  <r>
    <s v="Incidente"/>
    <x v="1"/>
    <x v="0"/>
    <s v="Cerrado"/>
    <s v="ITSMECOM-878766"/>
    <n v="4858880"/>
    <d v="2022-04-08T00:00:00"/>
    <d v="2022-08-02T00:00:00"/>
    <d v="2022-04-20T00:00:00"/>
    <d v="2022-07-04T00:00:00"/>
    <s v=""/>
    <d v="2022-07-04T00:00:00"/>
    <n v="87"/>
    <n v="75"/>
    <n v="2022"/>
    <x v="7"/>
    <n v="87"/>
    <n v="87"/>
    <n v="87"/>
  </r>
  <r>
    <s v="Incidente"/>
    <x v="3"/>
    <x v="0"/>
    <s v="Cerrado"/>
    <s v="ITSMECOM-855017"/>
    <n v="4785514"/>
    <d v="2022-03-25T00:00:00"/>
    <d v="2022-08-02T00:00:00"/>
    <m/>
    <m/>
    <s v=""/>
    <d v="2022-07-04T00:00:00"/>
    <n v="101"/>
    <n v="0"/>
    <n v="2022"/>
    <x v="7"/>
    <n v="101"/>
    <n v="101"/>
    <n v="101"/>
  </r>
  <r>
    <s v="Incidente"/>
    <x v="7"/>
    <x v="1"/>
    <s v="Cerrado"/>
    <s v="ITSMECOM-846274"/>
    <n v="4753848"/>
    <d v="2022-03-18T00:00:00"/>
    <d v="2022-08-01T00:00:00"/>
    <m/>
    <m/>
    <s v=""/>
    <d v="2022-07-07T00:00:00"/>
    <n v="111"/>
    <n v="0"/>
    <n v="2022"/>
    <x v="7"/>
    <n v="111"/>
    <n v="111"/>
    <n v="111"/>
  </r>
  <r>
    <s v="Incidente"/>
    <x v="5"/>
    <x v="0"/>
    <s v="Cerrado"/>
    <s v="ITSMECOM-833007"/>
    <n v="4694175"/>
    <d v="2022-03-09T00:00:00"/>
    <d v="2022-08-01T00:00:00"/>
    <d v="2022-03-10T00:00:00"/>
    <d v="2022-07-05T00:00:00"/>
    <s v=""/>
    <d v="2022-07-05T00:00:00"/>
    <n v="118"/>
    <n v="117"/>
    <n v="2022"/>
    <x v="7"/>
    <n v="118"/>
    <n v="118"/>
    <n v="118"/>
  </r>
  <r>
    <s v="Incidente"/>
    <x v="1"/>
    <x v="4"/>
    <s v="Cerrado"/>
    <s v="ITSMECOM-804482"/>
    <n v="4608116"/>
    <d v="2022-02-21T00:00:00"/>
    <d v="2022-08-01T00:00:00"/>
    <d v="2022-02-21T00:00:00"/>
    <d v="2022-07-04T00:00:00"/>
    <s v=""/>
    <d v="2022-07-04T00:00:00"/>
    <n v="133"/>
    <n v="133"/>
    <n v="2022"/>
    <x v="7"/>
    <n v="133"/>
    <n v="133"/>
    <n v="133"/>
  </r>
  <r>
    <s v="Incidente"/>
    <x v="1"/>
    <x v="0"/>
    <s v="Cerrado"/>
    <s v="ITSMECOM-1017749"/>
    <n v="5267309"/>
    <d v="2022-06-30T00:00:00"/>
    <d v="2022-08-02T00:00:00"/>
    <m/>
    <m/>
    <s v=""/>
    <d v="2022-06-30T00:00:00"/>
    <n v="0"/>
    <n v="0"/>
    <n v="2022"/>
    <x v="8"/>
    <n v="0"/>
    <n v="0"/>
    <n v="0"/>
  </r>
  <r>
    <s v="Incidente"/>
    <x v="5"/>
    <x v="0"/>
    <s v="Cerrado"/>
    <s v="ITSMECOM-1017025"/>
    <n v="5264861"/>
    <d v="2022-06-30T00:00:00"/>
    <d v="2022-08-02T00:00:00"/>
    <m/>
    <m/>
    <s v=""/>
    <d v="2022-06-30T00:00:00"/>
    <n v="0"/>
    <n v="0"/>
    <n v="2022"/>
    <x v="8"/>
    <n v="0"/>
    <n v="0"/>
    <n v="0"/>
  </r>
  <r>
    <s v="Incidente"/>
    <x v="5"/>
    <x v="0"/>
    <s v="Cerrado"/>
    <s v="ITSMECOM-1016829"/>
    <n v="5263941"/>
    <d v="2022-06-30T00:00:00"/>
    <d v="2022-08-02T00:00:00"/>
    <m/>
    <m/>
    <s v=""/>
    <d v="2022-06-30T00:00:00"/>
    <n v="0"/>
    <n v="0"/>
    <n v="2022"/>
    <x v="8"/>
    <n v="0"/>
    <n v="0"/>
    <n v="0"/>
  </r>
  <r>
    <s v="Incidente"/>
    <x v="6"/>
    <x v="0"/>
    <s v="Cerrado"/>
    <s v="ITSMECOM-1016644"/>
    <n v="5262898"/>
    <d v="2022-06-30T00:00:00"/>
    <d v="2022-08-02T00:00:00"/>
    <d v="2022-06-30T00:00:00"/>
    <d v="2022-06-30T00:00:00"/>
    <s v=""/>
    <d v="2022-06-30T00:00:00"/>
    <n v="0"/>
    <n v="0"/>
    <n v="2022"/>
    <x v="8"/>
    <n v="0"/>
    <n v="0"/>
    <n v="0"/>
  </r>
  <r>
    <s v="Incidente"/>
    <x v="1"/>
    <x v="0"/>
    <s v="Cerrado"/>
    <s v="ITSMECOM-1015739"/>
    <n v="5261342"/>
    <d v="2022-06-29T00:00:00"/>
    <d v="2022-08-02T00:00:00"/>
    <m/>
    <m/>
    <s v=""/>
    <d v="2022-06-29T00:00:00"/>
    <n v="0"/>
    <n v="0"/>
    <n v="2022"/>
    <x v="8"/>
    <n v="0"/>
    <n v="0"/>
    <n v="0"/>
  </r>
  <r>
    <s v="Incidente"/>
    <x v="5"/>
    <x v="0"/>
    <s v="Cerrado"/>
    <s v="ITSMECOM-1014588"/>
    <n v="5256764"/>
    <d v="2022-06-29T00:00:00"/>
    <d v="2022-08-02T00:00:00"/>
    <m/>
    <m/>
    <s v=""/>
    <d v="2022-06-30T00:00:00"/>
    <n v="1"/>
    <n v="0"/>
    <n v="2022"/>
    <x v="8"/>
    <n v="1"/>
    <n v="1"/>
    <n v="1"/>
  </r>
  <r>
    <s v="Incidente"/>
    <x v="1"/>
    <x v="0"/>
    <s v="Cerrado"/>
    <s v="ITSMECOM-1014520"/>
    <n v="5256622"/>
    <d v="2022-06-29T00:00:00"/>
    <d v="2022-08-02T00:00:00"/>
    <m/>
    <m/>
    <s v=""/>
    <d v="2022-06-29T00:00:00"/>
    <n v="0"/>
    <n v="0"/>
    <n v="2022"/>
    <x v="8"/>
    <n v="0"/>
    <n v="0"/>
    <n v="0"/>
  </r>
  <r>
    <s v="Incidente"/>
    <x v="1"/>
    <x v="0"/>
    <s v="Cerrado"/>
    <s v="ITSMECOM-1013483"/>
    <n v="5254505"/>
    <d v="2022-06-28T00:00:00"/>
    <d v="2022-08-02T00:00:00"/>
    <m/>
    <m/>
    <s v=""/>
    <d v="2022-06-28T00:00:00"/>
    <n v="0"/>
    <n v="0"/>
    <n v="2022"/>
    <x v="8"/>
    <n v="0"/>
    <n v="0"/>
    <n v="0"/>
  </r>
  <r>
    <s v="Incidente"/>
    <x v="5"/>
    <x v="0"/>
    <s v="Cerrado"/>
    <s v="ITSMECOM-1012588"/>
    <n v="5250980"/>
    <d v="2022-06-28T00:00:00"/>
    <d v="2022-08-02T00:00:00"/>
    <m/>
    <m/>
    <s v=""/>
    <d v="2022-06-28T00:00:00"/>
    <n v="0"/>
    <n v="0"/>
    <n v="2022"/>
    <x v="8"/>
    <n v="0"/>
    <n v="0"/>
    <n v="0"/>
  </r>
  <r>
    <s v="Incidente"/>
    <x v="1"/>
    <x v="0"/>
    <s v="Cerrado"/>
    <s v="ITSMECOM-1012555"/>
    <n v="5250781"/>
    <d v="2022-06-28T00:00:00"/>
    <d v="2022-08-02T00:00:00"/>
    <m/>
    <m/>
    <s v=""/>
    <d v="2022-06-29T00:00:00"/>
    <n v="1"/>
    <n v="0"/>
    <n v="2022"/>
    <x v="8"/>
    <n v="1"/>
    <n v="1"/>
    <n v="1"/>
  </r>
  <r>
    <s v="Incidente"/>
    <x v="3"/>
    <x v="0"/>
    <s v="Cerrado"/>
    <s v="ITSMECOM-1012541"/>
    <n v="5250929"/>
    <d v="2022-06-28T00:00:00"/>
    <d v="2022-08-02T00:00:00"/>
    <m/>
    <m/>
    <s v=""/>
    <d v="2022-06-29T00:00:00"/>
    <n v="1"/>
    <n v="0"/>
    <n v="2022"/>
    <x v="8"/>
    <n v="1"/>
    <n v="1"/>
    <n v="1"/>
  </r>
  <r>
    <s v="Incidente"/>
    <x v="5"/>
    <x v="0"/>
    <s v="Cerrado"/>
    <s v="ITSMECOM-1012490"/>
    <n v="5250261"/>
    <d v="2022-06-28T00:00:00"/>
    <d v="2022-08-02T00:00:00"/>
    <d v="2022-06-28T00:00:00"/>
    <d v="2022-06-29T00:00:00"/>
    <s v=""/>
    <d v="2022-06-29T00:00:00"/>
    <n v="1"/>
    <n v="1"/>
    <n v="2022"/>
    <x v="8"/>
    <n v="1"/>
    <n v="1"/>
    <n v="1"/>
  </r>
  <r>
    <s v="Incidente"/>
    <x v="7"/>
    <x v="1"/>
    <s v="Cerrado"/>
    <s v="ITSMECOM-1011906"/>
    <n v="5248907"/>
    <d v="2022-06-27T00:00:00"/>
    <d v="2022-06-30T00:00:00"/>
    <m/>
    <m/>
    <s v=""/>
    <d v="2022-06-30T00:00:00"/>
    <n v="3"/>
    <n v="0"/>
    <n v="2022"/>
    <x v="8"/>
    <n v="3"/>
    <n v="3"/>
    <n v="3"/>
  </r>
  <r>
    <s v="Solicitud de servicio"/>
    <x v="0"/>
    <x v="0"/>
    <s v="Cerrado"/>
    <s v="ITSMECOM-1011385"/>
    <n v="5246910"/>
    <d v="2022-06-27T00:00:00"/>
    <d v="2022-08-02T00:00:00"/>
    <m/>
    <m/>
    <s v=""/>
    <d v="2022-06-28T00:00:00"/>
    <n v="1"/>
    <n v="0"/>
    <n v="2022"/>
    <x v="8"/>
    <n v="1"/>
    <n v="1"/>
    <n v="1"/>
  </r>
  <r>
    <s v="Solicitud de servicio"/>
    <x v="13"/>
    <x v="1"/>
    <s v="Cerrado"/>
    <s v="ITSMECOM-1011097"/>
    <n v="5245468"/>
    <d v="2022-06-27T00:00:00"/>
    <d v="2022-08-02T00:00:00"/>
    <m/>
    <m/>
    <s v=""/>
    <d v="2022-06-27T00:00:00"/>
    <n v="0"/>
    <n v="0"/>
    <n v="2022"/>
    <x v="8"/>
    <n v="0"/>
    <n v="0"/>
    <n v="0"/>
  </r>
  <r>
    <s v="Incidente"/>
    <x v="5"/>
    <x v="0"/>
    <s v="Cerrado"/>
    <s v="ITSMECOM-1010880"/>
    <n v="5244296"/>
    <d v="2022-06-27T00:00:00"/>
    <d v="2022-08-02T00:00:00"/>
    <m/>
    <m/>
    <s v=""/>
    <d v="2022-06-27T00:00:00"/>
    <n v="0"/>
    <n v="0"/>
    <n v="2022"/>
    <x v="8"/>
    <n v="0"/>
    <n v="0"/>
    <n v="0"/>
  </r>
  <r>
    <s v="Incidente"/>
    <x v="3"/>
    <x v="0"/>
    <s v="Cerrado"/>
    <s v="ITSMECOM-1010830"/>
    <n v="5244335"/>
    <d v="2022-06-27T00:00:00"/>
    <d v="2022-08-02T00:00:00"/>
    <d v="2022-06-27T00:00:00"/>
    <d v="2022-06-28T00:00:00"/>
    <s v=""/>
    <d v="2022-06-28T00:00:00"/>
    <n v="1"/>
    <n v="1"/>
    <n v="2022"/>
    <x v="8"/>
    <n v="1"/>
    <n v="1"/>
    <n v="1"/>
  </r>
  <r>
    <s v="Incidente"/>
    <x v="3"/>
    <x v="0"/>
    <s v="Cerrado"/>
    <s v="ITSMECOM-1010819"/>
    <n v="5244329"/>
    <d v="2022-06-27T00:00:00"/>
    <d v="2022-08-02T00:00:00"/>
    <d v="2022-06-27T00:00:00"/>
    <d v="2022-06-28T00:00:00"/>
    <s v=""/>
    <d v="2022-06-28T00:00:00"/>
    <n v="1"/>
    <n v="1"/>
    <n v="2022"/>
    <x v="8"/>
    <n v="1"/>
    <n v="1"/>
    <n v="1"/>
  </r>
  <r>
    <s v="Incidente"/>
    <x v="1"/>
    <x v="0"/>
    <s v="Cerrado"/>
    <s v="ITSMECOM-1010811"/>
    <n v="5244233"/>
    <d v="2022-06-27T00:00:00"/>
    <d v="2022-08-02T00:00:00"/>
    <d v="2022-06-27T00:00:00"/>
    <d v="2022-06-29T00:00:00"/>
    <s v=""/>
    <d v="2022-06-29T00:00:00"/>
    <n v="2"/>
    <n v="2"/>
    <n v="2022"/>
    <x v="8"/>
    <n v="2"/>
    <n v="2"/>
    <n v="2"/>
  </r>
  <r>
    <s v="Incidente"/>
    <x v="3"/>
    <x v="0"/>
    <s v="Cerrado"/>
    <s v="ITSMECOM-1010800"/>
    <n v="5243802"/>
    <d v="2022-06-27T00:00:00"/>
    <d v="2022-08-02T00:00:00"/>
    <m/>
    <m/>
    <s v=""/>
    <d v="2022-06-27T00:00:00"/>
    <n v="0"/>
    <n v="0"/>
    <n v="2022"/>
    <x v="8"/>
    <n v="0"/>
    <n v="0"/>
    <n v="0"/>
  </r>
  <r>
    <s v="Incidente"/>
    <x v="5"/>
    <x v="0"/>
    <s v="Cerrado"/>
    <s v="ITSMECOM-1010787"/>
    <n v="5243783"/>
    <d v="2022-06-27T00:00:00"/>
    <d v="2022-08-02T00:00:00"/>
    <m/>
    <m/>
    <s v=""/>
    <d v="2022-06-27T00:00:00"/>
    <n v="0"/>
    <n v="0"/>
    <n v="2022"/>
    <x v="8"/>
    <n v="0"/>
    <n v="0"/>
    <n v="0"/>
  </r>
  <r>
    <s v="Incidente"/>
    <x v="5"/>
    <x v="0"/>
    <s v="Cerrado"/>
    <s v="ITSMECOM-1010753"/>
    <n v="5243763"/>
    <d v="2022-06-27T00:00:00"/>
    <d v="2022-08-02T00:00:00"/>
    <m/>
    <m/>
    <s v=""/>
    <d v="2022-06-27T00:00:00"/>
    <n v="0"/>
    <n v="0"/>
    <n v="2022"/>
    <x v="8"/>
    <n v="0"/>
    <n v="0"/>
    <n v="0"/>
  </r>
  <r>
    <s v="Incidente"/>
    <x v="5"/>
    <x v="0"/>
    <s v="Cerrado"/>
    <s v="ITSMECOM-1010751"/>
    <n v="5243759"/>
    <d v="2022-06-27T00:00:00"/>
    <d v="2022-08-02T00:00:00"/>
    <d v="2022-06-27T00:00:00"/>
    <d v="2022-06-29T00:00:00"/>
    <s v=""/>
    <d v="2022-06-29T00:00:00"/>
    <n v="2"/>
    <n v="2"/>
    <n v="2022"/>
    <x v="8"/>
    <n v="2"/>
    <n v="2"/>
    <n v="2"/>
  </r>
  <r>
    <s v="Incidente"/>
    <x v="5"/>
    <x v="0"/>
    <s v="Cerrado"/>
    <s v="ITSMECOM-1010735"/>
    <n v="5243741"/>
    <d v="2022-06-27T00:00:00"/>
    <d v="2022-08-02T00:00:00"/>
    <d v="2022-06-27T00:00:00"/>
    <d v="2022-06-28T00:00:00"/>
    <s v=""/>
    <d v="2022-06-28T00:00:00"/>
    <n v="1"/>
    <n v="1"/>
    <n v="2022"/>
    <x v="8"/>
    <n v="1"/>
    <n v="1"/>
    <n v="1"/>
  </r>
  <r>
    <s v="Incidente"/>
    <x v="5"/>
    <x v="0"/>
    <s v="Cerrado"/>
    <s v="ITSMECOM-1010730"/>
    <n v="5243735"/>
    <d v="2022-06-27T00:00:00"/>
    <d v="2022-08-02T00:00:00"/>
    <m/>
    <m/>
    <s v=""/>
    <d v="2022-06-27T00:00:00"/>
    <n v="0"/>
    <n v="0"/>
    <n v="2022"/>
    <x v="8"/>
    <n v="0"/>
    <n v="0"/>
    <n v="0"/>
  </r>
  <r>
    <s v="Incidente"/>
    <x v="5"/>
    <x v="0"/>
    <s v="Cerrado"/>
    <s v="ITSMECOM-1010718"/>
    <n v="5243726"/>
    <d v="2022-06-27T00:00:00"/>
    <d v="2022-08-02T00:00:00"/>
    <m/>
    <m/>
    <s v=""/>
    <d v="2022-06-27T00:00:00"/>
    <n v="0"/>
    <n v="0"/>
    <n v="2022"/>
    <x v="8"/>
    <n v="0"/>
    <n v="0"/>
    <n v="0"/>
  </r>
  <r>
    <s v="Incidente"/>
    <x v="6"/>
    <x v="0"/>
    <s v="Cerrado"/>
    <s v="ITSMECOM-1006807"/>
    <n v="5236643"/>
    <d v="2022-06-23T00:00:00"/>
    <d v="2022-08-03T00:00:00"/>
    <m/>
    <m/>
    <s v=""/>
    <d v="2022-06-23T00:00:00"/>
    <n v="0"/>
    <n v="0"/>
    <n v="2022"/>
    <x v="8"/>
    <n v="0"/>
    <n v="0"/>
    <n v="0"/>
  </r>
  <r>
    <s v="Incidente"/>
    <x v="5"/>
    <x v="0"/>
    <s v="Cerrado"/>
    <s v="ITSMECOM-1006744"/>
    <n v="5236281"/>
    <d v="2022-06-23T00:00:00"/>
    <d v="2022-08-03T00:00:00"/>
    <d v="2022-06-23T00:00:00"/>
    <d v="2022-06-23T00:00:00"/>
    <s v=""/>
    <d v="2022-06-23T00:00:00"/>
    <n v="0"/>
    <n v="0"/>
    <n v="2022"/>
    <x v="8"/>
    <n v="0"/>
    <n v="0"/>
    <n v="0"/>
  </r>
  <r>
    <s v="Solicitud de servicio"/>
    <x v="9"/>
    <x v="0"/>
    <s v="Cerrado"/>
    <s v="ITSMECOM-1006691"/>
    <n v="5236133"/>
    <d v="2022-06-23T00:00:00"/>
    <d v="2022-08-03T00:00:00"/>
    <m/>
    <m/>
    <s v=""/>
    <d v="2022-06-27T00:00:00"/>
    <n v="4"/>
    <n v="0"/>
    <n v="2022"/>
    <x v="8"/>
    <n v="4"/>
    <n v="4"/>
    <n v="4"/>
  </r>
  <r>
    <s v="Incidente"/>
    <x v="3"/>
    <x v="0"/>
    <s v="Cerrado"/>
    <s v="ITSMECOM-1005955"/>
    <n v="5232775"/>
    <d v="2022-06-23T00:00:00"/>
    <d v="2022-08-03T00:00:00"/>
    <d v="2022-06-23T00:00:00"/>
    <d v="2022-06-28T00:00:00"/>
    <s v=""/>
    <d v="2022-06-28T00:00:00"/>
    <n v="5"/>
    <n v="5"/>
    <n v="2022"/>
    <x v="8"/>
    <n v="5"/>
    <n v="5"/>
    <n v="5"/>
  </r>
  <r>
    <s v="Incidente"/>
    <x v="1"/>
    <x v="0"/>
    <s v="Cerrado"/>
    <s v="ITSMECOM-1005928"/>
    <n v="5232662"/>
    <d v="2022-06-23T00:00:00"/>
    <d v="2022-08-03T00:00:00"/>
    <m/>
    <m/>
    <s v=""/>
    <d v="2022-06-23T00:00:00"/>
    <n v="0"/>
    <n v="0"/>
    <n v="2022"/>
    <x v="8"/>
    <n v="0"/>
    <n v="0"/>
    <n v="0"/>
  </r>
  <r>
    <s v="Incidente"/>
    <x v="1"/>
    <x v="0"/>
    <s v="Cerrado"/>
    <s v="ITSMECOM-1005903"/>
    <n v="5232653"/>
    <d v="2022-06-23T00:00:00"/>
    <d v="2022-08-03T00:00:00"/>
    <d v="2022-06-23T00:00:00"/>
    <d v="2022-06-27T00:00:00"/>
    <s v=""/>
    <d v="2022-06-27T00:00:00"/>
    <n v="4"/>
    <n v="4"/>
    <n v="2022"/>
    <x v="8"/>
    <n v="4"/>
    <n v="4"/>
    <n v="4"/>
  </r>
  <r>
    <s v="Solicitud de servicio"/>
    <x v="0"/>
    <x v="0"/>
    <s v="Cerrado"/>
    <s v="ITSMECOM-1004165"/>
    <n v="5229418"/>
    <d v="2022-06-22T00:00:00"/>
    <d v="2022-08-03T00:00:00"/>
    <m/>
    <m/>
    <s v=""/>
    <d v="2022-06-22T00:00:00"/>
    <n v="0"/>
    <n v="0"/>
    <n v="2022"/>
    <x v="8"/>
    <n v="0"/>
    <n v="0"/>
    <n v="0"/>
  </r>
  <r>
    <s v="Incidente"/>
    <x v="1"/>
    <x v="2"/>
    <s v="Cerrado"/>
    <s v="ITSMECOM-1003620"/>
    <n v="5226302"/>
    <d v="2022-06-22T00:00:00"/>
    <d v="2022-08-03T00:00:00"/>
    <m/>
    <m/>
    <s v=""/>
    <d v="2022-06-23T00:00:00"/>
    <n v="1"/>
    <n v="0"/>
    <n v="2022"/>
    <x v="8"/>
    <n v="1"/>
    <n v="1"/>
    <n v="1"/>
  </r>
  <r>
    <s v="Incidente"/>
    <x v="3"/>
    <x v="0"/>
    <s v="Cerrado"/>
    <s v="ITSMECOM-1003527"/>
    <n v="5226006"/>
    <d v="2022-06-22T00:00:00"/>
    <d v="2022-08-03T00:00:00"/>
    <d v="2022-06-22T00:00:00"/>
    <d v="2022-06-23T00:00:00"/>
    <s v=""/>
    <d v="2022-06-23T00:00:00"/>
    <n v="1"/>
    <n v="1"/>
    <n v="2022"/>
    <x v="8"/>
    <n v="1"/>
    <n v="1"/>
    <n v="1"/>
  </r>
  <r>
    <s v="Incidente"/>
    <x v="3"/>
    <x v="0"/>
    <s v="Cerrado"/>
    <s v="ITSMECOM-1003506"/>
    <n v="5225983"/>
    <d v="2022-06-22T00:00:00"/>
    <d v="2022-08-03T00:00:00"/>
    <d v="2022-06-22T00:00:00"/>
    <d v="2022-06-23T00:00:00"/>
    <s v=""/>
    <d v="2022-06-23T00:00:00"/>
    <n v="1"/>
    <n v="1"/>
    <n v="2022"/>
    <x v="8"/>
    <n v="1"/>
    <n v="1"/>
    <n v="1"/>
  </r>
  <r>
    <s v="Incidente"/>
    <x v="3"/>
    <x v="0"/>
    <s v="Cerrado"/>
    <s v="ITSMECOM-1003502"/>
    <n v="5225976"/>
    <d v="2022-06-22T00:00:00"/>
    <d v="2022-08-03T00:00:00"/>
    <d v="2022-06-22T00:00:00"/>
    <d v="2022-06-22T00:00:00"/>
    <s v=""/>
    <d v="2022-06-22T00:00:00"/>
    <n v="0"/>
    <n v="0"/>
    <n v="2022"/>
    <x v="8"/>
    <n v="0"/>
    <n v="0"/>
    <n v="0"/>
  </r>
  <r>
    <s v="Incidente"/>
    <x v="5"/>
    <x v="1"/>
    <s v="Cerrado"/>
    <s v="ITSMECOM-1002824"/>
    <n v="5224318"/>
    <d v="2022-06-21T00:00:00"/>
    <d v="2022-08-03T00:00:00"/>
    <m/>
    <m/>
    <s v=""/>
    <d v="2022-06-21T00:00:00"/>
    <n v="0"/>
    <n v="0"/>
    <n v="2022"/>
    <x v="8"/>
    <n v="0"/>
    <n v="0"/>
    <n v="0"/>
  </r>
  <r>
    <s v="Incidente"/>
    <x v="6"/>
    <x v="0"/>
    <s v="Cerrado"/>
    <s v="ITSMECOM-1002046"/>
    <n v="5220561"/>
    <d v="2022-06-21T00:00:00"/>
    <d v="2022-08-03T00:00:00"/>
    <m/>
    <m/>
    <s v=""/>
    <d v="2022-06-21T00:00:00"/>
    <n v="0"/>
    <n v="0"/>
    <n v="2022"/>
    <x v="8"/>
    <n v="0"/>
    <n v="0"/>
    <n v="0"/>
  </r>
  <r>
    <s v="Incidente"/>
    <x v="3"/>
    <x v="0"/>
    <s v="Cerrado"/>
    <s v="ITSMECOM-1001992"/>
    <n v="5220203"/>
    <d v="2022-06-21T00:00:00"/>
    <d v="2022-08-03T00:00:00"/>
    <m/>
    <m/>
    <s v=""/>
    <d v="2022-06-22T00:00:00"/>
    <n v="1"/>
    <n v="0"/>
    <n v="2022"/>
    <x v="8"/>
    <n v="1"/>
    <n v="1"/>
    <n v="1"/>
  </r>
  <r>
    <s v="Incidente"/>
    <x v="1"/>
    <x v="0"/>
    <s v="Cerrado"/>
    <s v="ITSMECOM-1001873"/>
    <n v="5219575"/>
    <d v="2022-06-21T00:00:00"/>
    <d v="2022-08-03T00:00:00"/>
    <m/>
    <m/>
    <s v=""/>
    <d v="2022-06-21T00:00:00"/>
    <n v="0"/>
    <n v="0"/>
    <n v="2022"/>
    <x v="8"/>
    <n v="0"/>
    <n v="0"/>
    <n v="0"/>
  </r>
  <r>
    <s v="Incidente"/>
    <x v="3"/>
    <x v="0"/>
    <s v="Cerrado"/>
    <s v="ITSMECOM-1000310"/>
    <n v="5214204"/>
    <d v="2022-06-20T00:00:00"/>
    <d v="2022-08-03T00:00:00"/>
    <m/>
    <m/>
    <s v=""/>
    <d v="2022-06-20T00:00:00"/>
    <n v="0"/>
    <n v="0"/>
    <n v="2022"/>
    <x v="8"/>
    <n v="0"/>
    <n v="0"/>
    <n v="0"/>
  </r>
  <r>
    <s v="Incidente"/>
    <x v="3"/>
    <x v="3"/>
    <s v="Cerrado"/>
    <s v="ITSMECOM-1000281"/>
    <n v="5214183"/>
    <d v="2022-06-20T00:00:00"/>
    <d v="2022-08-03T00:00:00"/>
    <d v="2022-06-20T00:00:00"/>
    <d v="2022-06-21T00:00:00"/>
    <s v=""/>
    <d v="2022-06-21T00:00:00"/>
    <n v="1"/>
    <n v="1"/>
    <n v="2022"/>
    <x v="8"/>
    <n v="1"/>
    <n v="1"/>
    <n v="1"/>
  </r>
  <r>
    <s v="Incidente"/>
    <x v="3"/>
    <x v="3"/>
    <s v="Cerrado"/>
    <s v="ITSMECOM-1000268"/>
    <n v="5214176"/>
    <d v="2022-06-20T00:00:00"/>
    <d v="2022-08-03T00:00:00"/>
    <d v="2022-06-20T00:00:00"/>
    <d v="2022-06-21T00:00:00"/>
    <s v=""/>
    <d v="2022-06-21T00:00:00"/>
    <n v="1"/>
    <n v="1"/>
    <n v="2022"/>
    <x v="8"/>
    <n v="1"/>
    <n v="1"/>
    <n v="1"/>
  </r>
  <r>
    <s v="Incidente"/>
    <x v="1"/>
    <x v="0"/>
    <s v="Cerrado"/>
    <s v="ITSMECOM-1000231"/>
    <n v="5214037"/>
    <d v="2022-06-20T00:00:00"/>
    <d v="2022-08-03T00:00:00"/>
    <d v="2022-06-20T00:00:00"/>
    <d v="2022-06-20T00:00:00"/>
    <s v=""/>
    <d v="2022-06-20T00:00:00"/>
    <n v="0"/>
    <n v="0"/>
    <n v="2022"/>
    <x v="8"/>
    <n v="0"/>
    <n v="0"/>
    <n v="0"/>
  </r>
  <r>
    <s v="Incidente"/>
    <x v="1"/>
    <x v="0"/>
    <s v="Cerrado"/>
    <s v="ITSMECOM-1000169"/>
    <n v="5213884"/>
    <d v="2022-06-20T00:00:00"/>
    <d v="2022-08-03T00:00:00"/>
    <m/>
    <m/>
    <s v=""/>
    <d v="2022-06-20T00:00:00"/>
    <n v="0"/>
    <n v="0"/>
    <n v="2022"/>
    <x v="8"/>
    <n v="0"/>
    <n v="0"/>
    <n v="0"/>
  </r>
  <r>
    <s v="Incidente"/>
    <x v="1"/>
    <x v="0"/>
    <s v="Cerrado"/>
    <s v="ITSMECOM-998413"/>
    <n v="5208386"/>
    <d v="2022-06-17T00:00:00"/>
    <d v="2022-08-03T00:00:00"/>
    <d v="2022-06-17T00:00:00"/>
    <d v="2022-06-20T00:00:00"/>
    <s v=""/>
    <d v="2022-06-20T00:00:00"/>
    <n v="3"/>
    <n v="3"/>
    <n v="2022"/>
    <x v="8"/>
    <n v="3"/>
    <n v="3"/>
    <n v="3"/>
  </r>
  <r>
    <s v="Solicitud de servicio"/>
    <x v="0"/>
    <x v="0"/>
    <s v="Cerrado"/>
    <s v="ITSMECOM-998355"/>
    <n v="5208232"/>
    <d v="2022-06-17T00:00:00"/>
    <d v="2022-08-04T00:00:00"/>
    <m/>
    <m/>
    <s v=""/>
    <d v="2022-06-17T00:00:00"/>
    <n v="0"/>
    <n v="0"/>
    <n v="2022"/>
    <x v="8"/>
    <n v="0"/>
    <n v="0"/>
    <n v="0"/>
  </r>
  <r>
    <s v="Incidente"/>
    <x v="1"/>
    <x v="0"/>
    <s v="Cerrado"/>
    <s v="ITSMECOM-997796"/>
    <n v="5205896"/>
    <d v="2022-06-17T00:00:00"/>
    <d v="2022-08-03T00:00:00"/>
    <m/>
    <m/>
    <s v=""/>
    <d v="2022-06-17T00:00:00"/>
    <n v="0"/>
    <n v="0"/>
    <n v="2022"/>
    <x v="8"/>
    <n v="0"/>
    <n v="0"/>
    <n v="0"/>
  </r>
  <r>
    <s v="Incidente"/>
    <x v="5"/>
    <x v="0"/>
    <s v="Cerrado"/>
    <s v="ITSMECOM-997766"/>
    <n v="5205644"/>
    <d v="2022-06-17T00:00:00"/>
    <d v="2022-08-03T00:00:00"/>
    <m/>
    <m/>
    <s v=""/>
    <d v="2022-06-17T00:00:00"/>
    <n v="0"/>
    <n v="0"/>
    <n v="2022"/>
    <x v="8"/>
    <n v="0"/>
    <n v="0"/>
    <n v="0"/>
  </r>
  <r>
    <s v="Solicitud de servicio"/>
    <x v="0"/>
    <x v="0"/>
    <s v="Cerrado"/>
    <s v="ITSMECOM-996508"/>
    <n v="5201823"/>
    <d v="2022-06-16T00:00:00"/>
    <d v="2022-08-03T00:00:00"/>
    <m/>
    <m/>
    <s v=""/>
    <d v="2022-06-28T00:00:00"/>
    <n v="12"/>
    <n v="0"/>
    <n v="2022"/>
    <x v="8"/>
    <n v="12"/>
    <n v="12"/>
    <n v="12"/>
  </r>
  <r>
    <s v="Incidente"/>
    <x v="1"/>
    <x v="0"/>
    <s v="Cerrado"/>
    <s v="ITSMECOM-996170"/>
    <n v="5200293"/>
    <d v="2022-06-16T00:00:00"/>
    <d v="2022-08-03T00:00:00"/>
    <m/>
    <m/>
    <s v=""/>
    <d v="2022-06-16T00:00:00"/>
    <n v="0"/>
    <n v="0"/>
    <n v="2022"/>
    <x v="8"/>
    <n v="0"/>
    <n v="0"/>
    <n v="0"/>
  </r>
  <r>
    <s v="Incidente"/>
    <x v="1"/>
    <x v="0"/>
    <s v="Cerrado"/>
    <s v="ITSMECOM-996165"/>
    <n v="5200288"/>
    <d v="2022-06-16T00:00:00"/>
    <d v="2022-08-03T00:00:00"/>
    <m/>
    <m/>
    <s v=""/>
    <d v="2022-06-16T00:00:00"/>
    <n v="0"/>
    <n v="0"/>
    <n v="2022"/>
    <x v="8"/>
    <n v="0"/>
    <n v="0"/>
    <n v="0"/>
  </r>
  <r>
    <s v="Solicitud de servicio"/>
    <x v="8"/>
    <x v="1"/>
    <s v="Cerrado"/>
    <s v="ITSMECOM-995100"/>
    <n v="5197084"/>
    <d v="2022-06-15T00:00:00"/>
    <d v="2022-08-03T00:00:00"/>
    <m/>
    <m/>
    <s v=""/>
    <d v="2022-06-16T00:00:00"/>
    <n v="1"/>
    <n v="0"/>
    <n v="2022"/>
    <x v="8"/>
    <n v="1"/>
    <n v="1"/>
    <n v="1"/>
  </r>
  <r>
    <s v="Solicitud de servicio"/>
    <x v="0"/>
    <x v="1"/>
    <s v="Cerrado"/>
    <s v="ITSMECOM-995001"/>
    <n v="5196448"/>
    <d v="2022-06-15T00:00:00"/>
    <d v="2022-08-03T00:00:00"/>
    <m/>
    <m/>
    <s v=""/>
    <d v="2022-06-15T00:00:00"/>
    <n v="0"/>
    <n v="0"/>
    <n v="2022"/>
    <x v="8"/>
    <n v="0"/>
    <n v="0"/>
    <n v="0"/>
  </r>
  <r>
    <s v="Solicitud de servicio"/>
    <x v="0"/>
    <x v="1"/>
    <s v="Cerrado"/>
    <s v="ITSMECOM-994999"/>
    <n v="5196445"/>
    <d v="2022-06-15T00:00:00"/>
    <d v="2022-08-03T00:00:00"/>
    <m/>
    <m/>
    <s v=""/>
    <d v="2022-06-15T00:00:00"/>
    <n v="0"/>
    <n v="0"/>
    <n v="2022"/>
    <x v="8"/>
    <n v="0"/>
    <n v="0"/>
    <n v="0"/>
  </r>
  <r>
    <s v="Solicitud de servicio"/>
    <x v="0"/>
    <x v="1"/>
    <s v="Cerrado"/>
    <s v="ITSMECOM-994978"/>
    <n v="5196362"/>
    <d v="2022-06-15T00:00:00"/>
    <d v="2022-08-03T00:00:00"/>
    <m/>
    <m/>
    <s v=""/>
    <d v="2022-06-15T00:00:00"/>
    <n v="0"/>
    <n v="0"/>
    <n v="2022"/>
    <x v="8"/>
    <n v="0"/>
    <n v="0"/>
    <n v="0"/>
  </r>
  <r>
    <s v="Solicitud de servicio"/>
    <x v="0"/>
    <x v="4"/>
    <s v="Cerrado"/>
    <s v="ITSMECOM-994681"/>
    <n v="5194877"/>
    <d v="2022-06-15T00:00:00"/>
    <d v="2022-08-03T00:00:00"/>
    <m/>
    <m/>
    <s v=""/>
    <d v="2022-06-15T00:00:00"/>
    <n v="0"/>
    <n v="0"/>
    <n v="2022"/>
    <x v="8"/>
    <n v="0"/>
    <n v="0"/>
    <n v="0"/>
  </r>
  <r>
    <s v="Incidente"/>
    <x v="1"/>
    <x v="1"/>
    <s v="Cerrado"/>
    <s v="ITSMECOM-994613"/>
    <n v="5194498"/>
    <d v="2022-06-15T00:00:00"/>
    <d v="2022-08-03T00:00:00"/>
    <m/>
    <m/>
    <s v=""/>
    <d v="2022-06-15T00:00:00"/>
    <n v="0"/>
    <n v="0"/>
    <n v="2022"/>
    <x v="8"/>
    <n v="0"/>
    <n v="0"/>
    <n v="0"/>
  </r>
  <r>
    <s v="Incidente"/>
    <x v="1"/>
    <x v="0"/>
    <s v="Cerrado"/>
    <s v="ITSMECOM-994598"/>
    <n v="5194482"/>
    <d v="2022-06-15T00:00:00"/>
    <d v="2022-08-03T00:00:00"/>
    <d v="2022-06-15T00:00:00"/>
    <d v="2022-06-20T00:00:00"/>
    <s v=""/>
    <d v="2022-06-20T00:00:00"/>
    <n v="5"/>
    <n v="5"/>
    <n v="2022"/>
    <x v="8"/>
    <n v="5"/>
    <n v="5"/>
    <n v="5"/>
  </r>
  <r>
    <s v="Incidente"/>
    <x v="1"/>
    <x v="0"/>
    <s v="Cerrado"/>
    <s v="ITSMECOM-994585"/>
    <n v="5194469"/>
    <d v="2022-06-15T00:00:00"/>
    <d v="2022-08-03T00:00:00"/>
    <m/>
    <m/>
    <s v=""/>
    <d v="2022-06-15T00:00:00"/>
    <n v="0"/>
    <n v="0"/>
    <n v="2022"/>
    <x v="8"/>
    <n v="0"/>
    <n v="0"/>
    <n v="0"/>
  </r>
  <r>
    <s v="Incidente"/>
    <x v="1"/>
    <x v="0"/>
    <s v="Cerrado"/>
    <s v="ITSMECOM-994564"/>
    <n v="5194452"/>
    <d v="2022-06-15T00:00:00"/>
    <d v="2022-08-03T00:00:00"/>
    <d v="2022-06-15T00:00:00"/>
    <d v="2022-06-16T00:00:00"/>
    <s v=""/>
    <d v="2022-06-16T00:00:00"/>
    <n v="1"/>
    <n v="1"/>
    <n v="2022"/>
    <x v="8"/>
    <n v="1"/>
    <n v="1"/>
    <n v="1"/>
  </r>
  <r>
    <s v="Solicitud de servicio"/>
    <x v="0"/>
    <x v="1"/>
    <s v="Cerrado"/>
    <s v="ITSMECOM-992733"/>
    <n v="5188799"/>
    <d v="2022-06-14T00:00:00"/>
    <d v="2022-08-03T00:00:00"/>
    <m/>
    <m/>
    <s v=""/>
    <d v="2022-06-14T00:00:00"/>
    <n v="0"/>
    <n v="0"/>
    <n v="2022"/>
    <x v="8"/>
    <n v="0"/>
    <n v="0"/>
    <n v="0"/>
  </r>
  <r>
    <s v="Incidente"/>
    <x v="1"/>
    <x v="0"/>
    <s v="Cerrado"/>
    <s v="ITSMECOM-992560"/>
    <n v="5188230"/>
    <d v="2022-06-14T00:00:00"/>
    <d v="2022-08-03T00:00:00"/>
    <m/>
    <m/>
    <s v=""/>
    <d v="2022-06-14T00:00:00"/>
    <n v="0"/>
    <n v="0"/>
    <n v="2022"/>
    <x v="8"/>
    <n v="0"/>
    <n v="0"/>
    <n v="0"/>
  </r>
  <r>
    <s v="Incidente"/>
    <x v="1"/>
    <x v="0"/>
    <s v="Cerrado"/>
    <s v="ITSMECOM-992555"/>
    <n v="5188225"/>
    <d v="2022-06-14T00:00:00"/>
    <d v="2022-08-03T00:00:00"/>
    <m/>
    <m/>
    <s v=""/>
    <d v="2022-06-14T00:00:00"/>
    <n v="0"/>
    <n v="0"/>
    <n v="2022"/>
    <x v="8"/>
    <n v="0"/>
    <n v="0"/>
    <n v="0"/>
  </r>
  <r>
    <s v="Incidente"/>
    <x v="1"/>
    <x v="0"/>
    <s v="Cerrado"/>
    <s v="ITSMECOM-992532"/>
    <n v="5187909"/>
    <d v="2022-06-14T00:00:00"/>
    <d v="2022-08-03T00:00:00"/>
    <d v="2022-06-14T00:00:00"/>
    <d v="2022-06-21T00:00:00"/>
    <s v=""/>
    <d v="2022-06-21T00:00:00"/>
    <n v="7"/>
    <n v="7"/>
    <n v="2022"/>
    <x v="8"/>
    <n v="7"/>
    <n v="7"/>
    <n v="7"/>
  </r>
  <r>
    <s v="Incidente"/>
    <x v="1"/>
    <x v="1"/>
    <s v="Cerrado"/>
    <s v="ITSMECOM-992498"/>
    <n v="5187836"/>
    <d v="2022-06-14T00:00:00"/>
    <d v="2022-08-03T00:00:00"/>
    <m/>
    <m/>
    <s v=""/>
    <d v="2022-06-14T00:00:00"/>
    <n v="0"/>
    <n v="0"/>
    <n v="2022"/>
    <x v="8"/>
    <n v="0"/>
    <n v="0"/>
    <n v="0"/>
  </r>
  <r>
    <s v="Incidente"/>
    <x v="7"/>
    <x v="1"/>
    <s v="Cerrado"/>
    <s v="ITSMECOM-991536"/>
    <n v="5184081"/>
    <d v="2022-06-13T00:00:00"/>
    <d v="2022-08-03T00:00:00"/>
    <m/>
    <m/>
    <s v=""/>
    <d v="2022-06-22T00:00:00"/>
    <n v="9"/>
    <n v="0"/>
    <n v="2022"/>
    <x v="8"/>
    <n v="9"/>
    <n v="9"/>
    <n v="9"/>
  </r>
  <r>
    <s v="Solicitud de servicio"/>
    <x v="0"/>
    <x v="1"/>
    <s v="Cerrado"/>
    <s v="ITSMECOM-991371"/>
    <n v="5183355"/>
    <d v="2022-06-13T00:00:00"/>
    <d v="2022-08-03T00:00:00"/>
    <m/>
    <m/>
    <s v=""/>
    <d v="2022-06-13T00:00:00"/>
    <n v="0"/>
    <n v="0"/>
    <n v="2022"/>
    <x v="8"/>
    <n v="0"/>
    <n v="0"/>
    <n v="0"/>
  </r>
  <r>
    <s v="Incidente"/>
    <x v="1"/>
    <x v="0"/>
    <s v="Cerrado"/>
    <s v="ITSMECOM-991067"/>
    <n v="5181949"/>
    <d v="2022-06-13T00:00:00"/>
    <d v="2022-08-03T00:00:00"/>
    <d v="2022-06-13T00:00:00"/>
    <d v="2022-06-14T00:00:00"/>
    <s v=""/>
    <d v="2022-06-14T00:00:00"/>
    <n v="1"/>
    <n v="1"/>
    <n v="2022"/>
    <x v="8"/>
    <n v="1"/>
    <n v="1"/>
    <n v="1"/>
  </r>
  <r>
    <s v="Incidente"/>
    <x v="1"/>
    <x v="0"/>
    <s v="Cerrado"/>
    <s v="ITSMECOM-991047"/>
    <n v="5181919"/>
    <d v="2022-06-13T00:00:00"/>
    <d v="2022-08-03T00:00:00"/>
    <d v="2022-06-13T00:00:00"/>
    <d v="2022-06-14T00:00:00"/>
    <s v=""/>
    <d v="2022-06-14T00:00:00"/>
    <n v="1"/>
    <n v="1"/>
    <n v="2022"/>
    <x v="8"/>
    <n v="1"/>
    <n v="1"/>
    <n v="1"/>
  </r>
  <r>
    <s v="Incidente"/>
    <x v="1"/>
    <x v="1"/>
    <s v="Cerrado"/>
    <s v="ITSMECOM-990979"/>
    <n v="5181374"/>
    <d v="2022-06-13T00:00:00"/>
    <d v="2022-08-03T00:00:00"/>
    <m/>
    <m/>
    <s v=""/>
    <d v="2022-06-13T00:00:00"/>
    <n v="0"/>
    <n v="0"/>
    <n v="2022"/>
    <x v="8"/>
    <n v="0"/>
    <n v="0"/>
    <n v="0"/>
  </r>
  <r>
    <s v="Incidente"/>
    <x v="7"/>
    <x v="1"/>
    <s v="Cerrado"/>
    <s v="ITSMECOM-990042"/>
    <n v="5179564"/>
    <d v="2022-06-11T00:00:00"/>
    <d v="2022-08-03T00:00:00"/>
    <m/>
    <m/>
    <s v=""/>
    <d v="2022-06-21T00:00:00"/>
    <n v="10"/>
    <n v="0"/>
    <n v="2022"/>
    <x v="8"/>
    <n v="10"/>
    <n v="10"/>
    <n v="10"/>
  </r>
  <r>
    <s v="Incidente"/>
    <x v="7"/>
    <x v="2"/>
    <s v="Cerrado"/>
    <s v="ITSMECOM-989183"/>
    <n v="5176871"/>
    <d v="2022-06-10T00:00:00"/>
    <d v="2022-08-03T00:00:00"/>
    <d v="2022-06-21T00:00:00"/>
    <d v="2022-06-23T00:00:00"/>
    <s v=""/>
    <d v="2022-06-23T00:00:00"/>
    <n v="13"/>
    <n v="2"/>
    <n v="2022"/>
    <x v="8"/>
    <n v="13"/>
    <n v="13"/>
    <n v="13"/>
  </r>
  <r>
    <s v="Incidente"/>
    <x v="1"/>
    <x v="0"/>
    <s v="Cerrado"/>
    <s v="ITSMECOM-989109"/>
    <n v="5176539"/>
    <d v="2022-06-10T00:00:00"/>
    <d v="2022-08-03T00:00:00"/>
    <d v="2022-06-10T00:00:00"/>
    <d v="2022-06-14T00:00:00"/>
    <s v=""/>
    <d v="2022-06-14T00:00:00"/>
    <n v="4"/>
    <n v="4"/>
    <n v="2022"/>
    <x v="8"/>
    <n v="4"/>
    <n v="4"/>
    <n v="4"/>
  </r>
  <r>
    <s v="Solicitud de servicio"/>
    <x v="0"/>
    <x v="1"/>
    <s v="Cerrado"/>
    <s v="ITSMECOM-988985"/>
    <n v="5176039"/>
    <d v="2022-06-10T00:00:00"/>
    <d v="2022-08-03T00:00:00"/>
    <m/>
    <m/>
    <s v=""/>
    <d v="2022-06-10T00:00:00"/>
    <n v="0"/>
    <n v="0"/>
    <n v="2022"/>
    <x v="8"/>
    <n v="0"/>
    <n v="0"/>
    <n v="0"/>
  </r>
  <r>
    <s v="Incidente"/>
    <x v="1"/>
    <x v="2"/>
    <s v="Cerrado"/>
    <s v="ITSMECOM-987097"/>
    <n v="5172022"/>
    <d v="2022-06-09T00:00:00"/>
    <d v="2022-08-03T00:00:00"/>
    <d v="2022-06-09T00:00:00"/>
    <d v="2022-06-28T00:00:00"/>
    <s v=""/>
    <d v="2022-06-28T00:00:00"/>
    <n v="19"/>
    <n v="19"/>
    <n v="2022"/>
    <x v="8"/>
    <n v="19"/>
    <n v="19"/>
    <n v="19"/>
  </r>
  <r>
    <s v="Solicitud de servicio"/>
    <x v="0"/>
    <x v="1"/>
    <s v="Cerrado"/>
    <s v="ITSMECOM-971638"/>
    <n v="5125075"/>
    <d v="2022-05-31T00:00:00"/>
    <d v="2022-08-03T00:00:00"/>
    <m/>
    <m/>
    <s v=""/>
    <d v="2022-05-31T00:00:00"/>
    <n v="0"/>
    <n v="0"/>
    <n v="2022"/>
    <x v="9"/>
    <n v="0"/>
    <n v="0"/>
    <n v="0"/>
  </r>
  <r>
    <s v="Solicitud de servicio"/>
    <x v="0"/>
    <x v="0"/>
    <s v="Cerrado"/>
    <s v="ITSMECOM-971539"/>
    <n v="5124643"/>
    <d v="2022-05-31T00:00:00"/>
    <d v="2022-08-03T00:00:00"/>
    <m/>
    <m/>
    <s v=""/>
    <d v="2022-05-31T00:00:00"/>
    <n v="0"/>
    <n v="0"/>
    <n v="2022"/>
    <x v="9"/>
    <n v="0"/>
    <n v="0"/>
    <n v="0"/>
  </r>
  <r>
    <s v="Solicitud de servicio"/>
    <x v="0"/>
    <x v="0"/>
    <s v="Cerrado"/>
    <s v="ITSMECOM-970956"/>
    <n v="5121966"/>
    <d v="2022-05-31T00:00:00"/>
    <d v="2022-08-03T00:00:00"/>
    <m/>
    <m/>
    <s v=""/>
    <d v="2022-05-31T00:00:00"/>
    <n v="0"/>
    <n v="0"/>
    <n v="2022"/>
    <x v="9"/>
    <n v="0"/>
    <n v="0"/>
    <n v="0"/>
  </r>
  <r>
    <s v="Solicitud de servicio"/>
    <x v="0"/>
    <x v="0"/>
    <s v="Cerrado"/>
    <s v="ITSMECOM-970757"/>
    <n v="5121203"/>
    <d v="2022-05-31T00:00:00"/>
    <d v="2022-08-03T00:00:00"/>
    <m/>
    <m/>
    <s v=""/>
    <d v="2022-05-31T00:00:00"/>
    <n v="0"/>
    <n v="0"/>
    <n v="2022"/>
    <x v="9"/>
    <n v="0"/>
    <n v="0"/>
    <n v="0"/>
  </r>
  <r>
    <s v="Solicitud de servicio"/>
    <x v="0"/>
    <x v="1"/>
    <s v="Cerrado"/>
    <s v="ITSMECOM-970709"/>
    <n v="5121080"/>
    <d v="2022-05-31T00:00:00"/>
    <d v="2022-10-14T00:00:00"/>
    <m/>
    <m/>
    <s v=""/>
    <d v="2022-05-31T00:00:00"/>
    <n v="0"/>
    <n v="0"/>
    <n v="2022"/>
    <x v="9"/>
    <n v="0"/>
    <n v="0"/>
    <n v="0"/>
  </r>
  <r>
    <s v="Incidente"/>
    <x v="3"/>
    <x v="0"/>
    <s v="Cerrado"/>
    <s v="ITSMECOM-970699"/>
    <n v="5121230"/>
    <d v="2022-05-31T00:00:00"/>
    <d v="2022-08-03T00:00:00"/>
    <m/>
    <m/>
    <s v=""/>
    <d v="2022-05-31T00:00:00"/>
    <n v="0"/>
    <n v="0"/>
    <n v="2022"/>
    <x v="9"/>
    <n v="0"/>
    <n v="0"/>
    <n v="0"/>
  </r>
  <r>
    <s v="Solicitud de servicio"/>
    <x v="0"/>
    <x v="0"/>
    <s v="Cerrado"/>
    <s v="ITSMECOM-969751"/>
    <n v="5117967"/>
    <d v="2022-05-30T00:00:00"/>
    <d v="2022-08-03T00:00:00"/>
    <m/>
    <m/>
    <s v=""/>
    <d v="2022-05-30T00:00:00"/>
    <n v="0"/>
    <n v="0"/>
    <n v="2022"/>
    <x v="9"/>
    <n v="0"/>
    <n v="0"/>
    <n v="0"/>
  </r>
  <r>
    <s v="Incidente"/>
    <x v="5"/>
    <x v="3"/>
    <s v="Cerrado"/>
    <s v="ITSMECOM-969285"/>
    <n v="5116666"/>
    <d v="2022-05-30T00:00:00"/>
    <d v="2022-08-03T00:00:00"/>
    <d v="2022-05-30T00:00:00"/>
    <d v="2022-05-30T00:00:00"/>
    <s v=""/>
    <d v="2022-05-30T00:00:00"/>
    <n v="0"/>
    <n v="0"/>
    <n v="2022"/>
    <x v="9"/>
    <n v="0"/>
    <n v="0"/>
    <n v="0"/>
  </r>
  <r>
    <s v="Solicitud de servicio"/>
    <x v="11"/>
    <x v="0"/>
    <s v="Cerrado"/>
    <s v="ITSMECOM-969023"/>
    <n v="5115883"/>
    <d v="2022-05-30T00:00:00"/>
    <d v="2022-09-16T00:00:00"/>
    <m/>
    <m/>
    <s v=""/>
    <d v="2022-05-30T00:00:00"/>
    <n v="0"/>
    <n v="0"/>
    <n v="2022"/>
    <x v="9"/>
    <n v="0"/>
    <n v="0"/>
    <n v="0"/>
  </r>
  <r>
    <s v="Incidente"/>
    <x v="1"/>
    <x v="0"/>
    <s v="Cerrado"/>
    <s v="ITSMECOM-968483"/>
    <n v="5114152"/>
    <d v="2022-05-30T00:00:00"/>
    <d v="2022-08-03T00:00:00"/>
    <d v="2022-05-30T00:00:00"/>
    <d v="2022-05-31T00:00:00"/>
    <s v=""/>
    <d v="2022-05-31T00:00:00"/>
    <n v="1"/>
    <n v="1"/>
    <n v="2022"/>
    <x v="9"/>
    <n v="1"/>
    <n v="1"/>
    <n v="1"/>
  </r>
  <r>
    <s v="Incidente"/>
    <x v="5"/>
    <x v="0"/>
    <s v="Cerrado"/>
    <s v="ITSMECOM-968476"/>
    <n v="5114142"/>
    <d v="2022-05-30T00:00:00"/>
    <d v="2022-08-03T00:00:00"/>
    <m/>
    <m/>
    <s v=""/>
    <d v="2022-05-30T00:00:00"/>
    <n v="0"/>
    <n v="0"/>
    <n v="2022"/>
    <x v="9"/>
    <n v="0"/>
    <n v="0"/>
    <n v="0"/>
  </r>
  <r>
    <s v="Incidente"/>
    <x v="3"/>
    <x v="0"/>
    <s v="Cerrado"/>
    <s v="ITSMECOM-968472"/>
    <n v="5114135"/>
    <d v="2022-05-30T00:00:00"/>
    <d v="2022-08-03T00:00:00"/>
    <m/>
    <m/>
    <s v=""/>
    <d v="2022-05-30T00:00:00"/>
    <n v="0"/>
    <n v="0"/>
    <n v="2022"/>
    <x v="9"/>
    <n v="0"/>
    <n v="0"/>
    <n v="0"/>
  </r>
  <r>
    <s v="Incidente"/>
    <x v="3"/>
    <x v="3"/>
    <s v="Cerrado"/>
    <s v="ITSMECOM-968450"/>
    <n v="5113805"/>
    <d v="2022-05-30T00:00:00"/>
    <d v="2022-08-03T00:00:00"/>
    <d v="2022-05-30T00:00:00"/>
    <d v="2022-05-31T00:00:00"/>
    <s v=""/>
    <d v="2022-05-31T00:00:00"/>
    <n v="1"/>
    <n v="1"/>
    <n v="2022"/>
    <x v="9"/>
    <n v="1"/>
    <n v="1"/>
    <n v="1"/>
  </r>
  <r>
    <s v="Incidente"/>
    <x v="1"/>
    <x v="0"/>
    <s v="Cerrado"/>
    <s v="ITSMECOM-966572"/>
    <n v="5108089"/>
    <d v="2022-05-27T00:00:00"/>
    <d v="2022-08-03T00:00:00"/>
    <m/>
    <m/>
    <s v=""/>
    <d v="2022-05-27T00:00:00"/>
    <n v="0"/>
    <n v="0"/>
    <n v="2022"/>
    <x v="9"/>
    <n v="0"/>
    <n v="0"/>
    <n v="0"/>
  </r>
  <r>
    <s v="Incidente"/>
    <x v="1"/>
    <x v="2"/>
    <s v="Cerrado"/>
    <s v="ITSMECOM-966568"/>
    <n v="5108087"/>
    <d v="2022-05-27T00:00:00"/>
    <d v="2022-08-03T00:00:00"/>
    <m/>
    <m/>
    <s v=""/>
    <d v="2022-05-27T00:00:00"/>
    <n v="0"/>
    <n v="0"/>
    <n v="2022"/>
    <x v="9"/>
    <n v="0"/>
    <n v="0"/>
    <n v="0"/>
  </r>
  <r>
    <s v="Incidente"/>
    <x v="1"/>
    <x v="2"/>
    <s v="Cerrado"/>
    <s v="ITSMECOM-965244"/>
    <n v="5102070"/>
    <d v="2022-05-26T00:00:00"/>
    <d v="2022-08-03T00:00:00"/>
    <m/>
    <m/>
    <s v=""/>
    <d v="2022-05-30T00:00:00"/>
    <n v="4"/>
    <n v="0"/>
    <n v="2022"/>
    <x v="9"/>
    <n v="4"/>
    <n v="4"/>
    <n v="4"/>
  </r>
  <r>
    <s v="Incidente"/>
    <x v="1"/>
    <x v="2"/>
    <s v="Cerrado"/>
    <s v="ITSMECOM-965240"/>
    <n v="5102065"/>
    <d v="2022-05-26T00:00:00"/>
    <d v="2022-08-03T00:00:00"/>
    <m/>
    <m/>
    <s v=""/>
    <d v="2022-05-30T00:00:00"/>
    <n v="4"/>
    <n v="0"/>
    <n v="2022"/>
    <x v="9"/>
    <n v="4"/>
    <n v="4"/>
    <n v="4"/>
  </r>
  <r>
    <s v="Incidente"/>
    <x v="1"/>
    <x v="0"/>
    <s v="Cerrado"/>
    <s v="ITSMECOM-965179"/>
    <n v="5101803"/>
    <d v="2022-05-26T00:00:00"/>
    <d v="2022-08-03T00:00:00"/>
    <d v="2022-05-26T00:00:00"/>
    <d v="2022-05-30T00:00:00"/>
    <s v=""/>
    <d v="2022-05-30T00:00:00"/>
    <n v="4"/>
    <n v="4"/>
    <n v="2022"/>
    <x v="9"/>
    <n v="4"/>
    <n v="4"/>
    <n v="4"/>
  </r>
  <r>
    <s v="Incidente"/>
    <x v="1"/>
    <x v="0"/>
    <s v="Cerrado"/>
    <s v="ITSMECOM-965173"/>
    <n v="5101799"/>
    <d v="2022-05-26T00:00:00"/>
    <d v="2022-08-03T00:00:00"/>
    <d v="2022-05-26T00:00:00"/>
    <d v="2022-05-30T00:00:00"/>
    <s v=""/>
    <d v="2022-05-30T00:00:00"/>
    <n v="4"/>
    <n v="4"/>
    <n v="2022"/>
    <x v="9"/>
    <n v="4"/>
    <n v="4"/>
    <n v="4"/>
  </r>
  <r>
    <s v="Incidente"/>
    <x v="1"/>
    <x v="0"/>
    <s v="Cerrado"/>
    <s v="ITSMECOM-965137"/>
    <n v="5101748"/>
    <d v="2022-05-26T00:00:00"/>
    <d v="2022-08-03T00:00:00"/>
    <m/>
    <m/>
    <s v=""/>
    <d v="2022-05-30T00:00:00"/>
    <n v="4"/>
    <n v="0"/>
    <n v="2022"/>
    <x v="9"/>
    <n v="4"/>
    <n v="4"/>
    <n v="4"/>
  </r>
  <r>
    <s v="Incidente"/>
    <x v="1"/>
    <x v="0"/>
    <s v="Cerrado"/>
    <s v="ITSMECOM-965136"/>
    <n v="5101743"/>
    <d v="2022-05-26T00:00:00"/>
    <d v="2022-08-03T00:00:00"/>
    <d v="2022-05-26T00:00:00"/>
    <d v="2022-05-26T00:00:00"/>
    <s v=""/>
    <d v="2022-05-26T00:00:00"/>
    <n v="0"/>
    <n v="0"/>
    <n v="2022"/>
    <x v="9"/>
    <n v="0"/>
    <n v="0"/>
    <n v="0"/>
  </r>
  <r>
    <s v="Solicitud de servicio"/>
    <x v="0"/>
    <x v="1"/>
    <s v="Cerrado"/>
    <s v="ITSMECOM-964022"/>
    <n v="5099648"/>
    <d v="2022-05-25T00:00:00"/>
    <d v="2022-08-03T00:00:00"/>
    <m/>
    <m/>
    <s v=""/>
    <d v="2022-05-26T00:00:00"/>
    <n v="1"/>
    <n v="0"/>
    <n v="2022"/>
    <x v="9"/>
    <n v="1"/>
    <n v="1"/>
    <n v="1"/>
  </r>
  <r>
    <s v="Incidente"/>
    <x v="5"/>
    <x v="1"/>
    <s v="Cerrado"/>
    <s v="ITSMECOM-963420"/>
    <n v="5096925"/>
    <d v="2022-05-25T00:00:00"/>
    <d v="2022-08-03T00:00:00"/>
    <d v="2022-05-27T00:00:00"/>
    <d v="2022-05-27T00:00:00"/>
    <s v=""/>
    <d v="2022-05-27T00:00:00"/>
    <n v="2"/>
    <n v="0"/>
    <n v="2022"/>
    <x v="9"/>
    <n v="2"/>
    <n v="2"/>
    <n v="2"/>
  </r>
  <r>
    <s v="Solicitud de servicio"/>
    <x v="13"/>
    <x v="1"/>
    <s v="Cerrado"/>
    <s v="ITSMECOM-963332"/>
    <n v="5096265"/>
    <d v="2022-05-25T00:00:00"/>
    <d v="2022-08-03T00:00:00"/>
    <m/>
    <m/>
    <s v=""/>
    <d v="2022-05-25T00:00:00"/>
    <n v="0"/>
    <n v="0"/>
    <n v="2022"/>
    <x v="9"/>
    <n v="0"/>
    <n v="0"/>
    <n v="0"/>
  </r>
  <r>
    <s v="Incidente"/>
    <x v="1"/>
    <x v="0"/>
    <s v="Cerrado"/>
    <s v="ITSMECOM-963120"/>
    <n v="5094924"/>
    <d v="2022-05-25T00:00:00"/>
    <d v="2022-08-03T00:00:00"/>
    <m/>
    <m/>
    <s v=""/>
    <d v="2022-05-25T00:00:00"/>
    <n v="0"/>
    <n v="0"/>
    <n v="2022"/>
    <x v="9"/>
    <n v="0"/>
    <n v="0"/>
    <n v="0"/>
  </r>
  <r>
    <s v="Incidente"/>
    <x v="1"/>
    <x v="2"/>
    <s v="Cerrado"/>
    <s v="ITSMECOM-963116"/>
    <n v="5094919"/>
    <d v="2022-05-25T00:00:00"/>
    <d v="2022-08-03T00:00:00"/>
    <d v="2022-05-25T00:00:00"/>
    <d v="2022-05-27T00:00:00"/>
    <s v=""/>
    <d v="2022-05-27T00:00:00"/>
    <n v="2"/>
    <n v="2"/>
    <n v="2022"/>
    <x v="9"/>
    <n v="2"/>
    <n v="2"/>
    <n v="2"/>
  </r>
  <r>
    <s v="Incidente"/>
    <x v="5"/>
    <x v="1"/>
    <s v="Cerrado"/>
    <s v="ITSMECOM-962003"/>
    <n v="5090889"/>
    <d v="2022-05-24T00:00:00"/>
    <d v="2022-08-03T00:00:00"/>
    <m/>
    <m/>
    <s v=""/>
    <d v="2022-05-26T00:00:00"/>
    <n v="2"/>
    <n v="0"/>
    <n v="2022"/>
    <x v="9"/>
    <n v="2"/>
    <n v="2"/>
    <n v="2"/>
  </r>
  <r>
    <s v="Solicitud de servicio"/>
    <x v="5"/>
    <x v="5"/>
    <s v="Cerrado"/>
    <s v="ITSMECOM-961623"/>
    <n v="5088968"/>
    <d v="2022-05-24T00:00:00"/>
    <d v="2022-08-03T00:00:00"/>
    <m/>
    <m/>
    <s v=""/>
    <d v="2022-05-25T00:00:00"/>
    <n v="1"/>
    <n v="0"/>
    <n v="2022"/>
    <x v="9"/>
    <n v="1"/>
    <n v="1"/>
    <n v="1"/>
  </r>
  <r>
    <s v="Solicitud de servicio"/>
    <x v="21"/>
    <x v="1"/>
    <s v="Cerrado"/>
    <s v="ITSMECOM-961447"/>
    <n v="5088181"/>
    <d v="2022-05-24T00:00:00"/>
    <d v="2022-08-03T00:00:00"/>
    <m/>
    <m/>
    <s v=""/>
    <d v="2022-05-24T00:00:00"/>
    <n v="0"/>
    <n v="0"/>
    <n v="2022"/>
    <x v="9"/>
    <n v="0"/>
    <n v="0"/>
    <n v="0"/>
  </r>
  <r>
    <s v="Incidente"/>
    <x v="1"/>
    <x v="2"/>
    <s v="Cerrado"/>
    <s v="ITSMECOM-961413"/>
    <n v="5088105"/>
    <d v="2022-05-24T00:00:00"/>
    <d v="2022-08-03T00:00:00"/>
    <d v="2022-05-24T00:00:00"/>
    <d v="2022-05-26T00:00:00"/>
    <s v=""/>
    <d v="2022-05-26T00:00:00"/>
    <n v="2"/>
    <n v="2"/>
    <n v="2022"/>
    <x v="9"/>
    <n v="2"/>
    <n v="2"/>
    <n v="2"/>
  </r>
  <r>
    <s v="Incidente"/>
    <x v="1"/>
    <x v="2"/>
    <s v="Cerrado"/>
    <s v="ITSMECOM-961398"/>
    <n v="5088091"/>
    <d v="2022-05-24T00:00:00"/>
    <d v="2022-08-03T00:00:00"/>
    <d v="2022-05-24T00:00:00"/>
    <d v="2022-05-26T00:00:00"/>
    <s v=""/>
    <d v="2022-05-26T00:00:00"/>
    <n v="2"/>
    <n v="2"/>
    <n v="2022"/>
    <x v="9"/>
    <n v="2"/>
    <n v="2"/>
    <n v="2"/>
  </r>
  <r>
    <s v="Incidente"/>
    <x v="3"/>
    <x v="0"/>
    <s v="Cerrado"/>
    <s v="ITSMECOM-961382"/>
    <n v="5088111"/>
    <d v="2022-05-24T00:00:00"/>
    <d v="2022-08-03T00:00:00"/>
    <m/>
    <m/>
    <s v=""/>
    <d v="2022-05-25T00:00:00"/>
    <n v="1"/>
    <n v="0"/>
    <n v="2022"/>
    <x v="9"/>
    <n v="1"/>
    <n v="1"/>
    <n v="1"/>
  </r>
  <r>
    <s v="Solicitud de servicio"/>
    <x v="0"/>
    <x v="0"/>
    <s v="Cerrado"/>
    <s v="ITSMECOM-960033"/>
    <n v="5082896"/>
    <d v="2022-05-23T00:00:00"/>
    <d v="2022-08-03T00:00:00"/>
    <m/>
    <m/>
    <s v=""/>
    <d v="2022-05-23T00:00:00"/>
    <n v="0"/>
    <n v="0"/>
    <n v="2022"/>
    <x v="9"/>
    <n v="0"/>
    <n v="0"/>
    <n v="0"/>
  </r>
  <r>
    <s v="Incidente"/>
    <x v="3"/>
    <x v="0"/>
    <s v="Cerrado"/>
    <s v="ITSMECOM-959680"/>
    <n v="5081438"/>
    <d v="2022-05-23T00:00:00"/>
    <d v="2022-08-03T00:00:00"/>
    <d v="2022-05-23T00:00:00"/>
    <d v="2022-05-24T00:00:00"/>
    <s v=""/>
    <d v="2022-05-24T00:00:00"/>
    <n v="1"/>
    <n v="1"/>
    <n v="2022"/>
    <x v="9"/>
    <n v="1"/>
    <n v="1"/>
    <n v="1"/>
  </r>
  <r>
    <s v="Incidente"/>
    <x v="3"/>
    <x v="0"/>
    <s v="Cerrado"/>
    <s v="ITSMECOM-957706"/>
    <n v="5073877"/>
    <d v="2022-05-20T00:00:00"/>
    <d v="2022-08-03T00:00:00"/>
    <m/>
    <m/>
    <s v=""/>
    <d v="2022-05-20T00:00:00"/>
    <n v="0"/>
    <n v="0"/>
    <n v="2022"/>
    <x v="9"/>
    <n v="0"/>
    <n v="0"/>
    <n v="0"/>
  </r>
  <r>
    <s v="Incidente"/>
    <x v="3"/>
    <x v="3"/>
    <s v="Cerrado"/>
    <s v="ITSMECOM-957700"/>
    <n v="5073870"/>
    <d v="2022-05-20T00:00:00"/>
    <d v="2022-08-03T00:00:00"/>
    <d v="2022-05-20T00:00:00"/>
    <d v="2022-05-26T00:00:00"/>
    <s v=""/>
    <d v="2022-05-26T00:00:00"/>
    <n v="6"/>
    <n v="6"/>
    <n v="2022"/>
    <x v="9"/>
    <n v="6"/>
    <n v="6"/>
    <n v="6"/>
  </r>
  <r>
    <s v="Incidente"/>
    <x v="3"/>
    <x v="0"/>
    <s v="Cerrado"/>
    <s v="ITSMECOM-957687"/>
    <n v="5073865"/>
    <d v="2022-05-20T00:00:00"/>
    <d v="2022-08-03T00:00:00"/>
    <d v="2022-05-20T00:00:00"/>
    <d v="2022-05-24T00:00:00"/>
    <s v=""/>
    <d v="2022-05-24T00:00:00"/>
    <n v="4"/>
    <n v="4"/>
    <n v="2022"/>
    <x v="9"/>
    <n v="4"/>
    <n v="4"/>
    <n v="4"/>
  </r>
  <r>
    <s v="Incidente"/>
    <x v="3"/>
    <x v="0"/>
    <s v="Cerrado"/>
    <s v="ITSMECOM-957679"/>
    <n v="5073855"/>
    <d v="2022-05-20T00:00:00"/>
    <d v="2022-08-03T00:00:00"/>
    <m/>
    <m/>
    <s v=""/>
    <d v="2022-05-20T00:00:00"/>
    <n v="0"/>
    <n v="0"/>
    <n v="2022"/>
    <x v="9"/>
    <n v="0"/>
    <n v="0"/>
    <n v="0"/>
  </r>
  <r>
    <s v="Solicitud de servicio"/>
    <x v="4"/>
    <x v="4"/>
    <s v="Cerrado"/>
    <s v="ITSMECOM-957545"/>
    <n v="5073269"/>
    <d v="2022-05-20T00:00:00"/>
    <d v="2022-08-03T00:00:00"/>
    <m/>
    <m/>
    <s v=""/>
    <d v="2022-05-20T00:00:00"/>
    <n v="0"/>
    <n v="0"/>
    <n v="2022"/>
    <x v="9"/>
    <n v="0"/>
    <n v="0"/>
    <n v="0"/>
  </r>
  <r>
    <s v="Incidente"/>
    <x v="22"/>
    <x v="0"/>
    <s v="Cerrado"/>
    <s v="ITSMECOM-956784"/>
    <n v="5068236"/>
    <d v="2022-05-19T00:00:00"/>
    <d v="2022-08-03T00:00:00"/>
    <m/>
    <m/>
    <s v=""/>
    <d v="2022-05-19T00:00:00"/>
    <n v="0"/>
    <n v="0"/>
    <n v="2022"/>
    <x v="9"/>
    <n v="0"/>
    <n v="0"/>
    <n v="0"/>
  </r>
  <r>
    <s v="Incidente"/>
    <x v="5"/>
    <x v="0"/>
    <s v="Cerrado"/>
    <s v="ITSMECOM-956332"/>
    <n v="5064646"/>
    <d v="2022-05-19T00:00:00"/>
    <d v="2022-08-03T00:00:00"/>
    <m/>
    <m/>
    <s v=""/>
    <d v="2022-05-20T00:00:00"/>
    <n v="1"/>
    <n v="0"/>
    <n v="2022"/>
    <x v="9"/>
    <n v="1"/>
    <n v="1"/>
    <n v="1"/>
  </r>
  <r>
    <s v="Incidente"/>
    <x v="3"/>
    <x v="0"/>
    <s v="Cerrado"/>
    <s v="ITSMECOM-954222"/>
    <n v="5056786"/>
    <d v="2022-05-18T00:00:00"/>
    <d v="2022-08-03T00:00:00"/>
    <d v="2022-05-24T00:00:00"/>
    <d v="2022-05-30T00:00:00"/>
    <s v=""/>
    <d v="2022-05-30T00:00:00"/>
    <n v="12"/>
    <n v="6"/>
    <n v="2022"/>
    <x v="9"/>
    <n v="12"/>
    <n v="12"/>
    <n v="12"/>
  </r>
  <r>
    <s v="Incidente"/>
    <x v="1"/>
    <x v="2"/>
    <s v="Cerrado"/>
    <s v="ITSMECOM-951876"/>
    <n v="5048287"/>
    <d v="2022-05-16T00:00:00"/>
    <d v="2022-08-03T00:00:00"/>
    <d v="2022-05-16T00:00:00"/>
    <d v="2022-05-24T00:00:00"/>
    <s v=""/>
    <d v="2022-05-24T00:00:00"/>
    <n v="8"/>
    <n v="8"/>
    <n v="2022"/>
    <x v="9"/>
    <n v="8"/>
    <n v="8"/>
    <n v="8"/>
  </r>
  <r>
    <s v="Incidente"/>
    <x v="3"/>
    <x v="0"/>
    <s v="Cerrado"/>
    <s v="ITSMECOM-951875"/>
    <n v="5048282"/>
    <d v="2022-05-16T00:00:00"/>
    <d v="2022-08-03T00:00:00"/>
    <d v="2022-05-16T00:00:00"/>
    <d v="2022-05-18T00:00:00"/>
    <s v=""/>
    <d v="2022-05-18T00:00:00"/>
    <n v="2"/>
    <n v="2"/>
    <n v="2022"/>
    <x v="9"/>
    <n v="2"/>
    <n v="2"/>
    <n v="2"/>
  </r>
  <r>
    <s v="Incidente"/>
    <x v="3"/>
    <x v="0"/>
    <s v="Cerrado"/>
    <s v="ITSMECOM-951868"/>
    <n v="5048276"/>
    <d v="2022-05-16T00:00:00"/>
    <d v="2022-08-03T00:00:00"/>
    <m/>
    <m/>
    <s v=""/>
    <d v="2022-05-16T00:00:00"/>
    <n v="0"/>
    <n v="0"/>
    <n v="2022"/>
    <x v="9"/>
    <n v="0"/>
    <n v="0"/>
    <n v="0"/>
  </r>
  <r>
    <s v="Incidente"/>
    <x v="3"/>
    <x v="0"/>
    <s v="Cerrado"/>
    <s v="ITSMECOM-951863"/>
    <n v="5048274"/>
    <d v="2022-05-16T00:00:00"/>
    <d v="2022-08-03T00:00:00"/>
    <d v="2022-05-16T00:00:00"/>
    <d v="2022-05-16T00:00:00"/>
    <s v=""/>
    <d v="2022-05-16T00:00:00"/>
    <n v="0"/>
    <n v="0"/>
    <n v="2022"/>
    <x v="9"/>
    <n v="0"/>
    <n v="0"/>
    <n v="0"/>
  </r>
  <r>
    <s v="Incidente"/>
    <x v="3"/>
    <x v="0"/>
    <s v="Cerrado"/>
    <s v="ITSMECOM-951859"/>
    <n v="5048271"/>
    <d v="2022-05-16T00:00:00"/>
    <d v="2022-08-03T00:00:00"/>
    <d v="2022-05-16T00:00:00"/>
    <d v="2022-05-16T00:00:00"/>
    <s v=""/>
    <d v="2022-05-16T00:00:00"/>
    <n v="0"/>
    <n v="0"/>
    <n v="2022"/>
    <x v="9"/>
    <n v="0"/>
    <n v="0"/>
    <n v="0"/>
  </r>
  <r>
    <s v="Incidente"/>
    <x v="7"/>
    <x v="1"/>
    <s v="Cerrado"/>
    <s v="ITSMECOM-949055"/>
    <n v="5044025"/>
    <d v="2022-05-13T00:00:00"/>
    <d v="2022-08-03T00:00:00"/>
    <d v="2022-05-20T00:00:00"/>
    <d v="2022-05-20T00:00:00"/>
    <s v=""/>
    <d v="2022-05-20T00:00:00"/>
    <n v="7"/>
    <n v="0"/>
    <n v="2022"/>
    <x v="9"/>
    <n v="7"/>
    <n v="7"/>
    <n v="7"/>
  </r>
  <r>
    <s v="Incidente"/>
    <x v="1"/>
    <x v="0"/>
    <s v="Cerrado"/>
    <s v="ITSMECOM-948706"/>
    <n v="5042335"/>
    <d v="2022-05-13T00:00:00"/>
    <d v="2022-05-29T00:00:00"/>
    <m/>
    <m/>
    <s v=""/>
    <d v="2022-05-13T00:00:00"/>
    <n v="0"/>
    <n v="0"/>
    <n v="2022"/>
    <x v="9"/>
    <n v="0"/>
    <n v="0"/>
    <n v="0"/>
  </r>
  <r>
    <s v="Incidente"/>
    <x v="3"/>
    <x v="0"/>
    <s v="Cerrado"/>
    <s v="ITSMECOM-948486"/>
    <n v="5040671"/>
    <d v="2022-05-13T00:00:00"/>
    <d v="2022-08-03T00:00:00"/>
    <d v="2022-05-13T00:00:00"/>
    <d v="2022-05-16T00:00:00"/>
    <s v=""/>
    <d v="2022-05-16T00:00:00"/>
    <n v="3"/>
    <n v="3"/>
    <n v="2022"/>
    <x v="9"/>
    <n v="3"/>
    <n v="3"/>
    <n v="3"/>
  </r>
  <r>
    <s v="Incidente"/>
    <x v="3"/>
    <x v="0"/>
    <s v="Cerrado"/>
    <s v="ITSMECOM-948475"/>
    <n v="5040662"/>
    <d v="2022-05-13T00:00:00"/>
    <d v="2022-08-03T00:00:00"/>
    <d v="2022-05-13T00:00:00"/>
    <d v="2022-05-16T00:00:00"/>
    <s v=""/>
    <d v="2022-05-16T00:00:00"/>
    <n v="3"/>
    <n v="3"/>
    <n v="2022"/>
    <x v="9"/>
    <n v="3"/>
    <n v="3"/>
    <n v="3"/>
  </r>
  <r>
    <s v="Incidente"/>
    <x v="3"/>
    <x v="0"/>
    <s v="Cerrado"/>
    <s v="ITSMECOM-948466"/>
    <n v="5040658"/>
    <d v="2022-05-13T00:00:00"/>
    <d v="2022-05-29T00:00:00"/>
    <m/>
    <m/>
    <s v=""/>
    <d v="2022-05-13T00:00:00"/>
    <n v="0"/>
    <n v="0"/>
    <n v="2022"/>
    <x v="9"/>
    <n v="0"/>
    <n v="0"/>
    <n v="0"/>
  </r>
  <r>
    <s v="Incidente"/>
    <x v="1"/>
    <x v="0"/>
    <s v="Cerrado"/>
    <s v="ITSMECOM-946096"/>
    <n v="5033544"/>
    <d v="2022-05-12T00:00:00"/>
    <d v="2022-08-03T00:00:00"/>
    <d v="2022-05-12T00:00:00"/>
    <d v="2022-05-30T00:00:00"/>
    <s v=""/>
    <d v="2022-05-30T00:00:00"/>
    <n v="18"/>
    <n v="18"/>
    <n v="2022"/>
    <x v="9"/>
    <n v="18"/>
    <n v="18"/>
    <n v="18"/>
  </r>
  <r>
    <s v="Incidente"/>
    <x v="5"/>
    <x v="0"/>
    <s v="Cerrado"/>
    <s v="ITSMECOM-944600"/>
    <n v="5029550"/>
    <d v="2022-05-11T00:00:00"/>
    <d v="2022-05-28T00:00:00"/>
    <m/>
    <m/>
    <s v=""/>
    <d v="2022-05-12T00:00:00"/>
    <n v="1"/>
    <n v="0"/>
    <n v="2022"/>
    <x v="9"/>
    <n v="1"/>
    <n v="1"/>
    <n v="1"/>
  </r>
  <r>
    <s v="Solicitud de servicio"/>
    <x v="24"/>
    <x v="1"/>
    <s v="Cerrado"/>
    <s v="ITSMECOM-944238"/>
    <n v="5027520"/>
    <d v="2022-05-11T00:00:00"/>
    <d v="2022-05-27T00:00:00"/>
    <m/>
    <m/>
    <s v=""/>
    <d v="2022-05-11T00:00:00"/>
    <n v="0"/>
    <n v="0"/>
    <n v="2022"/>
    <x v="9"/>
    <n v="0"/>
    <n v="0"/>
    <n v="0"/>
  </r>
  <r>
    <s v="Incidente"/>
    <x v="1"/>
    <x v="0"/>
    <s v="Cerrado"/>
    <s v="ITSMECOM-944235"/>
    <n v="5027433"/>
    <d v="2022-05-11T00:00:00"/>
    <d v="2022-08-03T00:00:00"/>
    <d v="2022-05-16T00:00:00"/>
    <d v="2022-05-19T00:00:00"/>
    <s v=""/>
    <d v="2022-05-19T00:00:00"/>
    <n v="8"/>
    <n v="3"/>
    <n v="2022"/>
    <x v="9"/>
    <n v="8"/>
    <n v="8"/>
    <n v="8"/>
  </r>
  <r>
    <s v="Incidente"/>
    <x v="1"/>
    <x v="0"/>
    <s v="Cerrado"/>
    <s v="ITSMECOM-944230"/>
    <n v="5027415"/>
    <d v="2022-05-11T00:00:00"/>
    <d v="2022-08-03T00:00:00"/>
    <d v="2022-05-11T00:00:00"/>
    <d v="2022-05-27T00:00:00"/>
    <s v=""/>
    <d v="2022-05-27T00:00:00"/>
    <n v="16"/>
    <n v="16"/>
    <n v="2022"/>
    <x v="9"/>
    <n v="16"/>
    <n v="16"/>
    <n v="16"/>
  </r>
  <r>
    <s v="Incidente"/>
    <x v="1"/>
    <x v="0"/>
    <s v="Cerrado"/>
    <s v="ITSMECOM-944227"/>
    <n v="5027107"/>
    <d v="2022-05-11T00:00:00"/>
    <d v="2022-08-03T00:00:00"/>
    <d v="2022-05-11T00:00:00"/>
    <d v="2022-05-27T00:00:00"/>
    <s v=""/>
    <d v="2022-05-27T00:00:00"/>
    <n v="16"/>
    <n v="16"/>
    <n v="2022"/>
    <x v="9"/>
    <n v="16"/>
    <n v="16"/>
    <n v="16"/>
  </r>
  <r>
    <s v="Solicitud de servicio"/>
    <x v="9"/>
    <x v="2"/>
    <s v="Cerrado"/>
    <s v="ITSMECOM-922186"/>
    <n v="4966081"/>
    <d v="2022-04-29T00:00:00"/>
    <d v="2022-05-15T00:00:00"/>
    <m/>
    <m/>
    <s v=""/>
    <d v="2022-04-29T00:00:00"/>
    <n v="0"/>
    <n v="0"/>
    <n v="2022"/>
    <x v="10"/>
    <n v="0"/>
    <n v="0"/>
    <n v="0"/>
  </r>
  <r>
    <s v="Incidente"/>
    <x v="1"/>
    <x v="0"/>
    <s v="Cerrado"/>
    <s v="ITSMECOM-919099"/>
    <n v="4957088"/>
    <d v="2022-04-28T00:00:00"/>
    <d v="2022-08-02T00:00:00"/>
    <d v="2022-04-28T00:00:00"/>
    <d v="2022-04-28T00:00:00"/>
    <s v=""/>
    <d v="2022-04-28T00:00:00"/>
    <n v="0"/>
    <n v="0"/>
    <n v="2022"/>
    <x v="10"/>
    <n v="0"/>
    <n v="0"/>
    <n v="0"/>
  </r>
  <r>
    <s v="Incidente"/>
    <x v="1"/>
    <x v="0"/>
    <s v="Cerrado"/>
    <s v="ITSMECOM-919092"/>
    <n v="4957080"/>
    <d v="2022-04-28T00:00:00"/>
    <d v="2022-08-02T00:00:00"/>
    <d v="2022-04-28T00:00:00"/>
    <d v="2022-04-28T00:00:00"/>
    <s v=""/>
    <d v="2022-04-28T00:00:00"/>
    <n v="0"/>
    <n v="0"/>
    <n v="2022"/>
    <x v="10"/>
    <n v="0"/>
    <n v="0"/>
    <n v="0"/>
  </r>
  <r>
    <s v="Incidente"/>
    <x v="3"/>
    <x v="1"/>
    <s v="Cerrado"/>
    <s v="ITSMECOM-918919"/>
    <n v="4956716"/>
    <d v="2022-04-28T00:00:00"/>
    <d v="2022-08-02T00:00:00"/>
    <m/>
    <m/>
    <s v=""/>
    <d v="2022-04-28T00:00:00"/>
    <n v="0"/>
    <n v="0"/>
    <n v="2022"/>
    <x v="10"/>
    <n v="0"/>
    <n v="0"/>
    <n v="0"/>
  </r>
  <r>
    <s v="Incidente"/>
    <x v="3"/>
    <x v="0"/>
    <s v="Cerrado"/>
    <s v="ITSMECOM-918905"/>
    <n v="4956403"/>
    <d v="2022-04-28T00:00:00"/>
    <d v="2022-08-02T00:00:00"/>
    <d v="2022-04-28T00:00:00"/>
    <d v="2022-04-29T00:00:00"/>
    <s v=""/>
    <d v="2022-04-29T00:00:00"/>
    <n v="1"/>
    <n v="1"/>
    <n v="2022"/>
    <x v="10"/>
    <n v="1"/>
    <n v="1"/>
    <n v="1"/>
  </r>
  <r>
    <s v="Solicitud de servicio"/>
    <x v="0"/>
    <x v="1"/>
    <s v="Cerrado"/>
    <s v="ITSMECOM-916424"/>
    <n v="4949967"/>
    <d v="2022-04-27T00:00:00"/>
    <d v="2022-05-23T00:00:00"/>
    <m/>
    <m/>
    <s v=""/>
    <d v="2022-04-27T00:00:00"/>
    <n v="0"/>
    <n v="0"/>
    <n v="2022"/>
    <x v="10"/>
    <n v="0"/>
    <n v="0"/>
    <n v="0"/>
  </r>
  <r>
    <s v="Incidente"/>
    <x v="0"/>
    <x v="1"/>
    <s v="Cerrado"/>
    <s v="ITSMECOM-916388"/>
    <n v="4949944"/>
    <d v="2022-04-27T00:00:00"/>
    <d v="2022-08-02T00:00:00"/>
    <m/>
    <m/>
    <s v="ARAMEX"/>
    <d v="2022-04-28T00:00:00"/>
    <n v="1"/>
    <n v="0"/>
    <n v="2022"/>
    <x v="10"/>
    <n v="1"/>
    <n v="1"/>
    <n v="1"/>
  </r>
  <r>
    <s v="Solicitud de servicio"/>
    <x v="4"/>
    <x v="0"/>
    <s v="Cerrado"/>
    <s v="ITSMECOM-916286"/>
    <n v="4949361"/>
    <d v="2022-04-27T00:00:00"/>
    <d v="2022-05-13T00:00:00"/>
    <m/>
    <m/>
    <s v=""/>
    <d v="2022-04-27T00:00:00"/>
    <n v="0"/>
    <n v="0"/>
    <n v="2022"/>
    <x v="10"/>
    <n v="0"/>
    <n v="0"/>
    <n v="0"/>
  </r>
  <r>
    <s v="Incidente"/>
    <x v="1"/>
    <x v="0"/>
    <s v="Cerrado"/>
    <s v="ITSMECOM-916208"/>
    <n v="4948738"/>
    <d v="2022-04-27T00:00:00"/>
    <d v="2022-05-13T00:00:00"/>
    <m/>
    <m/>
    <s v=""/>
    <d v="2022-04-27T00:00:00"/>
    <n v="0"/>
    <n v="0"/>
    <n v="2022"/>
    <x v="10"/>
    <n v="0"/>
    <n v="0"/>
    <n v="0"/>
  </r>
  <r>
    <s v="Incidente"/>
    <x v="3"/>
    <x v="3"/>
    <s v="Cerrado"/>
    <s v="ITSMECOM-916129"/>
    <n v="4947890"/>
    <d v="2022-04-27T00:00:00"/>
    <d v="2022-08-02T00:00:00"/>
    <d v="2022-04-27T00:00:00"/>
    <d v="2022-04-28T00:00:00"/>
    <s v=""/>
    <d v="2022-04-28T00:00:00"/>
    <n v="1"/>
    <n v="1"/>
    <n v="2022"/>
    <x v="10"/>
    <n v="1"/>
    <n v="1"/>
    <n v="1"/>
  </r>
  <r>
    <s v="Solicitud de servicio"/>
    <x v="0"/>
    <x v="1"/>
    <s v="Cerrado"/>
    <s v="ITSMECOM-914404"/>
    <n v="4944541"/>
    <d v="2022-04-26T00:00:00"/>
    <d v="2022-08-02T00:00:00"/>
    <m/>
    <m/>
    <s v=""/>
    <d v="2022-04-28T00:00:00"/>
    <n v="2"/>
    <n v="0"/>
    <n v="2022"/>
    <x v="10"/>
    <n v="2"/>
    <n v="2"/>
    <n v="2"/>
  </r>
  <r>
    <s v="Incidente"/>
    <x v="5"/>
    <x v="0"/>
    <s v="Cerrado"/>
    <s v="ITSMECOM-913767"/>
    <n v="4942799"/>
    <d v="2022-04-26T00:00:00"/>
    <d v="2022-05-12T00:00:00"/>
    <m/>
    <m/>
    <s v=""/>
    <d v="2022-04-26T00:00:00"/>
    <n v="0"/>
    <n v="0"/>
    <n v="2022"/>
    <x v="10"/>
    <n v="0"/>
    <n v="0"/>
    <n v="0"/>
  </r>
  <r>
    <s v="Incidente"/>
    <x v="3"/>
    <x v="0"/>
    <s v="Cerrado"/>
    <s v="ITSMECOM-913072"/>
    <n v="4940316"/>
    <d v="2022-04-26T00:00:00"/>
    <d v="2022-08-02T00:00:00"/>
    <d v="2022-04-26T00:00:00"/>
    <d v="2022-04-28T00:00:00"/>
    <s v=""/>
    <d v="2022-04-28T00:00:00"/>
    <n v="2"/>
    <n v="2"/>
    <n v="2022"/>
    <x v="10"/>
    <n v="2"/>
    <n v="2"/>
    <n v="2"/>
  </r>
  <r>
    <s v="Incidente"/>
    <x v="3"/>
    <x v="0"/>
    <s v="Cerrado"/>
    <s v="ITSMECOM-913065"/>
    <n v="4940106"/>
    <d v="2022-04-26T00:00:00"/>
    <d v="2022-05-12T00:00:00"/>
    <d v="2022-04-26T00:00:00"/>
    <d v="2022-04-26T00:00:00"/>
    <s v=""/>
    <d v="2022-04-26T00:00:00"/>
    <n v="0"/>
    <n v="0"/>
    <n v="2022"/>
    <x v="10"/>
    <n v="0"/>
    <n v="0"/>
    <n v="0"/>
  </r>
  <r>
    <s v="Incidente"/>
    <x v="1"/>
    <x v="0"/>
    <s v="Cerrado"/>
    <s v="ITSMECOM-910224"/>
    <n v="4933109"/>
    <d v="2022-04-25T00:00:00"/>
    <d v="2022-05-12T00:00:00"/>
    <d v="2022-04-25T00:00:00"/>
    <d v="2022-04-26T00:00:00"/>
    <s v=""/>
    <d v="2022-04-26T00:00:00"/>
    <n v="1"/>
    <n v="1"/>
    <n v="2022"/>
    <x v="10"/>
    <n v="1"/>
    <n v="1"/>
    <n v="1"/>
  </r>
  <r>
    <s v="Incidente"/>
    <x v="5"/>
    <x v="0"/>
    <s v="Cerrado"/>
    <s v="ITSMECOM-910221"/>
    <n v="4933124"/>
    <d v="2022-04-25T00:00:00"/>
    <d v="2022-08-02T00:00:00"/>
    <d v="2022-04-25T00:00:00"/>
    <d v="2022-04-28T00:00:00"/>
    <s v=""/>
    <d v="2022-04-28T00:00:00"/>
    <n v="3"/>
    <n v="3"/>
    <n v="2022"/>
    <x v="10"/>
    <n v="3"/>
    <n v="3"/>
    <n v="3"/>
  </r>
  <r>
    <s v="Incidente"/>
    <x v="3"/>
    <x v="0"/>
    <s v="Cerrado"/>
    <s v="ITSMECOM-910204"/>
    <n v="4932500"/>
    <d v="2022-04-25T00:00:00"/>
    <d v="2022-05-11T00:00:00"/>
    <m/>
    <m/>
    <s v=""/>
    <d v="2022-04-25T00:00:00"/>
    <n v="0"/>
    <n v="0"/>
    <n v="2022"/>
    <x v="10"/>
    <n v="0"/>
    <n v="0"/>
    <n v="0"/>
  </r>
  <r>
    <s v="Incidente"/>
    <x v="5"/>
    <x v="3"/>
    <s v="Cerrado"/>
    <s v="ITSMECOM-905675"/>
    <n v="4925381"/>
    <d v="2022-04-22T00:00:00"/>
    <d v="2022-05-08T00:00:00"/>
    <m/>
    <m/>
    <s v=""/>
    <d v="2022-04-22T00:00:00"/>
    <n v="0"/>
    <n v="0"/>
    <n v="2022"/>
    <x v="10"/>
    <n v="0"/>
    <n v="0"/>
    <n v="0"/>
  </r>
  <r>
    <s v="Incidente"/>
    <x v="5"/>
    <x v="0"/>
    <s v="Cerrado"/>
    <s v="ITSMECOM-905667"/>
    <n v="4925369"/>
    <d v="2022-04-22T00:00:00"/>
    <d v="2022-05-08T00:00:00"/>
    <d v="2022-04-22T00:00:00"/>
    <d v="2022-04-22T00:00:00"/>
    <s v=""/>
    <d v="2022-04-22T00:00:00"/>
    <n v="0"/>
    <n v="0"/>
    <n v="2022"/>
    <x v="10"/>
    <n v="0"/>
    <n v="0"/>
    <n v="0"/>
  </r>
  <r>
    <s v="Incidente"/>
    <x v="1"/>
    <x v="0"/>
    <s v="Cerrado"/>
    <s v="ITSMECOM-905313"/>
    <n v="4923674"/>
    <d v="2022-04-22T00:00:00"/>
    <d v="2022-05-08T00:00:00"/>
    <m/>
    <m/>
    <s v=""/>
    <d v="2022-04-22T00:00:00"/>
    <n v="0"/>
    <n v="0"/>
    <n v="2022"/>
    <x v="10"/>
    <n v="0"/>
    <n v="0"/>
    <n v="0"/>
  </r>
  <r>
    <s v="Incidente"/>
    <x v="3"/>
    <x v="0"/>
    <s v="Cerrado"/>
    <s v="ITSMECOM-905303"/>
    <n v="4923720"/>
    <d v="2022-04-22T00:00:00"/>
    <d v="2022-08-02T00:00:00"/>
    <d v="2022-04-22T00:00:00"/>
    <d v="2022-04-26T00:00:00"/>
    <s v=""/>
    <d v="2022-04-26T00:00:00"/>
    <n v="4"/>
    <n v="4"/>
    <n v="2022"/>
    <x v="10"/>
    <n v="4"/>
    <n v="4"/>
    <n v="4"/>
  </r>
  <r>
    <s v="Incidente"/>
    <x v="1"/>
    <x v="0"/>
    <s v="Cerrado"/>
    <s v="ITSMECOM-905302"/>
    <n v="4923667"/>
    <d v="2022-04-22T00:00:00"/>
    <d v="2022-08-02T00:00:00"/>
    <d v="2022-04-22T00:00:00"/>
    <d v="2022-04-25T00:00:00"/>
    <s v=""/>
    <d v="2022-04-25T00:00:00"/>
    <n v="3"/>
    <n v="3"/>
    <n v="2022"/>
    <x v="10"/>
    <n v="3"/>
    <n v="3"/>
    <n v="3"/>
  </r>
  <r>
    <s v="Incidente"/>
    <x v="1"/>
    <x v="0"/>
    <s v="Cerrado"/>
    <s v="ITSMECOM-905295"/>
    <n v="4923657"/>
    <d v="2022-04-22T00:00:00"/>
    <d v="2022-05-08T00:00:00"/>
    <m/>
    <m/>
    <s v=""/>
    <d v="2022-04-22T00:00:00"/>
    <n v="0"/>
    <n v="0"/>
    <n v="2022"/>
    <x v="10"/>
    <n v="0"/>
    <n v="0"/>
    <n v="0"/>
  </r>
  <r>
    <s v="Incidente"/>
    <x v="1"/>
    <x v="0"/>
    <s v="Cerrado"/>
    <s v="ITSMECOM-905293"/>
    <n v="4923654"/>
    <d v="2022-04-22T00:00:00"/>
    <d v="2022-08-02T00:00:00"/>
    <d v="2022-04-22T00:00:00"/>
    <d v="2022-04-25T00:00:00"/>
    <s v=""/>
    <d v="2022-04-25T00:00:00"/>
    <n v="3"/>
    <n v="3"/>
    <n v="2022"/>
    <x v="10"/>
    <n v="3"/>
    <n v="3"/>
    <n v="3"/>
  </r>
  <r>
    <s v="Incidente"/>
    <x v="1"/>
    <x v="0"/>
    <s v="Cerrado"/>
    <s v="ITSMECOM-905292"/>
    <n v="4923650"/>
    <d v="2022-04-22T00:00:00"/>
    <d v="2022-05-08T00:00:00"/>
    <m/>
    <m/>
    <s v=""/>
    <d v="2022-04-22T00:00:00"/>
    <n v="0"/>
    <n v="0"/>
    <n v="2022"/>
    <x v="10"/>
    <n v="0"/>
    <n v="0"/>
    <n v="0"/>
  </r>
  <r>
    <s v="Incidente"/>
    <x v="1"/>
    <x v="0"/>
    <s v="Cerrado"/>
    <s v="ITSMECOM-905290"/>
    <n v="4923646"/>
    <d v="2022-04-22T00:00:00"/>
    <d v="2022-05-08T00:00:00"/>
    <m/>
    <m/>
    <s v=""/>
    <d v="2022-04-22T00:00:00"/>
    <n v="0"/>
    <n v="0"/>
    <n v="2022"/>
    <x v="10"/>
    <n v="0"/>
    <n v="0"/>
    <n v="0"/>
  </r>
  <r>
    <s v="Incidente"/>
    <x v="1"/>
    <x v="0"/>
    <s v="Cerrado"/>
    <s v="ITSMECOM-905289"/>
    <n v="4923645"/>
    <d v="2022-04-22T00:00:00"/>
    <d v="2022-05-08T00:00:00"/>
    <m/>
    <m/>
    <s v=""/>
    <d v="2022-04-22T00:00:00"/>
    <n v="0"/>
    <n v="0"/>
    <n v="2022"/>
    <x v="10"/>
    <n v="0"/>
    <n v="0"/>
    <n v="0"/>
  </r>
  <r>
    <s v="Incidente"/>
    <x v="7"/>
    <x v="1"/>
    <s v="Cerrado"/>
    <s v="ITSMECOM-904161"/>
    <n v="4921194"/>
    <d v="2022-04-21T00:00:00"/>
    <d v="2022-05-08T00:00:00"/>
    <m/>
    <m/>
    <s v=""/>
    <d v="2022-04-22T00:00:00"/>
    <n v="1"/>
    <n v="0"/>
    <n v="2022"/>
    <x v="10"/>
    <n v="1"/>
    <n v="1"/>
    <n v="1"/>
  </r>
  <r>
    <s v="Incidente"/>
    <x v="7"/>
    <x v="1"/>
    <s v="Cerrado"/>
    <s v="ITSMECOM-903743"/>
    <n v="4920158"/>
    <d v="2022-04-21T00:00:00"/>
    <d v="2022-05-08T00:00:00"/>
    <m/>
    <m/>
    <s v=""/>
    <d v="2022-04-22T00:00:00"/>
    <n v="1"/>
    <n v="0"/>
    <n v="2022"/>
    <x v="10"/>
    <n v="1"/>
    <n v="1"/>
    <n v="1"/>
  </r>
  <r>
    <s v="Incidente"/>
    <x v="1"/>
    <x v="0"/>
    <s v="Cerrado"/>
    <s v="ITSMECOM-902276"/>
    <n v="4915758"/>
    <d v="2022-04-21T00:00:00"/>
    <d v="2022-08-02T00:00:00"/>
    <d v="2022-04-21T00:00:00"/>
    <d v="2022-04-25T00:00:00"/>
    <s v=""/>
    <d v="2022-04-25T00:00:00"/>
    <n v="4"/>
    <n v="4"/>
    <n v="2022"/>
    <x v="10"/>
    <n v="4"/>
    <n v="4"/>
    <n v="4"/>
  </r>
  <r>
    <s v="Incidente"/>
    <x v="1"/>
    <x v="0"/>
    <s v="Cerrado"/>
    <s v="ITSMECOM-902274"/>
    <n v="4915757"/>
    <d v="2022-04-21T00:00:00"/>
    <d v="2022-08-02T00:00:00"/>
    <d v="2022-04-21T00:00:00"/>
    <d v="2022-04-25T00:00:00"/>
    <s v=""/>
    <d v="2022-04-25T00:00:00"/>
    <n v="4"/>
    <n v="4"/>
    <n v="2022"/>
    <x v="10"/>
    <n v="4"/>
    <n v="4"/>
    <n v="4"/>
  </r>
  <r>
    <s v="Incidente"/>
    <x v="1"/>
    <x v="0"/>
    <s v="Cerrado"/>
    <s v="ITSMECOM-902272"/>
    <n v="4915756"/>
    <d v="2022-04-21T00:00:00"/>
    <d v="2022-05-07T00:00:00"/>
    <d v="2022-04-21T00:00:00"/>
    <d v="2022-04-21T00:00:00"/>
    <s v=""/>
    <d v="2022-04-21T00:00:00"/>
    <n v="0"/>
    <n v="0"/>
    <n v="2022"/>
    <x v="10"/>
    <n v="0"/>
    <n v="0"/>
    <n v="0"/>
  </r>
  <r>
    <s v="Incidente"/>
    <x v="3"/>
    <x v="0"/>
    <s v="Cerrado"/>
    <s v="ITSMECOM-902232"/>
    <n v="4915497"/>
    <d v="2022-04-21T00:00:00"/>
    <d v="2022-05-08T00:00:00"/>
    <d v="2022-04-21T00:00:00"/>
    <d v="2022-04-22T00:00:00"/>
    <s v=""/>
    <d v="2022-04-22T00:00:00"/>
    <n v="1"/>
    <n v="1"/>
    <n v="2022"/>
    <x v="10"/>
    <n v="1"/>
    <n v="1"/>
    <n v="1"/>
  </r>
  <r>
    <s v="Incidente"/>
    <x v="22"/>
    <x v="4"/>
    <s v="Cerrado"/>
    <s v="ITSMECOM-900071"/>
    <n v="4911063"/>
    <d v="2022-04-20T00:00:00"/>
    <d v="2022-05-07T00:00:00"/>
    <d v="2022-04-20T00:00:00"/>
    <d v="2022-04-21T00:00:00"/>
    <s v=""/>
    <d v="2022-04-21T00:00:00"/>
    <n v="1"/>
    <n v="1"/>
    <n v="2022"/>
    <x v="10"/>
    <n v="1"/>
    <n v="1"/>
    <n v="1"/>
  </r>
  <r>
    <s v="Incidente"/>
    <x v="1"/>
    <x v="0"/>
    <s v="Cerrado"/>
    <s v="ITSMECOM-899555"/>
    <n v="4908878"/>
    <d v="2022-04-20T00:00:00"/>
    <d v="2022-08-02T00:00:00"/>
    <m/>
    <m/>
    <s v=""/>
    <d v="2022-04-25T00:00:00"/>
    <n v="5"/>
    <n v="0"/>
    <n v="2022"/>
    <x v="10"/>
    <n v="5"/>
    <n v="5"/>
    <n v="5"/>
  </r>
  <r>
    <s v="Incidente"/>
    <x v="3"/>
    <x v="0"/>
    <s v="Cerrado"/>
    <s v="ITSMECOM-898918"/>
    <n v="4907718"/>
    <d v="2022-04-20T00:00:00"/>
    <d v="2022-05-06T00:00:00"/>
    <m/>
    <m/>
    <s v=""/>
    <d v="2022-04-20T00:00:00"/>
    <n v="0"/>
    <n v="0"/>
    <n v="2022"/>
    <x v="10"/>
    <n v="0"/>
    <n v="0"/>
    <n v="0"/>
  </r>
  <r>
    <s v="Solicitud de servicio"/>
    <x v="0"/>
    <x v="0"/>
    <s v="Cerrado"/>
    <s v="ITSMECOM-897527"/>
    <n v="4905056"/>
    <d v="2022-04-19T00:00:00"/>
    <d v="2022-05-06T00:00:00"/>
    <m/>
    <m/>
    <s v=""/>
    <d v="2022-04-20T00:00:00"/>
    <n v="1"/>
    <n v="0"/>
    <n v="2022"/>
    <x v="10"/>
    <n v="1"/>
    <n v="1"/>
    <n v="1"/>
  </r>
  <r>
    <s v="Solicitud de servicio"/>
    <x v="0"/>
    <x v="0"/>
    <s v="Cerrado"/>
    <s v="ITSMECOM-897520"/>
    <n v="4905044"/>
    <d v="2022-04-19T00:00:00"/>
    <d v="2022-05-06T00:00:00"/>
    <m/>
    <m/>
    <s v=""/>
    <d v="2022-04-20T00:00:00"/>
    <n v="1"/>
    <n v="0"/>
    <n v="2022"/>
    <x v="10"/>
    <n v="1"/>
    <n v="1"/>
    <n v="1"/>
  </r>
  <r>
    <s v="Solicitud de servicio"/>
    <x v="0"/>
    <x v="0"/>
    <s v="Cerrado"/>
    <s v="ITSMECOM-897471"/>
    <n v="4904695"/>
    <d v="2022-04-19T00:00:00"/>
    <d v="2022-05-06T00:00:00"/>
    <m/>
    <m/>
    <s v=""/>
    <d v="2022-04-20T00:00:00"/>
    <n v="1"/>
    <n v="0"/>
    <n v="2022"/>
    <x v="10"/>
    <n v="1"/>
    <n v="1"/>
    <n v="1"/>
  </r>
  <r>
    <s v="Solicitud de servicio"/>
    <x v="0"/>
    <x v="0"/>
    <s v="Cerrado"/>
    <s v="ITSMECOM-897465"/>
    <n v="4904688"/>
    <d v="2022-04-19T00:00:00"/>
    <d v="2022-05-05T00:00:00"/>
    <m/>
    <m/>
    <s v=""/>
    <d v="2022-04-19T00:00:00"/>
    <n v="0"/>
    <n v="0"/>
    <n v="2022"/>
    <x v="10"/>
    <n v="0"/>
    <n v="0"/>
    <n v="0"/>
  </r>
  <r>
    <s v="Solicitud de servicio"/>
    <x v="0"/>
    <x v="0"/>
    <s v="Cerrado"/>
    <s v="ITSMECOM-897460"/>
    <n v="4904680"/>
    <d v="2022-04-19T00:00:00"/>
    <d v="2022-05-05T00:00:00"/>
    <m/>
    <m/>
    <s v=""/>
    <d v="2022-04-19T00:00:00"/>
    <n v="0"/>
    <n v="0"/>
    <n v="2022"/>
    <x v="10"/>
    <n v="0"/>
    <n v="0"/>
    <n v="0"/>
  </r>
  <r>
    <s v="Solicitud de servicio"/>
    <x v="0"/>
    <x v="0"/>
    <s v="Cerrado"/>
    <s v="ITSMECOM-897058"/>
    <n v="4903548"/>
    <d v="2022-04-19T00:00:00"/>
    <d v="2022-05-05T00:00:00"/>
    <m/>
    <m/>
    <s v=""/>
    <d v="2022-04-19T00:00:00"/>
    <n v="0"/>
    <n v="0"/>
    <n v="2022"/>
    <x v="10"/>
    <n v="0"/>
    <n v="0"/>
    <n v="0"/>
  </r>
  <r>
    <s v="Solicitud de servicio"/>
    <x v="0"/>
    <x v="0"/>
    <s v="Cerrado"/>
    <s v="ITSMECOM-897049"/>
    <n v="4903536"/>
    <d v="2022-04-19T00:00:00"/>
    <d v="2022-05-05T00:00:00"/>
    <m/>
    <m/>
    <s v=""/>
    <d v="2022-04-19T00:00:00"/>
    <n v="0"/>
    <n v="0"/>
    <n v="2022"/>
    <x v="10"/>
    <n v="0"/>
    <n v="0"/>
    <n v="0"/>
  </r>
  <r>
    <s v="Solicitud de servicio"/>
    <x v="0"/>
    <x v="0"/>
    <s v="Cerrado"/>
    <s v="ITSMECOM-896997"/>
    <n v="4903416"/>
    <d v="2022-04-19T00:00:00"/>
    <d v="2022-05-05T00:00:00"/>
    <m/>
    <m/>
    <s v=""/>
    <d v="2022-04-19T00:00:00"/>
    <n v="0"/>
    <n v="0"/>
    <n v="2022"/>
    <x v="10"/>
    <n v="0"/>
    <n v="0"/>
    <n v="0"/>
  </r>
  <r>
    <s v="Incidente"/>
    <x v="1"/>
    <x v="0"/>
    <s v="Cerrado"/>
    <s v="ITSMECOM-896308"/>
    <n v="4901155"/>
    <d v="2022-04-19T00:00:00"/>
    <d v="2022-08-02T00:00:00"/>
    <d v="2022-04-19T00:00:00"/>
    <d v="2022-04-25T00:00:00"/>
    <s v=""/>
    <d v="2022-04-25T00:00:00"/>
    <n v="6"/>
    <n v="6"/>
    <n v="2022"/>
    <x v="10"/>
    <n v="6"/>
    <n v="6"/>
    <n v="6"/>
  </r>
  <r>
    <s v="Incidente"/>
    <x v="1"/>
    <x v="0"/>
    <s v="Cerrado"/>
    <s v="ITSMECOM-896092"/>
    <n v="4900448"/>
    <d v="2022-04-19T00:00:00"/>
    <d v="2022-05-05T00:00:00"/>
    <d v="2022-04-19T00:00:00"/>
    <d v="2022-04-19T00:00:00"/>
    <s v=""/>
    <d v="2022-04-19T00:00:00"/>
    <n v="0"/>
    <n v="0"/>
    <n v="2022"/>
    <x v="10"/>
    <n v="0"/>
    <n v="0"/>
    <n v="0"/>
  </r>
  <r>
    <s v="Incidente"/>
    <x v="1"/>
    <x v="0"/>
    <s v="Cerrado"/>
    <s v="ITSMECOM-896090"/>
    <n v="4900446"/>
    <d v="2022-04-19T00:00:00"/>
    <d v="2022-05-06T00:00:00"/>
    <d v="2022-04-19T00:00:00"/>
    <d v="2022-04-20T00:00:00"/>
    <s v=""/>
    <d v="2022-04-20T00:00:00"/>
    <n v="1"/>
    <n v="1"/>
    <n v="2022"/>
    <x v="10"/>
    <n v="1"/>
    <n v="1"/>
    <n v="1"/>
  </r>
  <r>
    <s v="Incidente"/>
    <x v="1"/>
    <x v="1"/>
    <s v="Cerrado"/>
    <s v="ITSMECOM-896085"/>
    <n v="4900439"/>
    <d v="2022-04-19T00:00:00"/>
    <d v="2022-08-02T00:00:00"/>
    <d v="2022-04-19T00:00:00"/>
    <d v="2022-04-25T00:00:00"/>
    <s v=""/>
    <d v="2022-04-25T00:00:00"/>
    <n v="6"/>
    <n v="6"/>
    <n v="2022"/>
    <x v="10"/>
    <n v="6"/>
    <n v="6"/>
    <n v="6"/>
  </r>
  <r>
    <s v="Incidente"/>
    <x v="3"/>
    <x v="0"/>
    <s v="Cerrado"/>
    <s v="ITSMECOM-896084"/>
    <n v="4900280"/>
    <d v="2022-04-19T00:00:00"/>
    <d v="2022-08-02T00:00:00"/>
    <d v="2022-04-19T00:00:00"/>
    <d v="2022-04-26T00:00:00"/>
    <s v=""/>
    <d v="2022-04-26T00:00:00"/>
    <n v="7"/>
    <n v="7"/>
    <n v="2022"/>
    <x v="10"/>
    <n v="7"/>
    <n v="7"/>
    <n v="7"/>
  </r>
  <r>
    <s v="Incidente"/>
    <x v="1"/>
    <x v="0"/>
    <s v="Cerrado"/>
    <s v="ITSMECOM-896082"/>
    <n v="4900436"/>
    <d v="2022-04-19T00:00:00"/>
    <d v="2022-05-05T00:00:00"/>
    <m/>
    <m/>
    <s v=""/>
    <d v="2022-04-19T00:00:00"/>
    <n v="0"/>
    <n v="0"/>
    <n v="2022"/>
    <x v="10"/>
    <n v="0"/>
    <n v="0"/>
    <n v="0"/>
  </r>
  <r>
    <s v="Incidente"/>
    <x v="1"/>
    <x v="0"/>
    <s v="Cerrado"/>
    <s v="ITSMECOM-894847"/>
    <n v="4898087"/>
    <d v="2022-04-18T00:00:00"/>
    <d v="2022-05-06T00:00:00"/>
    <m/>
    <m/>
    <s v=""/>
    <d v="2022-04-20T00:00:00"/>
    <n v="2"/>
    <n v="0"/>
    <n v="2022"/>
    <x v="10"/>
    <n v="2"/>
    <n v="2"/>
    <n v="2"/>
  </r>
  <r>
    <s v="Solicitud de servicio"/>
    <x v="9"/>
    <x v="0"/>
    <s v="Cerrado"/>
    <s v="ITSMECOM-894298"/>
    <n v="4895021"/>
    <d v="2022-04-18T00:00:00"/>
    <d v="2022-05-04T00:00:00"/>
    <m/>
    <m/>
    <s v=""/>
    <d v="2022-04-18T00:00:00"/>
    <n v="0"/>
    <n v="0"/>
    <n v="2022"/>
    <x v="10"/>
    <n v="0"/>
    <n v="0"/>
    <n v="0"/>
  </r>
  <r>
    <s v="Incidente"/>
    <x v="1"/>
    <x v="0"/>
    <s v="Cerrado"/>
    <s v="ITSMECOM-894193"/>
    <n v="4894280"/>
    <d v="2022-04-18T00:00:00"/>
    <d v="2022-05-06T00:00:00"/>
    <d v="2022-04-18T00:00:00"/>
    <d v="2022-04-20T00:00:00"/>
    <s v=""/>
    <d v="2022-04-20T00:00:00"/>
    <n v="2"/>
    <n v="2"/>
    <n v="2022"/>
    <x v="10"/>
    <n v="2"/>
    <n v="2"/>
    <n v="2"/>
  </r>
  <r>
    <s v="Incidente"/>
    <x v="3"/>
    <x v="0"/>
    <s v="Cerrado"/>
    <s v="ITSMECOM-894006"/>
    <n v="4893293"/>
    <d v="2022-04-18T00:00:00"/>
    <d v="2022-05-04T00:00:00"/>
    <d v="2022-04-18T00:00:00"/>
    <d v="2022-04-18T00:00:00"/>
    <s v=""/>
    <d v="2022-04-18T00:00:00"/>
    <n v="0"/>
    <n v="0"/>
    <n v="2022"/>
    <x v="10"/>
    <n v="0"/>
    <n v="0"/>
    <n v="0"/>
  </r>
  <r>
    <s v="Incidente"/>
    <x v="3"/>
    <x v="2"/>
    <s v="Cerrado"/>
    <s v="ITSMECOM-893931"/>
    <n v="4892977"/>
    <d v="2022-04-18T00:00:00"/>
    <d v="2022-05-05T00:00:00"/>
    <d v="2022-04-18T00:00:00"/>
    <d v="2022-04-19T00:00:00"/>
    <s v=""/>
    <d v="2022-04-19T00:00:00"/>
    <n v="1"/>
    <n v="1"/>
    <n v="2022"/>
    <x v="10"/>
    <n v="1"/>
    <n v="1"/>
    <n v="1"/>
  </r>
  <r>
    <s v="Incidente"/>
    <x v="3"/>
    <x v="0"/>
    <s v="Cerrado"/>
    <s v="ITSMECOM-893926"/>
    <n v="4892973"/>
    <d v="2022-04-18T00:00:00"/>
    <d v="2022-05-05T00:00:00"/>
    <d v="2022-04-18T00:00:00"/>
    <d v="2022-04-19T00:00:00"/>
    <s v=""/>
    <d v="2022-04-19T00:00:00"/>
    <n v="1"/>
    <n v="1"/>
    <n v="2022"/>
    <x v="10"/>
    <n v="1"/>
    <n v="1"/>
    <n v="1"/>
  </r>
  <r>
    <s v="Incidente"/>
    <x v="3"/>
    <x v="0"/>
    <s v="Cerrado"/>
    <s v="ITSMECOM-893923"/>
    <n v="4892968"/>
    <d v="2022-04-18T00:00:00"/>
    <d v="2022-05-06T00:00:00"/>
    <d v="2022-04-19T00:00:00"/>
    <d v="2022-04-20T00:00:00"/>
    <s v=""/>
    <d v="2022-04-20T00:00:00"/>
    <n v="2"/>
    <n v="1"/>
    <n v="2022"/>
    <x v="10"/>
    <n v="2"/>
    <n v="2"/>
    <n v="2"/>
  </r>
  <r>
    <s v="Incidente"/>
    <x v="1"/>
    <x v="0"/>
    <s v="Cerrado"/>
    <s v="ITSMECOM-893899"/>
    <n v="4892786"/>
    <d v="2022-04-18T00:00:00"/>
    <d v="2022-05-05T00:00:00"/>
    <d v="2022-04-18T00:00:00"/>
    <d v="2022-04-19T00:00:00"/>
    <s v=""/>
    <d v="2022-04-19T00:00:00"/>
    <n v="1"/>
    <n v="1"/>
    <n v="2022"/>
    <x v="10"/>
    <n v="1"/>
    <n v="1"/>
    <n v="1"/>
  </r>
  <r>
    <s v="Incidente"/>
    <x v="1"/>
    <x v="0"/>
    <s v="Cerrado"/>
    <s v="ITSMECOM-893898"/>
    <n v="4892783"/>
    <d v="2022-04-18T00:00:00"/>
    <d v="2022-05-06T00:00:00"/>
    <d v="2022-04-18T00:00:00"/>
    <d v="2022-04-20T00:00:00"/>
    <s v=""/>
    <d v="2022-04-20T00:00:00"/>
    <n v="2"/>
    <n v="2"/>
    <n v="2022"/>
    <x v="10"/>
    <n v="2"/>
    <n v="2"/>
    <n v="2"/>
  </r>
  <r>
    <s v="Incidente"/>
    <x v="1"/>
    <x v="0"/>
    <s v="Cerrado"/>
    <s v="ITSMECOM-893897"/>
    <n v="4892781"/>
    <d v="2022-04-18T00:00:00"/>
    <d v="2022-08-02T00:00:00"/>
    <d v="2022-04-18T00:00:00"/>
    <d v="2022-04-25T00:00:00"/>
    <s v=""/>
    <d v="2022-04-25T00:00:00"/>
    <n v="7"/>
    <n v="7"/>
    <n v="2022"/>
    <x v="10"/>
    <n v="7"/>
    <n v="7"/>
    <n v="7"/>
  </r>
  <r>
    <s v="Incidente"/>
    <x v="1"/>
    <x v="0"/>
    <s v="Cerrado"/>
    <s v="ITSMECOM-893896"/>
    <n v="4892779"/>
    <d v="2022-04-18T00:00:00"/>
    <d v="2022-05-05T00:00:00"/>
    <d v="2022-04-18T00:00:00"/>
    <d v="2022-04-19T00:00:00"/>
    <s v=""/>
    <d v="2022-04-19T00:00:00"/>
    <n v="1"/>
    <n v="1"/>
    <n v="2022"/>
    <x v="10"/>
    <n v="1"/>
    <n v="1"/>
    <n v="1"/>
  </r>
  <r>
    <s v="Incidente"/>
    <x v="1"/>
    <x v="2"/>
    <s v="Cerrado"/>
    <s v="ITSMECOM-893895"/>
    <n v="4892778"/>
    <d v="2022-04-18T00:00:00"/>
    <d v="2022-05-07T00:00:00"/>
    <d v="2022-04-18T00:00:00"/>
    <d v="2022-04-21T00:00:00"/>
    <s v=""/>
    <d v="2022-04-21T00:00:00"/>
    <n v="3"/>
    <n v="3"/>
    <n v="2022"/>
    <x v="10"/>
    <n v="3"/>
    <n v="3"/>
    <n v="3"/>
  </r>
  <r>
    <s v="Incidente"/>
    <x v="7"/>
    <x v="1"/>
    <s v="Cerrado"/>
    <s v="ITSMECOM-890691"/>
    <n v="4888436"/>
    <d v="2022-04-14T00:00:00"/>
    <d v="2022-05-05T00:00:00"/>
    <m/>
    <m/>
    <s v=""/>
    <d v="2022-04-19T00:00:00"/>
    <n v="5"/>
    <n v="0"/>
    <n v="2022"/>
    <x v="10"/>
    <n v="5"/>
    <n v="5"/>
    <n v="5"/>
  </r>
  <r>
    <s v="Incidente"/>
    <x v="7"/>
    <x v="1"/>
    <s v="Cerrado"/>
    <s v="ITSMECOM-887569"/>
    <n v="4881937"/>
    <d v="2022-04-13T00:00:00"/>
    <d v="2022-08-02T00:00:00"/>
    <m/>
    <m/>
    <s v="ARAMEX"/>
    <d v="2022-04-27T00:00:00"/>
    <n v="14"/>
    <n v="0"/>
    <n v="2022"/>
    <x v="10"/>
    <n v="14"/>
    <n v="14"/>
    <n v="14"/>
  </r>
  <r>
    <s v="Incidente"/>
    <x v="1"/>
    <x v="1"/>
    <s v="Cerrado"/>
    <s v="ITSMECOM-887512"/>
    <n v="4881577"/>
    <d v="2022-04-13T00:00:00"/>
    <d v="2022-05-07T00:00:00"/>
    <d v="2022-04-13T00:00:00"/>
    <d v="2022-04-21T00:00:00"/>
    <s v=""/>
    <d v="2022-04-21T00:00:00"/>
    <n v="8"/>
    <n v="8"/>
    <n v="2022"/>
    <x v="10"/>
    <n v="8"/>
    <n v="8"/>
    <n v="8"/>
  </r>
  <r>
    <s v="Incidente"/>
    <x v="3"/>
    <x v="3"/>
    <s v="Cerrado"/>
    <s v="ITSMECOM-887424"/>
    <n v="4881474"/>
    <d v="2022-04-13T00:00:00"/>
    <d v="2022-04-29T00:00:00"/>
    <d v="2022-04-13T00:00:00"/>
    <d v="2022-04-13T00:00:00"/>
    <s v=""/>
    <d v="2022-04-13T00:00:00"/>
    <n v="0"/>
    <n v="0"/>
    <n v="2022"/>
    <x v="10"/>
    <n v="0"/>
    <n v="0"/>
    <n v="0"/>
  </r>
  <r>
    <s v="Incidente"/>
    <x v="3"/>
    <x v="0"/>
    <s v="Cerrado"/>
    <s v="ITSMECOM-887369"/>
    <n v="4881423"/>
    <d v="2022-04-13T00:00:00"/>
    <d v="2022-05-06T00:00:00"/>
    <d v="2022-04-13T00:00:00"/>
    <d v="2022-04-20T00:00:00"/>
    <s v=""/>
    <d v="2022-04-20T00:00:00"/>
    <n v="7"/>
    <n v="7"/>
    <n v="2022"/>
    <x v="10"/>
    <n v="7"/>
    <n v="7"/>
    <n v="7"/>
  </r>
  <r>
    <s v="Incidente"/>
    <x v="3"/>
    <x v="0"/>
    <s v="Cerrado"/>
    <s v="ITSMECOM-887309"/>
    <n v="4881056"/>
    <d v="2022-04-13T00:00:00"/>
    <d v="2022-05-05T00:00:00"/>
    <d v="2022-04-13T00:00:00"/>
    <d v="2022-04-19T00:00:00"/>
    <s v=""/>
    <d v="2022-04-19T00:00:00"/>
    <n v="6"/>
    <n v="6"/>
    <n v="2022"/>
    <x v="10"/>
    <n v="6"/>
    <n v="6"/>
    <n v="6"/>
  </r>
  <r>
    <s v="Incidente"/>
    <x v="1"/>
    <x v="0"/>
    <s v="Cerrado"/>
    <s v="ITSMECOM-887290"/>
    <n v="4881043"/>
    <d v="2022-04-13T00:00:00"/>
    <d v="2022-08-02T00:00:00"/>
    <d v="2022-04-13T00:00:00"/>
    <d v="2022-04-25T00:00:00"/>
    <s v=""/>
    <d v="2022-04-25T00:00:00"/>
    <n v="12"/>
    <n v="12"/>
    <n v="2022"/>
    <x v="10"/>
    <n v="12"/>
    <n v="12"/>
    <n v="12"/>
  </r>
  <r>
    <s v="Incidente"/>
    <x v="1"/>
    <x v="0"/>
    <s v="Cerrado"/>
    <s v="ITSMECOM-887289"/>
    <n v="4881041"/>
    <d v="2022-04-13T00:00:00"/>
    <d v="2022-08-02T00:00:00"/>
    <d v="2022-04-13T00:00:00"/>
    <d v="2022-04-25T00:00:00"/>
    <s v=""/>
    <d v="2022-04-25T00:00:00"/>
    <n v="12"/>
    <n v="12"/>
    <n v="2022"/>
    <x v="10"/>
    <n v="12"/>
    <n v="12"/>
    <n v="12"/>
  </r>
  <r>
    <s v="Incidente"/>
    <x v="1"/>
    <x v="2"/>
    <s v="Cerrado"/>
    <s v="ITSMECOM-887217"/>
    <n v="4880409"/>
    <d v="2022-04-13T00:00:00"/>
    <d v="2022-04-29T00:00:00"/>
    <m/>
    <m/>
    <s v=""/>
    <d v="2022-04-13T00:00:00"/>
    <n v="0"/>
    <n v="0"/>
    <n v="2022"/>
    <x v="10"/>
    <n v="0"/>
    <n v="0"/>
    <n v="0"/>
  </r>
  <r>
    <s v="Solicitud de servicio"/>
    <x v="8"/>
    <x v="2"/>
    <s v="Cerrado"/>
    <s v="ITSMECOM-885383"/>
    <n v="4875924"/>
    <d v="2022-04-12T00:00:00"/>
    <d v="2022-04-28T00:00:00"/>
    <m/>
    <m/>
    <s v=""/>
    <d v="2022-04-12T00:00:00"/>
    <n v="0"/>
    <n v="0"/>
    <n v="2022"/>
    <x v="10"/>
    <n v="0"/>
    <n v="0"/>
    <n v="0"/>
  </r>
  <r>
    <s v="Solicitud de servicio"/>
    <x v="9"/>
    <x v="2"/>
    <s v="Cerrado"/>
    <s v="ITSMECOM-885098"/>
    <n v="4874844"/>
    <d v="2022-04-12T00:00:00"/>
    <d v="2022-04-28T00:00:00"/>
    <m/>
    <m/>
    <s v=""/>
    <d v="2022-04-12T00:00:00"/>
    <n v="0"/>
    <n v="0"/>
    <n v="2022"/>
    <x v="10"/>
    <n v="0"/>
    <n v="0"/>
    <n v="0"/>
  </r>
  <r>
    <s v="Incidente"/>
    <x v="1"/>
    <x v="2"/>
    <s v="Cerrado"/>
    <s v="ITSMECOM-885019"/>
    <n v="4874500"/>
    <d v="2022-04-12T00:00:00"/>
    <d v="2022-08-02T00:00:00"/>
    <d v="2022-04-12T00:00:00"/>
    <d v="2022-04-25T00:00:00"/>
    <s v=""/>
    <d v="2022-04-25T00:00:00"/>
    <n v="13"/>
    <n v="13"/>
    <n v="2022"/>
    <x v="10"/>
    <n v="13"/>
    <n v="13"/>
    <n v="13"/>
  </r>
  <r>
    <s v="Incidente"/>
    <x v="1"/>
    <x v="3"/>
    <s v="Cerrado"/>
    <s v="ITSMECOM-884995"/>
    <n v="4874464"/>
    <d v="2022-04-12T00:00:00"/>
    <d v="2022-04-29T00:00:00"/>
    <d v="2022-04-12T00:00:00"/>
    <d v="2022-04-13T00:00:00"/>
    <s v=""/>
    <d v="2022-04-13T00:00:00"/>
    <n v="1"/>
    <n v="1"/>
    <n v="2022"/>
    <x v="10"/>
    <n v="1"/>
    <n v="1"/>
    <n v="1"/>
  </r>
  <r>
    <s v="Incidente"/>
    <x v="1"/>
    <x v="1"/>
    <s v="Cerrado"/>
    <s v="ITSMECOM-884992"/>
    <n v="4874461"/>
    <d v="2022-04-12T00:00:00"/>
    <d v="2022-04-28T00:00:00"/>
    <m/>
    <m/>
    <s v=""/>
    <d v="2022-04-12T00:00:00"/>
    <n v="0"/>
    <n v="0"/>
    <n v="2022"/>
    <x v="10"/>
    <n v="0"/>
    <n v="0"/>
    <n v="0"/>
  </r>
  <r>
    <s v="Incidente"/>
    <x v="3"/>
    <x v="0"/>
    <s v="Cerrado"/>
    <s v="ITSMECOM-884964"/>
    <n v="4874362"/>
    <d v="2022-04-12T00:00:00"/>
    <d v="2022-04-29T00:00:00"/>
    <d v="2022-04-12T00:00:00"/>
    <d v="2022-04-13T00:00:00"/>
    <s v=""/>
    <d v="2022-04-13T00:00:00"/>
    <n v="1"/>
    <n v="1"/>
    <n v="2022"/>
    <x v="10"/>
    <n v="1"/>
    <n v="1"/>
    <n v="1"/>
  </r>
  <r>
    <s v="Incidente"/>
    <x v="7"/>
    <x v="1"/>
    <s v="Cerrado"/>
    <s v="ITSMECOM-882626"/>
    <n v="4867524"/>
    <d v="2022-04-11T00:00:00"/>
    <d v="2022-04-27T00:00:00"/>
    <d v="2022-04-11T00:00:00"/>
    <d v="2022-04-11T00:00:00"/>
    <s v=""/>
    <d v="2022-04-11T00:00:00"/>
    <n v="0"/>
    <n v="0"/>
    <n v="2022"/>
    <x v="10"/>
    <n v="0"/>
    <n v="0"/>
    <n v="0"/>
  </r>
  <r>
    <s v="Incidente"/>
    <x v="7"/>
    <x v="1"/>
    <s v="Cerrado"/>
    <s v="ITSMECOM-880404"/>
    <n v="4864233"/>
    <d v="2022-04-09T00:00:00"/>
    <d v="2022-05-08T00:00:00"/>
    <m/>
    <m/>
    <s v=""/>
    <d v="2022-04-22T00:00:00"/>
    <n v="13"/>
    <n v="0"/>
    <n v="2022"/>
    <x v="10"/>
    <n v="13"/>
    <n v="13"/>
    <n v="13"/>
  </r>
  <r>
    <s v="Incidente"/>
    <x v="6"/>
    <x v="0"/>
    <s v="Cerrado"/>
    <s v="ITSMECOM-879511"/>
    <n v="4861902"/>
    <d v="2022-04-08T00:00:00"/>
    <d v="2022-04-29T00:00:00"/>
    <d v="2022-04-08T00:00:00"/>
    <d v="2022-04-13T00:00:00"/>
    <s v=""/>
    <d v="2022-04-13T00:00:00"/>
    <n v="5"/>
    <n v="5"/>
    <n v="2022"/>
    <x v="10"/>
    <n v="5"/>
    <n v="5"/>
    <n v="5"/>
  </r>
  <r>
    <s v="Solicitud de servicio"/>
    <x v="21"/>
    <x v="1"/>
    <s v="Cerrado"/>
    <s v="ITSMECOM-878937"/>
    <n v="4859591"/>
    <d v="2022-04-08T00:00:00"/>
    <d v="2022-04-24T00:00:00"/>
    <m/>
    <m/>
    <s v=""/>
    <d v="2022-04-08T00:00:00"/>
    <n v="0"/>
    <n v="0"/>
    <n v="2022"/>
    <x v="10"/>
    <n v="0"/>
    <n v="0"/>
    <n v="0"/>
  </r>
  <r>
    <s v="Incidente"/>
    <x v="1"/>
    <x v="0"/>
    <s v="Cerrado"/>
    <s v="ITSMECOM-878783"/>
    <n v="4858901"/>
    <d v="2022-04-08T00:00:00"/>
    <d v="2022-04-27T00:00:00"/>
    <d v="2022-04-08T00:00:00"/>
    <d v="2022-04-11T00:00:00"/>
    <s v=""/>
    <d v="2022-04-11T00:00:00"/>
    <n v="3"/>
    <n v="3"/>
    <n v="2022"/>
    <x v="10"/>
    <n v="3"/>
    <n v="3"/>
    <n v="3"/>
  </r>
  <r>
    <s v="Incidente"/>
    <x v="5"/>
    <x v="3"/>
    <s v="Cerrado"/>
    <s v="ITSMECOM-878780"/>
    <n v="4859064"/>
    <d v="2022-04-08T00:00:00"/>
    <d v="2022-04-24T00:00:00"/>
    <d v="2022-04-08T00:00:00"/>
    <d v="2022-04-08T00:00:00"/>
    <s v=""/>
    <d v="2022-04-08T00:00:00"/>
    <n v="0"/>
    <n v="0"/>
    <n v="2022"/>
    <x v="10"/>
    <n v="0"/>
    <n v="0"/>
    <n v="0"/>
  </r>
  <r>
    <s v="Incidente"/>
    <x v="7"/>
    <x v="1"/>
    <s v="Cerrado"/>
    <s v="ITSMECOM-877992"/>
    <n v="4857344"/>
    <d v="2022-04-07T00:00:00"/>
    <d v="2022-04-23T00:00:00"/>
    <m/>
    <m/>
    <s v=""/>
    <d v="2022-04-22T00:00:00"/>
    <n v="15"/>
    <n v="0"/>
    <n v="2022"/>
    <x v="10"/>
    <n v="15"/>
    <n v="15"/>
    <n v="15"/>
  </r>
  <r>
    <s v="Incidente"/>
    <x v="3"/>
    <x v="0"/>
    <s v="Cerrado"/>
    <s v="ITSMECOM-877533"/>
    <n v="4856114"/>
    <d v="2022-04-07T00:00:00"/>
    <d v="2022-04-27T00:00:00"/>
    <d v="2022-04-07T00:00:00"/>
    <d v="2022-04-11T00:00:00"/>
    <s v=""/>
    <d v="2022-04-11T00:00:00"/>
    <n v="4"/>
    <n v="4"/>
    <n v="2022"/>
    <x v="10"/>
    <n v="4"/>
    <n v="4"/>
    <n v="4"/>
  </r>
  <r>
    <s v="Solicitud de servicio"/>
    <x v="0"/>
    <x v="0"/>
    <s v="Cerrado"/>
    <s v="ITSMECOM-877522"/>
    <n v="4855593"/>
    <d v="2022-04-07T00:00:00"/>
    <d v="2022-04-23T00:00:00"/>
    <m/>
    <m/>
    <s v=""/>
    <d v="2022-04-07T00:00:00"/>
    <n v="0"/>
    <n v="0"/>
    <n v="2022"/>
    <x v="10"/>
    <n v="0"/>
    <n v="0"/>
    <n v="0"/>
  </r>
  <r>
    <s v="Incidente"/>
    <x v="7"/>
    <x v="1"/>
    <s v="Cerrado"/>
    <s v="ITSMECOM-877212"/>
    <n v="4855055"/>
    <d v="2022-04-07T00:00:00"/>
    <d v="2022-05-08T00:00:00"/>
    <m/>
    <m/>
    <s v=""/>
    <d v="2022-04-22T00:00:00"/>
    <n v="15"/>
    <n v="0"/>
    <n v="2022"/>
    <x v="10"/>
    <n v="15"/>
    <n v="15"/>
    <n v="15"/>
  </r>
  <r>
    <s v="Incidente"/>
    <x v="1"/>
    <x v="0"/>
    <s v="Cerrado"/>
    <s v="ITSMECOM-876934"/>
    <n v="4854132"/>
    <d v="2022-04-07T00:00:00"/>
    <d v="2022-08-02T00:00:00"/>
    <d v="2022-04-07T00:00:00"/>
    <d v="2022-04-25T00:00:00"/>
    <s v=""/>
    <d v="2022-04-25T00:00:00"/>
    <n v="18"/>
    <n v="18"/>
    <n v="2022"/>
    <x v="10"/>
    <n v="18"/>
    <n v="18"/>
    <n v="18"/>
  </r>
  <r>
    <s v="Incidente"/>
    <x v="1"/>
    <x v="0"/>
    <s v="Cerrado"/>
    <s v="ITSMECOM-876784"/>
    <n v="4853346"/>
    <d v="2022-04-07T00:00:00"/>
    <d v="2022-04-28T00:00:00"/>
    <d v="2022-04-07T00:00:00"/>
    <d v="2022-04-12T00:00:00"/>
    <s v=""/>
    <d v="2022-04-12T00:00:00"/>
    <n v="5"/>
    <n v="5"/>
    <n v="2022"/>
    <x v="10"/>
    <n v="5"/>
    <n v="5"/>
    <n v="5"/>
  </r>
  <r>
    <s v="Incidente"/>
    <x v="3"/>
    <x v="0"/>
    <s v="Cerrado"/>
    <s v="ITSMECOM-876349"/>
    <n v="4851947"/>
    <d v="2022-04-07T00:00:00"/>
    <d v="2022-04-23T00:00:00"/>
    <m/>
    <m/>
    <s v=""/>
    <d v="2022-04-07T00:00:00"/>
    <n v="0"/>
    <n v="0"/>
    <n v="2022"/>
    <x v="10"/>
    <n v="0"/>
    <n v="0"/>
    <n v="0"/>
  </r>
  <r>
    <s v="Incidente"/>
    <x v="1"/>
    <x v="0"/>
    <s v="Cerrado"/>
    <s v="ITSMECOM-876333"/>
    <n v="4851764"/>
    <d v="2022-04-07T00:00:00"/>
    <d v="2022-04-29T00:00:00"/>
    <d v="2022-04-07T00:00:00"/>
    <d v="2022-04-13T00:00:00"/>
    <s v=""/>
    <d v="2022-04-13T00:00:00"/>
    <n v="6"/>
    <n v="6"/>
    <n v="2022"/>
    <x v="10"/>
    <n v="6"/>
    <n v="6"/>
    <n v="6"/>
  </r>
  <r>
    <s v="Incidente"/>
    <x v="3"/>
    <x v="0"/>
    <s v="Cerrado"/>
    <s v="ITSMECOM-876328"/>
    <n v="4851929"/>
    <d v="2022-04-07T00:00:00"/>
    <d v="2022-04-24T00:00:00"/>
    <d v="2022-04-07T00:00:00"/>
    <d v="2022-04-08T00:00:00"/>
    <s v=""/>
    <d v="2022-04-08T00:00:00"/>
    <n v="1"/>
    <n v="1"/>
    <n v="2022"/>
    <x v="10"/>
    <n v="1"/>
    <n v="1"/>
    <n v="1"/>
  </r>
  <r>
    <s v="Incidente"/>
    <x v="7"/>
    <x v="1"/>
    <s v="Cerrado"/>
    <s v="ITSMECOM-875452"/>
    <n v="4850099"/>
    <d v="2022-04-06T00:00:00"/>
    <d v="2022-05-06T00:00:00"/>
    <d v="2022-04-20T00:00:00"/>
    <d v="2022-04-20T00:00:00"/>
    <s v=""/>
    <d v="2022-04-20T00:00:00"/>
    <n v="14"/>
    <n v="0"/>
    <n v="2022"/>
    <x v="10"/>
    <n v="14"/>
    <n v="14"/>
    <n v="14"/>
  </r>
  <r>
    <s v="Incidente"/>
    <x v="7"/>
    <x v="1"/>
    <s v="Cerrado"/>
    <s v="ITSMECOM-874532"/>
    <n v="4847764"/>
    <d v="2022-04-06T00:00:00"/>
    <d v="2022-04-26T00:00:00"/>
    <m/>
    <m/>
    <s v=""/>
    <d v="2022-04-22T00:00:00"/>
    <n v="16"/>
    <n v="0"/>
    <n v="2022"/>
    <x v="10"/>
    <n v="16"/>
    <n v="16"/>
    <n v="16"/>
  </r>
  <r>
    <s v="Incidente"/>
    <x v="1"/>
    <x v="0"/>
    <s v="Cerrado"/>
    <s v="ITSMECOM-873750"/>
    <n v="4844386"/>
    <d v="2022-04-06T00:00:00"/>
    <d v="2022-04-23T00:00:00"/>
    <d v="2022-04-06T00:00:00"/>
    <d v="2022-04-07T00:00:00"/>
    <s v=""/>
    <d v="2022-04-07T00:00:00"/>
    <n v="1"/>
    <n v="1"/>
    <n v="2022"/>
    <x v="10"/>
    <n v="1"/>
    <n v="1"/>
    <n v="1"/>
  </r>
  <r>
    <s v="Incidente"/>
    <x v="1"/>
    <x v="2"/>
    <s v="Cerrado"/>
    <s v="ITSMECOM-873671"/>
    <n v="4844228"/>
    <d v="2022-04-06T00:00:00"/>
    <d v="2022-05-04T00:00:00"/>
    <m/>
    <m/>
    <s v=""/>
    <d v="2022-04-18T00:00:00"/>
    <n v="12"/>
    <n v="0"/>
    <n v="2022"/>
    <x v="10"/>
    <n v="12"/>
    <n v="12"/>
    <n v="12"/>
  </r>
  <r>
    <s v="Incidente"/>
    <x v="1"/>
    <x v="2"/>
    <s v="Cerrado"/>
    <s v="ITSMECOM-873668"/>
    <n v="4844225"/>
    <d v="2022-04-06T00:00:00"/>
    <d v="2022-04-29T00:00:00"/>
    <d v="2022-04-06T00:00:00"/>
    <d v="2022-04-13T00:00:00"/>
    <s v=""/>
    <d v="2022-04-13T00:00:00"/>
    <n v="7"/>
    <n v="7"/>
    <n v="2022"/>
    <x v="10"/>
    <n v="7"/>
    <n v="7"/>
    <n v="7"/>
  </r>
  <r>
    <s v="Incidente"/>
    <x v="1"/>
    <x v="1"/>
    <s v="Cerrado"/>
    <s v="ITSMECOM-872625"/>
    <n v="4841852"/>
    <d v="2022-04-05T00:00:00"/>
    <d v="2022-08-02T00:00:00"/>
    <d v="2022-04-05T00:00:00"/>
    <d v="2022-04-25T00:00:00"/>
    <s v=""/>
    <d v="2022-04-25T00:00:00"/>
    <n v="20"/>
    <n v="20"/>
    <n v="2022"/>
    <x v="10"/>
    <n v="20"/>
    <n v="20"/>
    <n v="20"/>
  </r>
  <r>
    <s v="Incidente"/>
    <x v="1"/>
    <x v="0"/>
    <s v="Cerrado"/>
    <s v="ITSMECOM-871375"/>
    <n v="4836010"/>
    <d v="2022-04-05T00:00:00"/>
    <d v="2022-04-27T00:00:00"/>
    <d v="2022-04-05T00:00:00"/>
    <d v="2022-04-11T00:00:00"/>
    <s v=""/>
    <d v="2022-04-11T00:00:00"/>
    <n v="6"/>
    <n v="6"/>
    <n v="2022"/>
    <x v="10"/>
    <n v="6"/>
    <n v="6"/>
    <n v="6"/>
  </r>
  <r>
    <s v="Incidente"/>
    <x v="1"/>
    <x v="0"/>
    <s v="Cerrado"/>
    <s v="ITSMECOM-871374"/>
    <n v="4835609"/>
    <d v="2022-04-05T00:00:00"/>
    <d v="2022-05-07T00:00:00"/>
    <d v="2022-04-05T00:00:00"/>
    <d v="2022-04-21T00:00:00"/>
    <s v=""/>
    <d v="2022-04-21T00:00:00"/>
    <n v="16"/>
    <n v="16"/>
    <n v="2022"/>
    <x v="10"/>
    <n v="16"/>
    <n v="16"/>
    <n v="16"/>
  </r>
  <r>
    <s v="Incidente"/>
    <x v="1"/>
    <x v="0"/>
    <s v="Cerrado"/>
    <s v="ITSMECOM-871369"/>
    <n v="4835602"/>
    <d v="2022-04-05T00:00:00"/>
    <d v="2022-04-27T00:00:00"/>
    <d v="2022-04-05T00:00:00"/>
    <d v="2022-04-11T00:00:00"/>
    <s v=""/>
    <d v="2022-04-11T00:00:00"/>
    <n v="6"/>
    <n v="6"/>
    <n v="2022"/>
    <x v="10"/>
    <n v="6"/>
    <n v="6"/>
    <n v="6"/>
  </r>
  <r>
    <s v="Incidente"/>
    <x v="7"/>
    <x v="0"/>
    <s v="Cerrado"/>
    <s v="ITSMECOM-871297"/>
    <n v="4835096"/>
    <d v="2022-04-05T00:00:00"/>
    <d v="2022-05-06T00:00:00"/>
    <m/>
    <m/>
    <s v=""/>
    <d v="2022-04-20T00:00:00"/>
    <n v="15"/>
    <n v="0"/>
    <n v="2022"/>
    <x v="10"/>
    <n v="15"/>
    <n v="15"/>
    <n v="15"/>
  </r>
  <r>
    <s v="Incidente"/>
    <x v="1"/>
    <x v="2"/>
    <s v="Cerrado"/>
    <s v="ITSMECOM-871260"/>
    <n v="4834970"/>
    <d v="2022-04-05T00:00:00"/>
    <d v="2022-04-22T00:00:00"/>
    <m/>
    <m/>
    <s v=""/>
    <d v="2022-04-06T00:00:00"/>
    <n v="1"/>
    <n v="0"/>
    <n v="2022"/>
    <x v="10"/>
    <n v="1"/>
    <n v="1"/>
    <n v="1"/>
  </r>
  <r>
    <s v="Incidente"/>
    <x v="12"/>
    <x v="0"/>
    <s v="Cerrado"/>
    <s v="ITSMECOM-871176"/>
    <n v="4834495"/>
    <d v="2022-04-05T00:00:00"/>
    <d v="2022-04-28T00:00:00"/>
    <m/>
    <m/>
    <s v=""/>
    <d v="2022-04-28T00:00:00"/>
    <n v="23"/>
    <n v="0"/>
    <n v="2022"/>
    <x v="10"/>
    <n v="23"/>
    <n v="23"/>
    <n v="23"/>
  </r>
  <r>
    <s v="Incidente"/>
    <x v="1"/>
    <x v="0"/>
    <s v="Cerrado"/>
    <s v="ITSMECOM-871145"/>
    <n v="4834462"/>
    <d v="2022-04-05T00:00:00"/>
    <d v="2022-05-07T00:00:00"/>
    <d v="2022-04-05T00:00:00"/>
    <d v="2022-04-21T00:00:00"/>
    <s v=""/>
    <d v="2022-04-21T00:00:00"/>
    <n v="16"/>
    <n v="16"/>
    <n v="2022"/>
    <x v="10"/>
    <n v="16"/>
    <n v="16"/>
    <n v="16"/>
  </r>
  <r>
    <s v="Solicitud de servicio"/>
    <x v="0"/>
    <x v="1"/>
    <s v="Cerrado"/>
    <s v="ITSMECOM-871126"/>
    <n v="4834285"/>
    <d v="2022-04-05T00:00:00"/>
    <d v="2022-04-21T00:00:00"/>
    <m/>
    <m/>
    <s v=""/>
    <d v="2022-04-05T00:00:00"/>
    <n v="0"/>
    <n v="0"/>
    <n v="2022"/>
    <x v="10"/>
    <n v="0"/>
    <n v="0"/>
    <n v="0"/>
  </r>
  <r>
    <s v="Incidente"/>
    <x v="3"/>
    <x v="0"/>
    <s v="Cerrado"/>
    <s v="ITSMECOM-871108"/>
    <n v="4834258"/>
    <d v="2022-04-05T00:00:00"/>
    <d v="2022-04-22T00:00:00"/>
    <d v="2022-04-05T00:00:00"/>
    <d v="2022-04-06T00:00:00"/>
    <s v=""/>
    <d v="2022-04-06T00:00:00"/>
    <n v="1"/>
    <n v="1"/>
    <n v="2022"/>
    <x v="10"/>
    <n v="1"/>
    <n v="1"/>
    <n v="1"/>
  </r>
  <r>
    <s v="Incidente"/>
    <x v="3"/>
    <x v="0"/>
    <s v="Cerrado"/>
    <s v="ITSMECOM-871090"/>
    <n v="4834242"/>
    <d v="2022-04-05T00:00:00"/>
    <d v="2022-04-22T00:00:00"/>
    <d v="2022-04-05T00:00:00"/>
    <d v="2022-04-06T00:00:00"/>
    <s v=""/>
    <d v="2022-04-06T00:00:00"/>
    <n v="1"/>
    <n v="1"/>
    <n v="2022"/>
    <x v="10"/>
    <n v="1"/>
    <n v="1"/>
    <n v="1"/>
  </r>
  <r>
    <s v="Solicitud de servicio"/>
    <x v="4"/>
    <x v="0"/>
    <s v="Cerrado"/>
    <s v="ITSMECOM-870268"/>
    <n v="4832274"/>
    <d v="2022-04-04T00:00:00"/>
    <d v="2022-04-20T00:00:00"/>
    <m/>
    <m/>
    <s v=""/>
    <d v="2022-04-04T00:00:00"/>
    <n v="0"/>
    <n v="0"/>
    <n v="2022"/>
    <x v="10"/>
    <n v="0"/>
    <n v="0"/>
    <n v="0"/>
  </r>
  <r>
    <s v="Incidente"/>
    <x v="4"/>
    <x v="5"/>
    <s v="Cerrado"/>
    <s v="ITSMECOM-869007"/>
    <n v="4829043"/>
    <d v="2022-04-04T00:00:00"/>
    <d v="2022-06-06T00:00:00"/>
    <m/>
    <m/>
    <s v=""/>
    <d v="2022-04-22T00:00:00"/>
    <n v="18"/>
    <n v="0"/>
    <n v="2022"/>
    <x v="10"/>
    <n v="18"/>
    <n v="18"/>
    <n v="18"/>
  </r>
  <r>
    <s v="Incidente"/>
    <x v="3"/>
    <x v="0"/>
    <s v="Cerrado"/>
    <s v="ITSMECOM-868351"/>
    <n v="4826306"/>
    <d v="2022-04-04T00:00:00"/>
    <d v="2022-04-21T00:00:00"/>
    <d v="2022-04-04T00:00:00"/>
    <d v="2022-04-05T00:00:00"/>
    <s v=""/>
    <d v="2022-04-05T00:00:00"/>
    <n v="1"/>
    <n v="1"/>
    <n v="2022"/>
    <x v="10"/>
    <n v="1"/>
    <n v="1"/>
    <n v="1"/>
  </r>
  <r>
    <s v="Incidente"/>
    <x v="3"/>
    <x v="0"/>
    <s v="Cerrado"/>
    <s v="ITSMECOM-868346"/>
    <n v="4826296"/>
    <d v="2022-04-04T00:00:00"/>
    <d v="2022-04-22T00:00:00"/>
    <d v="2022-04-04T00:00:00"/>
    <d v="2022-04-06T00:00:00"/>
    <s v=""/>
    <d v="2022-04-06T00:00:00"/>
    <n v="2"/>
    <n v="2"/>
    <n v="2022"/>
    <x v="10"/>
    <n v="2"/>
    <n v="2"/>
    <n v="2"/>
  </r>
  <r>
    <s v="Incidente"/>
    <x v="3"/>
    <x v="0"/>
    <s v="Cerrado"/>
    <s v="ITSMECOM-868326"/>
    <n v="4826264"/>
    <d v="2022-04-04T00:00:00"/>
    <d v="2022-04-20T00:00:00"/>
    <m/>
    <m/>
    <s v=""/>
    <d v="2022-04-04T00:00:00"/>
    <n v="0"/>
    <n v="0"/>
    <n v="2022"/>
    <x v="10"/>
    <n v="0"/>
    <n v="0"/>
    <n v="0"/>
  </r>
  <r>
    <s v="Solicitud de servicio"/>
    <x v="4"/>
    <x v="0"/>
    <s v="Cerrado"/>
    <s v="ITSMECOM-864480"/>
    <n v="4820460"/>
    <d v="2022-04-01T00:00:00"/>
    <d v="2022-04-17T00:00:00"/>
    <m/>
    <m/>
    <s v=""/>
    <d v="2022-04-01T00:00:00"/>
    <n v="0"/>
    <n v="0"/>
    <n v="2022"/>
    <x v="10"/>
    <n v="0"/>
    <n v="0"/>
    <n v="0"/>
  </r>
  <r>
    <s v="Incidente"/>
    <x v="3"/>
    <x v="0"/>
    <s v="Cerrado"/>
    <s v="ITSMECOM-863980"/>
    <n v="4818515"/>
    <d v="2022-04-01T00:00:00"/>
    <d v="2022-04-20T00:00:00"/>
    <d v="2022-04-01T00:00:00"/>
    <d v="2022-04-04T00:00:00"/>
    <s v=""/>
    <d v="2022-04-04T00:00:00"/>
    <n v="3"/>
    <n v="3"/>
    <n v="2022"/>
    <x v="10"/>
    <n v="3"/>
    <n v="3"/>
    <n v="3"/>
  </r>
  <r>
    <s v="Incidente"/>
    <x v="3"/>
    <x v="0"/>
    <s v="Cerrado"/>
    <s v="ITSMECOM-863924"/>
    <n v="4818180"/>
    <d v="2022-04-01T00:00:00"/>
    <d v="2022-04-20T00:00:00"/>
    <m/>
    <m/>
    <s v=""/>
    <d v="2022-04-04T00:00:00"/>
    <n v="3"/>
    <n v="0"/>
    <n v="2022"/>
    <x v="10"/>
    <n v="3"/>
    <n v="3"/>
    <n v="3"/>
  </r>
  <r>
    <s v="Incidente"/>
    <x v="1"/>
    <x v="2"/>
    <s v="Cerrado"/>
    <s v="ITSMECOM-863920"/>
    <n v="4818168"/>
    <d v="2022-04-01T00:00:00"/>
    <d v="2022-04-27T00:00:00"/>
    <d v="2022-04-01T00:00:00"/>
    <d v="2022-04-11T00:00:00"/>
    <s v=""/>
    <d v="2022-04-11T00:00:00"/>
    <n v="10"/>
    <n v="10"/>
    <n v="2022"/>
    <x v="10"/>
    <n v="10"/>
    <n v="10"/>
    <n v="10"/>
  </r>
  <r>
    <s v="Incidente"/>
    <x v="5"/>
    <x v="3"/>
    <s v="Cerrado"/>
    <s v="ITSMECOM-863895"/>
    <n v="4818138"/>
    <d v="2022-04-01T00:00:00"/>
    <d v="2022-04-20T00:00:00"/>
    <d v="2022-04-01T00:00:00"/>
    <d v="2022-04-04T00:00:00"/>
    <s v=""/>
    <d v="2022-04-04T00:00:00"/>
    <n v="3"/>
    <n v="3"/>
    <n v="2022"/>
    <x v="10"/>
    <n v="3"/>
    <n v="3"/>
    <n v="3"/>
  </r>
  <r>
    <s v="Solicitud de servicio"/>
    <x v="0"/>
    <x v="0"/>
    <s v="Cerrado"/>
    <s v="ITSMECOM-863878"/>
    <n v="4817845"/>
    <d v="2022-04-01T00:00:00"/>
    <d v="2022-04-17T00:00:00"/>
    <m/>
    <m/>
    <s v=""/>
    <d v="2022-04-01T00:00:00"/>
    <n v="0"/>
    <n v="0"/>
    <n v="2022"/>
    <x v="10"/>
    <n v="0"/>
    <n v="0"/>
    <n v="0"/>
  </r>
  <r>
    <s v="Incidente"/>
    <x v="1"/>
    <x v="2"/>
    <s v="Cerrado"/>
    <s v="ITSMECOM-863013"/>
    <n v="4815802"/>
    <d v="2022-03-31T00:00:00"/>
    <d v="2022-04-20T00:00:00"/>
    <m/>
    <m/>
    <s v=""/>
    <d v="2022-04-04T00:00:00"/>
    <n v="4"/>
    <n v="0"/>
    <n v="2022"/>
    <x v="10"/>
    <n v="4"/>
    <n v="4"/>
    <n v="4"/>
  </r>
  <r>
    <s v="Incidente"/>
    <x v="5"/>
    <x v="1"/>
    <s v="Cerrado"/>
    <s v="ITSMECOM-862574"/>
    <n v="4814757"/>
    <d v="2022-03-31T00:00:00"/>
    <d v="2022-04-17T00:00:00"/>
    <m/>
    <m/>
    <s v=""/>
    <d v="2022-04-01T00:00:00"/>
    <n v="1"/>
    <n v="0"/>
    <n v="2022"/>
    <x v="10"/>
    <n v="1"/>
    <n v="1"/>
    <n v="1"/>
  </r>
  <r>
    <s v="Incidente"/>
    <x v="1"/>
    <x v="0"/>
    <s v="Cerrado"/>
    <s v="ITSMECOM-862034"/>
    <n v="4811855"/>
    <d v="2022-03-31T00:00:00"/>
    <d v="2022-05-07T00:00:00"/>
    <d v="2022-03-31T00:00:00"/>
    <d v="2022-04-21T00:00:00"/>
    <s v=""/>
    <d v="2022-04-21T00:00:00"/>
    <n v="21"/>
    <n v="21"/>
    <n v="2022"/>
    <x v="10"/>
    <n v="21"/>
    <n v="21"/>
    <n v="21"/>
  </r>
  <r>
    <s v="Incidente"/>
    <x v="1"/>
    <x v="0"/>
    <s v="Cerrado"/>
    <s v="ITSMECOM-861884"/>
    <n v="4810987"/>
    <d v="2022-03-31T00:00:00"/>
    <d v="2022-04-20T00:00:00"/>
    <d v="2022-03-31T00:00:00"/>
    <d v="2022-04-04T00:00:00"/>
    <s v=""/>
    <d v="2022-04-04T00:00:00"/>
    <n v="4"/>
    <n v="4"/>
    <n v="2022"/>
    <x v="10"/>
    <n v="4"/>
    <n v="4"/>
    <n v="4"/>
  </r>
  <r>
    <s v="Incidente"/>
    <x v="1"/>
    <x v="0"/>
    <s v="Cerrado"/>
    <s v="ITSMECOM-861883"/>
    <n v="4810984"/>
    <d v="2022-03-31T00:00:00"/>
    <d v="2022-04-17T00:00:00"/>
    <d v="2022-03-31T00:00:00"/>
    <d v="2022-04-01T00:00:00"/>
    <s v=""/>
    <d v="2022-04-01T00:00:00"/>
    <n v="1"/>
    <n v="1"/>
    <n v="2022"/>
    <x v="10"/>
    <n v="1"/>
    <n v="1"/>
    <n v="1"/>
  </r>
  <r>
    <s v="Incidente"/>
    <x v="1"/>
    <x v="0"/>
    <s v="Cerrado"/>
    <s v="ITSMECOM-861881"/>
    <n v="4810981"/>
    <d v="2022-03-31T00:00:00"/>
    <d v="2022-05-04T00:00:00"/>
    <d v="2022-03-31T00:00:00"/>
    <d v="2022-04-18T00:00:00"/>
    <s v=""/>
    <d v="2022-04-18T00:00:00"/>
    <n v="18"/>
    <n v="18"/>
    <n v="2022"/>
    <x v="10"/>
    <n v="18"/>
    <n v="18"/>
    <n v="18"/>
  </r>
  <r>
    <s v="Incidente"/>
    <x v="1"/>
    <x v="2"/>
    <s v="Cerrado"/>
    <s v="ITSMECOM-860499"/>
    <n v="4805629"/>
    <d v="2022-03-30T00:00:00"/>
    <d v="2022-04-22T00:00:00"/>
    <d v="2022-03-30T00:00:00"/>
    <d v="2022-04-06T00:00:00"/>
    <s v=""/>
    <d v="2022-04-06T00:00:00"/>
    <n v="7"/>
    <n v="7"/>
    <n v="2022"/>
    <x v="10"/>
    <n v="7"/>
    <n v="7"/>
    <n v="7"/>
  </r>
  <r>
    <s v="Incidente"/>
    <x v="1"/>
    <x v="0"/>
    <s v="Cerrado"/>
    <s v="ITSMECOM-860474"/>
    <n v="4805337"/>
    <d v="2022-03-30T00:00:00"/>
    <d v="2022-04-20T00:00:00"/>
    <d v="2022-03-30T00:00:00"/>
    <d v="2022-04-04T00:00:00"/>
    <s v=""/>
    <d v="2022-04-04T00:00:00"/>
    <n v="5"/>
    <n v="5"/>
    <n v="2022"/>
    <x v="10"/>
    <n v="5"/>
    <n v="5"/>
    <n v="5"/>
  </r>
  <r>
    <s v="Incidente"/>
    <x v="5"/>
    <x v="0"/>
    <s v="Cerrado"/>
    <s v="ITSMECOM-860471"/>
    <n v="4805336"/>
    <d v="2022-03-30T00:00:00"/>
    <d v="2022-05-07T00:00:00"/>
    <d v="2022-03-30T00:00:00"/>
    <d v="2022-04-21T00:00:00"/>
    <s v=""/>
    <d v="2022-04-21T00:00:00"/>
    <n v="22"/>
    <n v="22"/>
    <n v="2022"/>
    <x v="10"/>
    <n v="22"/>
    <n v="22"/>
    <n v="22"/>
  </r>
  <r>
    <s v="Incidente"/>
    <x v="5"/>
    <x v="0"/>
    <s v="Cerrado"/>
    <s v="ITSMECOM-860467"/>
    <n v="4805328"/>
    <d v="2022-03-30T00:00:00"/>
    <d v="2022-04-27T00:00:00"/>
    <d v="2022-03-30T00:00:00"/>
    <d v="2022-04-11T00:00:00"/>
    <s v=""/>
    <d v="2022-04-11T00:00:00"/>
    <n v="12"/>
    <n v="12"/>
    <n v="2022"/>
    <x v="10"/>
    <n v="12"/>
    <n v="12"/>
    <n v="12"/>
  </r>
  <r>
    <s v="Incidente"/>
    <x v="3"/>
    <x v="3"/>
    <s v="Cerrado"/>
    <s v="ITSMECOM-860285"/>
    <n v="4804398"/>
    <d v="2022-03-30T00:00:00"/>
    <d v="2022-08-02T00:00:00"/>
    <d v="2022-03-30T00:00:00"/>
    <d v="2022-04-27T00:00:00"/>
    <s v=""/>
    <d v="2022-04-27T00:00:00"/>
    <n v="28"/>
    <n v="28"/>
    <n v="2022"/>
    <x v="10"/>
    <n v="28"/>
    <n v="28"/>
    <n v="28"/>
  </r>
  <r>
    <s v="Incidente"/>
    <x v="1"/>
    <x v="0"/>
    <s v="Cerrado"/>
    <s v="ITSMECOM-860278"/>
    <n v="4804582"/>
    <d v="2022-03-30T00:00:00"/>
    <d v="2022-04-29T00:00:00"/>
    <d v="2022-03-30T00:00:00"/>
    <d v="2022-04-13T00:00:00"/>
    <s v=""/>
    <d v="2022-04-13T00:00:00"/>
    <n v="14"/>
    <n v="14"/>
    <n v="2022"/>
    <x v="10"/>
    <n v="14"/>
    <n v="14"/>
    <n v="14"/>
  </r>
  <r>
    <s v="Incidente"/>
    <x v="1"/>
    <x v="0"/>
    <s v="Cerrado"/>
    <s v="ITSMECOM-860275"/>
    <n v="4804578"/>
    <d v="2022-03-30T00:00:00"/>
    <d v="2022-04-20T00:00:00"/>
    <d v="2022-03-30T00:00:00"/>
    <d v="2022-04-04T00:00:00"/>
    <s v=""/>
    <d v="2022-04-04T00:00:00"/>
    <n v="5"/>
    <n v="5"/>
    <n v="2022"/>
    <x v="10"/>
    <n v="5"/>
    <n v="5"/>
    <n v="5"/>
  </r>
  <r>
    <s v="Incidente"/>
    <x v="1"/>
    <x v="0"/>
    <s v="Cerrado"/>
    <s v="ITSMECOM-855088"/>
    <n v="4785662"/>
    <d v="2022-03-25T00:00:00"/>
    <d v="2022-04-23T00:00:00"/>
    <d v="2022-03-31T00:00:00"/>
    <d v="2022-04-07T00:00:00"/>
    <s v=""/>
    <d v="2022-04-07T00:00:00"/>
    <n v="13"/>
    <n v="7"/>
    <n v="2022"/>
    <x v="10"/>
    <n v="13"/>
    <n v="13"/>
    <n v="13"/>
  </r>
  <r>
    <s v="Incidente"/>
    <x v="3"/>
    <x v="0"/>
    <s v="Cerrado"/>
    <s v="ITSMECOM-854135"/>
    <n v="4782934"/>
    <d v="2022-03-24T00:00:00"/>
    <d v="2022-04-20T00:00:00"/>
    <d v="2022-03-25T00:00:00"/>
    <d v="2022-04-04T00:00:00"/>
    <s v=""/>
    <d v="2022-04-04T00:00:00"/>
    <n v="11"/>
    <n v="10"/>
    <n v="2022"/>
    <x v="10"/>
    <n v="11"/>
    <n v="11"/>
    <n v="11"/>
  </r>
  <r>
    <s v="Incidente"/>
    <x v="3"/>
    <x v="2"/>
    <s v="Cerrado"/>
    <s v="ITSMECOM-853726"/>
    <n v="4780726"/>
    <d v="2022-03-24T00:00:00"/>
    <d v="2022-04-29T00:00:00"/>
    <d v="2022-04-13T00:00:00"/>
    <d v="2022-04-13T00:00:00"/>
    <s v=""/>
    <d v="2022-04-13T00:00:00"/>
    <n v="20"/>
    <n v="0"/>
    <n v="2022"/>
    <x v="10"/>
    <n v="20"/>
    <n v="20"/>
    <n v="20"/>
  </r>
  <r>
    <s v="Solicitud de servicio"/>
    <x v="8"/>
    <x v="2"/>
    <s v="Cerrado"/>
    <s v="ITSMECOM-853499"/>
    <n v="4779431"/>
    <d v="2022-03-24T00:00:00"/>
    <d v="2022-04-17T00:00:00"/>
    <m/>
    <m/>
    <s v=""/>
    <d v="2022-04-01T00:00:00"/>
    <n v="8"/>
    <n v="0"/>
    <n v="2022"/>
    <x v="10"/>
    <n v="8"/>
    <n v="8"/>
    <n v="8"/>
  </r>
  <r>
    <s v="Incidente"/>
    <x v="6"/>
    <x v="0"/>
    <s v="Cerrado"/>
    <s v="ITSMECOM-852174"/>
    <n v="4775689"/>
    <d v="2022-03-23T00:00:00"/>
    <d v="2022-04-21T00:00:00"/>
    <d v="2022-03-23T00:00:00"/>
    <d v="2022-04-05T00:00:00"/>
    <s v=""/>
    <d v="2022-04-05T00:00:00"/>
    <n v="13"/>
    <n v="13"/>
    <n v="2022"/>
    <x v="10"/>
    <n v="13"/>
    <n v="13"/>
    <n v="13"/>
  </r>
  <r>
    <s v="Solicitud de servicio"/>
    <x v="8"/>
    <x v="2"/>
    <s v="Cerrado"/>
    <s v="ITSMECOM-851724"/>
    <n v="4773936"/>
    <d v="2022-03-23T00:00:00"/>
    <d v="2022-04-27T00:00:00"/>
    <m/>
    <m/>
    <s v=""/>
    <d v="2022-04-11T00:00:00"/>
    <n v="19"/>
    <n v="0"/>
    <n v="2022"/>
    <x v="10"/>
    <n v="19"/>
    <n v="19"/>
    <n v="19"/>
  </r>
  <r>
    <s v="Incidente"/>
    <x v="5"/>
    <x v="0"/>
    <s v="Cerrado"/>
    <s v="ITSMECOM-851293"/>
    <n v="4771397"/>
    <d v="2022-03-23T00:00:00"/>
    <d v="2022-04-21T00:00:00"/>
    <d v="2022-03-23T00:00:00"/>
    <d v="2022-04-05T00:00:00"/>
    <s v=""/>
    <d v="2022-04-05T00:00:00"/>
    <n v="13"/>
    <n v="13"/>
    <n v="2022"/>
    <x v="10"/>
    <n v="13"/>
    <n v="13"/>
    <n v="13"/>
  </r>
  <r>
    <s v="Incidente"/>
    <x v="1"/>
    <x v="0"/>
    <s v="Cerrado"/>
    <s v="ITSMECOM-849382"/>
    <n v="4764478"/>
    <d v="2022-03-22T00:00:00"/>
    <d v="2022-04-20T00:00:00"/>
    <d v="2022-03-22T00:00:00"/>
    <d v="2022-04-04T00:00:00"/>
    <s v=""/>
    <d v="2022-04-04T00:00:00"/>
    <n v="13"/>
    <n v="13"/>
    <n v="2022"/>
    <x v="10"/>
    <n v="13"/>
    <n v="13"/>
    <n v="13"/>
  </r>
  <r>
    <s v="Incidente"/>
    <x v="5"/>
    <x v="0"/>
    <s v="Cerrado"/>
    <s v="ITSMECOM-843160"/>
    <n v="4741108"/>
    <d v="2022-03-16T00:00:00"/>
    <d v="2022-04-20T00:00:00"/>
    <d v="2022-03-16T00:00:00"/>
    <d v="2022-04-04T00:00:00"/>
    <s v=""/>
    <d v="2022-04-04T00:00:00"/>
    <n v="19"/>
    <n v="19"/>
    <n v="2022"/>
    <x v="10"/>
    <n v="19"/>
    <n v="19"/>
    <n v="19"/>
  </r>
  <r>
    <s v="Incidente"/>
    <x v="12"/>
    <x v="2"/>
    <s v="Cerrado"/>
    <s v="ITSMECOM-841527"/>
    <n v="4734410"/>
    <d v="2022-03-15T00:00:00"/>
    <d v="2022-04-28T00:00:00"/>
    <d v="2022-04-26T00:00:00"/>
    <d v="2022-04-27T00:00:00"/>
    <s v=""/>
    <d v="2022-04-27T00:00:00"/>
    <n v="43"/>
    <n v="1"/>
    <n v="2022"/>
    <x v="10"/>
    <n v="43"/>
    <n v="43"/>
    <n v="43"/>
  </r>
  <r>
    <s v="Incidente"/>
    <x v="5"/>
    <x v="0"/>
    <s v="Cerrado"/>
    <s v="ITSMECOM-840201"/>
    <n v="4727896"/>
    <d v="2022-03-15T00:00:00"/>
    <d v="2022-04-20T00:00:00"/>
    <d v="2022-03-15T00:00:00"/>
    <d v="2022-04-04T00:00:00"/>
    <s v=""/>
    <d v="2022-04-04T00:00:00"/>
    <n v="20"/>
    <n v="20"/>
    <n v="2022"/>
    <x v="10"/>
    <n v="20"/>
    <n v="20"/>
    <n v="20"/>
  </r>
  <r>
    <s v="Incidente"/>
    <x v="5"/>
    <x v="0"/>
    <s v="Cerrado"/>
    <s v="ITSMECOM-840184"/>
    <n v="4727874"/>
    <d v="2022-03-15T00:00:00"/>
    <d v="2022-04-20T00:00:00"/>
    <d v="2022-03-15T00:00:00"/>
    <d v="2022-04-04T00:00:00"/>
    <s v=""/>
    <d v="2022-04-04T00:00:00"/>
    <n v="20"/>
    <n v="20"/>
    <n v="2022"/>
    <x v="10"/>
    <n v="20"/>
    <n v="20"/>
    <n v="20"/>
  </r>
  <r>
    <s v="Incidente"/>
    <x v="5"/>
    <x v="0"/>
    <s v="Cerrado"/>
    <s v="ITSMECOM-839524"/>
    <n v="4715563"/>
    <d v="2022-03-14T00:00:00"/>
    <d v="2022-08-01T00:00:00"/>
    <m/>
    <m/>
    <s v=""/>
    <d v="2022-04-28T00:00:00"/>
    <n v="45"/>
    <n v="0"/>
    <n v="2022"/>
    <x v="10"/>
    <n v="45"/>
    <n v="45"/>
    <n v="45"/>
  </r>
  <r>
    <s v="Incidente"/>
    <x v="7"/>
    <x v="1"/>
    <s v="Cerrado"/>
    <s v="ITSMECOM-836551"/>
    <n v="4708090"/>
    <d v="2022-03-11T00:00:00"/>
    <d v="2022-08-01T00:00:00"/>
    <d v="2022-04-22T00:00:00"/>
    <d v="2022-04-25T00:00:00"/>
    <s v=""/>
    <d v="2022-04-25T00:00:00"/>
    <n v="45"/>
    <n v="3"/>
    <n v="2022"/>
    <x v="10"/>
    <n v="45"/>
    <n v="45"/>
    <n v="45"/>
  </r>
  <r>
    <s v="Incidente"/>
    <x v="1"/>
    <x v="2"/>
    <s v="Cerrado"/>
    <s v="ITSMECOM-832511"/>
    <n v="4691517"/>
    <d v="2022-03-09T00:00:00"/>
    <d v="2022-04-17T00:00:00"/>
    <m/>
    <m/>
    <s v=""/>
    <d v="2022-04-01T00:00:00"/>
    <n v="23"/>
    <n v="0"/>
    <n v="2022"/>
    <x v="10"/>
    <n v="23"/>
    <n v="23"/>
    <n v="23"/>
  </r>
  <r>
    <s v="Incidente"/>
    <x v="7"/>
    <x v="0"/>
    <s v="Cerrado"/>
    <s v="ITSMECOM-830452"/>
    <n v="4682977"/>
    <d v="2022-03-08T00:00:00"/>
    <d v="2022-08-01T00:00:00"/>
    <d v="2022-04-21T00:00:00"/>
    <d v="2022-04-27T00:00:00"/>
    <s v=""/>
    <d v="2022-04-27T00:00:00"/>
    <n v="50"/>
    <n v="6"/>
    <n v="2022"/>
    <x v="10"/>
    <n v="50"/>
    <n v="50"/>
    <n v="50"/>
  </r>
  <r>
    <s v="Incidente"/>
    <x v="7"/>
    <x v="3"/>
    <s v="Cerrado"/>
    <s v="ITSMECOM-823003"/>
    <n v="4663042"/>
    <d v="2022-03-03T00:00:00"/>
    <d v="2022-04-27T00:00:00"/>
    <d v="2022-03-18T00:00:00"/>
    <d v="2022-03-28T00:00:00"/>
    <s v=""/>
    <d v="2022-04-11T00:00:00"/>
    <n v="39"/>
    <n v="10"/>
    <n v="2022"/>
    <x v="10"/>
    <n v="39"/>
    <n v="39"/>
    <n v="39"/>
  </r>
  <r>
    <s v="Incidente"/>
    <x v="5"/>
    <x v="0"/>
    <s v="Cerrado"/>
    <s v="ITSMECOM-822724"/>
    <n v="4661540"/>
    <d v="2022-03-03T00:00:00"/>
    <d v="2022-04-20T00:00:00"/>
    <d v="2022-03-03T00:00:00"/>
    <d v="2022-04-04T00:00:00"/>
    <s v=""/>
    <d v="2022-04-04T00:00:00"/>
    <n v="32"/>
    <n v="32"/>
    <n v="2022"/>
    <x v="10"/>
    <n v="32"/>
    <n v="32"/>
    <n v="32"/>
  </r>
  <r>
    <s v="Incidente"/>
    <x v="3"/>
    <x v="0"/>
    <s v="Cerrado"/>
    <s v="ITSMECOM-815563"/>
    <n v="4642702"/>
    <d v="2022-02-28T00:00:00"/>
    <d v="2022-04-27T00:00:00"/>
    <d v="2022-02-28T00:00:00"/>
    <d v="2022-04-11T00:00:00"/>
    <s v=""/>
    <d v="2022-04-11T00:00:00"/>
    <n v="42"/>
    <n v="42"/>
    <n v="2022"/>
    <x v="10"/>
    <n v="42"/>
    <n v="42"/>
    <n v="42"/>
  </r>
  <r>
    <s v="Incidente"/>
    <x v="7"/>
    <x v="3"/>
    <s v="Cerrado"/>
    <s v="ITSMECOM-814417"/>
    <n v="4641232"/>
    <d v="2022-02-26T00:00:00"/>
    <d v="2022-04-22T00:00:00"/>
    <d v="2022-04-05T00:00:00"/>
    <d v="2022-04-06T00:00:00"/>
    <s v=""/>
    <d v="2022-04-06T00:00:00"/>
    <n v="39"/>
    <n v="1"/>
    <n v="2022"/>
    <x v="10"/>
    <n v="39"/>
    <n v="39"/>
    <n v="39"/>
  </r>
  <r>
    <s v="Incidente"/>
    <x v="7"/>
    <x v="2"/>
    <s v="Cerrado"/>
    <s v="ITSMECOM-813421"/>
    <n v="4638684"/>
    <d v="2022-02-25T00:00:00"/>
    <d v="2022-04-12T00:00:00"/>
    <m/>
    <m/>
    <s v=""/>
    <d v="2022-04-12T00:00:00"/>
    <n v="46"/>
    <n v="0"/>
    <n v="2022"/>
    <x v="10"/>
    <n v="46"/>
    <n v="46"/>
    <n v="46"/>
  </r>
  <r>
    <s v="Incidente"/>
    <x v="7"/>
    <x v="1"/>
    <s v="Cerrado"/>
    <s v="ITSMECOM-801833"/>
    <n v="4601551"/>
    <d v="2022-02-18T00:00:00"/>
    <d v="2022-04-26T00:00:00"/>
    <d v="2022-02-21T00:00:00"/>
    <d v="2022-04-26T00:00:00"/>
    <s v=""/>
    <d v="2022-04-26T00:00:00"/>
    <n v="67"/>
    <n v="64"/>
    <n v="2022"/>
    <x v="10"/>
    <n v="67"/>
    <n v="67"/>
    <n v="67"/>
  </r>
  <r>
    <s v="Incidente"/>
    <x v="7"/>
    <x v="5"/>
    <s v="Cerrado"/>
    <s v="ITSMECOM-801770"/>
    <n v="4601188"/>
    <d v="2022-02-18T00:00:00"/>
    <d v="2022-04-26T00:00:00"/>
    <d v="2022-04-22T00:00:00"/>
    <d v="2022-04-26T00:00:00"/>
    <s v=""/>
    <d v="2022-04-26T00:00:00"/>
    <n v="67"/>
    <n v="4"/>
    <n v="2022"/>
    <x v="10"/>
    <n v="67"/>
    <n v="67"/>
    <n v="67"/>
  </r>
  <r>
    <s v="Incidente"/>
    <x v="7"/>
    <x v="2"/>
    <s v="Cerrado"/>
    <s v="ITSMECOM-800972"/>
    <n v="4597496"/>
    <d v="2022-02-18T00:00:00"/>
    <d v="2022-04-22T00:00:00"/>
    <m/>
    <m/>
    <s v=""/>
    <d v="2022-04-06T00:00:00"/>
    <n v="47"/>
    <n v="0"/>
    <n v="2022"/>
    <x v="10"/>
    <n v="47"/>
    <n v="47"/>
    <n v="47"/>
  </r>
  <r>
    <s v="Incidente"/>
    <x v="7"/>
    <x v="1"/>
    <s v="Cerrado"/>
    <s v="ITSMECOM-799687"/>
    <n v="4593776"/>
    <d v="2022-02-17T00:00:00"/>
    <d v="2022-08-01T00:00:00"/>
    <d v="2022-04-28T00:00:00"/>
    <d v="2022-04-29T00:00:00"/>
    <s v=""/>
    <d v="2022-04-29T00:00:00"/>
    <n v="71"/>
    <n v="1"/>
    <n v="2022"/>
    <x v="10"/>
    <n v="71"/>
    <n v="71"/>
    <n v="71"/>
  </r>
  <r>
    <s v="Incidente"/>
    <x v="7"/>
    <x v="0"/>
    <s v="Cerrado"/>
    <s v="ITSMECOM-799626"/>
    <n v="4593620"/>
    <d v="2022-02-17T00:00:00"/>
    <d v="2022-04-28T00:00:00"/>
    <d v="2022-03-14T00:00:00"/>
    <d v="2022-03-31T00:00:00"/>
    <s v=""/>
    <d v="2022-04-28T00:00:00"/>
    <n v="70"/>
    <n v="17"/>
    <n v="2022"/>
    <x v="10"/>
    <n v="70"/>
    <n v="70"/>
    <n v="70"/>
  </r>
  <r>
    <s v="Incidente"/>
    <x v="7"/>
    <x v="5"/>
    <s v="Cerrado"/>
    <s v="ITSMECOM-799585"/>
    <n v="4593359"/>
    <d v="2022-02-17T00:00:00"/>
    <d v="2022-04-25T00:00:00"/>
    <m/>
    <m/>
    <s v=""/>
    <d v="2022-04-25T00:00:00"/>
    <n v="67"/>
    <n v="0"/>
    <n v="2022"/>
    <x v="10"/>
    <n v="67"/>
    <n v="67"/>
    <n v="67"/>
  </r>
  <r>
    <s v="Incidente"/>
    <x v="1"/>
    <x v="0"/>
    <s v="Cerrado"/>
    <s v="ITSMECOM-797673"/>
    <n v="4586360"/>
    <d v="2022-02-16T00:00:00"/>
    <d v="2022-08-01T00:00:00"/>
    <d v="2022-02-16T00:00:00"/>
    <d v="2022-04-25T00:00:00"/>
    <s v=""/>
    <d v="2022-04-25T00:00:00"/>
    <n v="68"/>
    <n v="68"/>
    <n v="2022"/>
    <x v="10"/>
    <n v="68"/>
    <n v="68"/>
    <n v="68"/>
  </r>
  <r>
    <s v="Incidente"/>
    <x v="1"/>
    <x v="2"/>
    <s v="Cerrado"/>
    <s v="ITSMECOM-792521"/>
    <n v="4569500"/>
    <d v="2022-02-14T00:00:00"/>
    <d v="2022-04-21T00:00:00"/>
    <d v="2022-02-15T00:00:00"/>
    <d v="2022-04-05T00:00:00"/>
    <s v="SINGPOST"/>
    <d v="2022-04-05T00:00:00"/>
    <n v="50"/>
    <n v="49"/>
    <n v="2022"/>
    <x v="10"/>
    <n v="50"/>
    <n v="50"/>
    <n v="50"/>
  </r>
  <r>
    <s v="Incidente"/>
    <x v="1"/>
    <x v="0"/>
    <s v="Cerrado"/>
    <s v="ITSMECOM-791804"/>
    <n v="4567210"/>
    <d v="2022-02-14T00:00:00"/>
    <d v="2022-04-20T00:00:00"/>
    <d v="2022-02-14T00:00:00"/>
    <d v="2022-04-04T00:00:00"/>
    <s v="COLISSIMO"/>
    <d v="2022-04-04T00:00:00"/>
    <n v="49"/>
    <n v="49"/>
    <n v="2022"/>
    <x v="10"/>
    <n v="49"/>
    <n v="49"/>
    <n v="49"/>
  </r>
  <r>
    <s v="Incidente"/>
    <x v="1"/>
    <x v="0"/>
    <s v="Cerrado"/>
    <s v="ITSMECOM-788783"/>
    <n v="4561964"/>
    <d v="2022-02-11T00:00:00"/>
    <d v="2022-08-01T00:00:00"/>
    <m/>
    <m/>
    <s v=""/>
    <d v="2022-04-28T00:00:00"/>
    <n v="76"/>
    <n v="0"/>
    <n v="2022"/>
    <x v="10"/>
    <n v="76"/>
    <n v="76"/>
    <n v="76"/>
  </r>
  <r>
    <s v="Incidente"/>
    <x v="5"/>
    <x v="0"/>
    <s v="Cerrado"/>
    <s v="ITSMECOM-788365"/>
    <n v="4560117"/>
    <d v="2022-02-11T00:00:00"/>
    <d v="2022-04-20T00:00:00"/>
    <d v="2022-02-14T00:00:00"/>
    <d v="2022-04-04T00:00:00"/>
    <s v=""/>
    <d v="2022-04-04T00:00:00"/>
    <n v="52"/>
    <n v="49"/>
    <n v="2022"/>
    <x v="10"/>
    <n v="52"/>
    <n v="52"/>
    <n v="52"/>
  </r>
  <r>
    <s v="Solicitud de servicio"/>
    <x v="0"/>
    <x v="2"/>
    <s v="Cerrado"/>
    <s v="ITSMECOM-787384"/>
    <n v="4556998"/>
    <d v="2022-02-10T00:00:00"/>
    <d v="2022-04-28T00:00:00"/>
    <d v="2022-02-10T00:00:00"/>
    <d v="2022-04-12T00:00:00"/>
    <s v=""/>
    <d v="2022-04-12T00:00:00"/>
    <n v="61"/>
    <n v="61"/>
    <n v="2022"/>
    <x v="10"/>
    <n v="61"/>
    <n v="61"/>
    <n v="61"/>
  </r>
  <r>
    <s v="Incidente"/>
    <x v="1"/>
    <x v="1"/>
    <s v="Cerrado"/>
    <s v="ITSMECOM-784559"/>
    <n v="4547313"/>
    <d v="2022-02-09T00:00:00"/>
    <d v="2022-08-01T00:00:00"/>
    <d v="2022-02-09T00:00:00"/>
    <d v="2022-04-25T00:00:00"/>
    <s v=""/>
    <d v="2022-04-25T00:00:00"/>
    <n v="75"/>
    <n v="75"/>
    <n v="2022"/>
    <x v="10"/>
    <n v="75"/>
    <n v="75"/>
    <n v="75"/>
  </r>
  <r>
    <s v="Incidente"/>
    <x v="7"/>
    <x v="2"/>
    <s v="Cerrado"/>
    <s v="ITSMECOM-782089"/>
    <n v="4538834"/>
    <d v="2022-02-08T00:00:00"/>
    <d v="2022-08-01T00:00:00"/>
    <d v="2022-04-21T00:00:00"/>
    <d v="2022-04-26T00:00:00"/>
    <s v=""/>
    <d v="2022-04-26T00:00:00"/>
    <n v="77"/>
    <n v="5"/>
    <n v="2022"/>
    <x v="10"/>
    <n v="77"/>
    <n v="77"/>
    <n v="77"/>
  </r>
  <r>
    <s v="Incidente"/>
    <x v="7"/>
    <x v="0"/>
    <s v="Cerrado"/>
    <s v="ITSMECOM-774782"/>
    <n v="4523067"/>
    <d v="2022-02-04T00:00:00"/>
    <d v="2022-04-20T00:00:00"/>
    <d v="2022-02-04T00:00:00"/>
    <d v="2022-04-04T00:00:00"/>
    <s v="KERRY TH"/>
    <d v="2022-04-04T00:00:00"/>
    <n v="59"/>
    <n v="59"/>
    <n v="2022"/>
    <x v="10"/>
    <n v="59"/>
    <n v="59"/>
    <n v="59"/>
  </r>
  <r>
    <s v="Incidente"/>
    <x v="1"/>
    <x v="4"/>
    <s v="Cerrado"/>
    <s v="ITSMECOM-755490"/>
    <n v="4475119"/>
    <d v="2022-01-26T00:00:00"/>
    <d v="2022-08-01T00:00:00"/>
    <d v="2022-01-26T00:00:00"/>
    <d v="2022-04-25T00:00:00"/>
    <s v=""/>
    <d v="2022-04-25T00:00:00"/>
    <n v="89"/>
    <n v="89"/>
    <n v="2022"/>
    <x v="10"/>
    <n v="89"/>
    <n v="89"/>
    <n v="89"/>
  </r>
  <r>
    <s v="Incidente"/>
    <x v="1"/>
    <x v="0"/>
    <s v="Cerrado"/>
    <s v="ITSMECOM-755124"/>
    <n v="4473151"/>
    <d v="2022-01-26T00:00:00"/>
    <d v="2022-04-20T00:00:00"/>
    <d v="2022-01-26T00:00:00"/>
    <d v="2022-04-04T00:00:00"/>
    <s v="ASILKARGO"/>
    <d v="2022-04-04T00:00:00"/>
    <n v="68"/>
    <n v="68"/>
    <n v="2022"/>
    <x v="10"/>
    <n v="68"/>
    <n v="68"/>
    <n v="68"/>
  </r>
  <r>
    <s v="Incidente"/>
    <x v="1"/>
    <x v="0"/>
    <s v="Cerrado"/>
    <s v="ITSMECOM-739048"/>
    <n v="4434417"/>
    <d v="2022-01-19T00:00:00"/>
    <d v="2022-04-21T00:00:00"/>
    <d v="2022-01-19T00:00:00"/>
    <d v="2022-04-05T00:00:00"/>
    <s v="COLISSIMO"/>
    <d v="2022-04-05T00:00:00"/>
    <n v="76"/>
    <n v="76"/>
    <n v="2022"/>
    <x v="10"/>
    <n v="76"/>
    <n v="76"/>
    <n v="76"/>
  </r>
  <r>
    <s v="Incidente"/>
    <x v="1"/>
    <x v="3"/>
    <s v="Cerrado"/>
    <s v="ITSMECOM-738758"/>
    <n v="4432898"/>
    <d v="2022-01-19T00:00:00"/>
    <d v="2022-05-07T00:00:00"/>
    <m/>
    <m/>
    <s v="varios"/>
    <d v="2022-04-21T00:00:00"/>
    <n v="92"/>
    <n v="0"/>
    <n v="2022"/>
    <x v="10"/>
    <n v="92"/>
    <n v="92"/>
    <n v="92"/>
  </r>
  <r>
    <s v="Incidente"/>
    <x v="19"/>
    <x v="2"/>
    <s v="Cerrado"/>
    <s v="ITSMECOM-732257"/>
    <n v="4413390"/>
    <d v="2022-01-14T00:00:00"/>
    <d v="2022-04-26T00:00:00"/>
    <d v="2022-04-26T00:00:00"/>
    <d v="2022-04-26T00:00:00"/>
    <s v=""/>
    <d v="2022-04-26T00:00:00"/>
    <n v="102"/>
    <n v="0"/>
    <n v="2022"/>
    <x v="10"/>
    <n v="102"/>
    <n v="102"/>
    <n v="102"/>
  </r>
  <r>
    <s v="Incidente"/>
    <x v="7"/>
    <x v="2"/>
    <s v="Cerrado"/>
    <s v="ITSMECOM-731509"/>
    <n v="4411209"/>
    <d v="2022-01-14T00:00:00"/>
    <d v="2022-08-01T00:00:00"/>
    <d v="2022-04-21T00:00:00"/>
    <d v="2022-04-27T00:00:00"/>
    <s v=""/>
    <d v="2022-04-27T00:00:00"/>
    <n v="103"/>
    <n v="6"/>
    <n v="2022"/>
    <x v="10"/>
    <n v="103"/>
    <n v="103"/>
    <n v="103"/>
  </r>
  <r>
    <s v="Incidente"/>
    <x v="7"/>
    <x v="0"/>
    <s v="Cerrado"/>
    <s v="ITSMECOM-629295"/>
    <n v="4131448"/>
    <d v="2021-11-08T00:00:00"/>
    <d v="2022-04-20T00:00:00"/>
    <d v="2021-11-12T00:00:00"/>
    <d v="2022-04-04T00:00:00"/>
    <s v="VARIOS COURIERS"/>
    <d v="2022-04-04T00:00:00"/>
    <n v="147"/>
    <n v="143"/>
    <n v="2022"/>
    <x v="10"/>
    <n v="147"/>
    <n v="147"/>
    <n v="147"/>
  </r>
  <r>
    <s v="Incidente"/>
    <x v="7"/>
    <x v="3"/>
    <s v="Cerrado"/>
    <s v="ITSMECOM-623070"/>
    <n v="4112321"/>
    <d v="2021-11-03T00:00:00"/>
    <d v="2022-05-07T00:00:00"/>
    <m/>
    <m/>
    <s v="ups/UPS MI"/>
    <d v="2022-04-21T00:00:00"/>
    <n v="169"/>
    <n v="0"/>
    <n v="2022"/>
    <x v="10"/>
    <n v="169"/>
    <n v="169"/>
    <n v="169"/>
  </r>
  <r>
    <s v="Solicitud de servicio"/>
    <x v="7"/>
    <x v="2"/>
    <s v="Cerrado"/>
    <s v="ITSMECOM-387815"/>
    <n v="3431408"/>
    <d v="2021-05-11T00:00:00"/>
    <d v="2022-08-01T00:00:00"/>
    <m/>
    <m/>
    <s v=""/>
    <d v="2022-04-26T00:00:00"/>
    <n v="350"/>
    <n v="0"/>
    <n v="2022"/>
    <x v="10"/>
    <n v="350"/>
    <n v="350"/>
    <n v="350"/>
  </r>
  <r>
    <s v="Solicitud de servicio"/>
    <x v="13"/>
    <x v="0"/>
    <s v="Cerrado"/>
    <s v="ITSMECOM-861099"/>
    <n v="4808559"/>
    <d v="2022-03-30T00:00:00"/>
    <d v="2022-04-15T00:00:00"/>
    <m/>
    <m/>
    <s v=""/>
    <d v="2022-03-30T00:00:00"/>
    <n v="0"/>
    <n v="0"/>
    <n v="2022"/>
    <x v="11"/>
    <n v="0"/>
    <n v="0"/>
    <n v="0"/>
  </r>
  <r>
    <s v="Solicitud de servicio"/>
    <x v="0"/>
    <x v="0"/>
    <s v="Cerrado"/>
    <s v="ITSMECOM-860825"/>
    <n v="4806805"/>
    <d v="2022-03-30T00:00:00"/>
    <d v="2022-04-15T00:00:00"/>
    <m/>
    <m/>
    <s v=""/>
    <d v="2022-03-30T00:00:00"/>
    <n v="0"/>
    <n v="0"/>
    <n v="2022"/>
    <x v="11"/>
    <n v="0"/>
    <n v="0"/>
    <n v="0"/>
  </r>
  <r>
    <s v="Incidente"/>
    <x v="5"/>
    <x v="1"/>
    <s v="Cerrado"/>
    <s v="ITSMECOM-860411"/>
    <n v="4805211"/>
    <d v="2022-03-30T00:00:00"/>
    <d v="2022-04-16T00:00:00"/>
    <m/>
    <m/>
    <s v=""/>
    <d v="2022-03-31T00:00:00"/>
    <n v="1"/>
    <n v="0"/>
    <n v="2022"/>
    <x v="11"/>
    <n v="1"/>
    <n v="1"/>
    <n v="1"/>
  </r>
  <r>
    <s v="Incidente"/>
    <x v="3"/>
    <x v="0"/>
    <s v="Cerrado"/>
    <s v="ITSMECOM-860281"/>
    <n v="4804395"/>
    <d v="2022-03-30T00:00:00"/>
    <d v="2022-04-15T00:00:00"/>
    <d v="2022-03-30T00:00:00"/>
    <d v="2022-03-30T00:00:00"/>
    <s v=""/>
    <d v="2022-03-30T00:00:00"/>
    <n v="0"/>
    <n v="0"/>
    <n v="2022"/>
    <x v="11"/>
    <n v="0"/>
    <n v="0"/>
    <n v="0"/>
  </r>
  <r>
    <s v="Incidente"/>
    <x v="3"/>
    <x v="0"/>
    <s v="Cerrado"/>
    <s v="ITSMECOM-860273"/>
    <n v="4804388"/>
    <d v="2022-03-30T00:00:00"/>
    <d v="2022-04-16T00:00:00"/>
    <d v="2022-03-30T00:00:00"/>
    <d v="2022-03-31T00:00:00"/>
    <s v=""/>
    <d v="2022-03-31T00:00:00"/>
    <n v="1"/>
    <n v="1"/>
    <n v="2022"/>
    <x v="11"/>
    <n v="1"/>
    <n v="1"/>
    <n v="1"/>
  </r>
  <r>
    <s v="Incidente"/>
    <x v="3"/>
    <x v="0"/>
    <s v="Cerrado"/>
    <s v="ITSMECOM-858953"/>
    <n v="4798690"/>
    <d v="2022-03-29T00:00:00"/>
    <d v="2022-04-14T00:00:00"/>
    <m/>
    <m/>
    <s v=""/>
    <d v="2022-03-29T00:00:00"/>
    <n v="0"/>
    <n v="0"/>
    <n v="2022"/>
    <x v="11"/>
    <n v="0"/>
    <n v="0"/>
    <n v="0"/>
  </r>
  <r>
    <s v="Solicitud de servicio"/>
    <x v="4"/>
    <x v="0"/>
    <s v="Cerrado"/>
    <s v="ITSMECOM-857703"/>
    <n v="4793282"/>
    <d v="2022-03-28T00:00:00"/>
    <d v="2022-04-13T00:00:00"/>
    <m/>
    <m/>
    <s v=""/>
    <d v="2022-03-28T00:00:00"/>
    <n v="0"/>
    <n v="0"/>
    <n v="2022"/>
    <x v="11"/>
    <n v="0"/>
    <n v="0"/>
    <n v="0"/>
  </r>
  <r>
    <s v="Incidente"/>
    <x v="3"/>
    <x v="0"/>
    <s v="Cerrado"/>
    <s v="ITSMECOM-857530"/>
    <n v="4792372"/>
    <d v="2022-03-28T00:00:00"/>
    <d v="2022-04-13T00:00:00"/>
    <d v="2022-03-28T00:00:00"/>
    <d v="2022-03-28T00:00:00"/>
    <s v=""/>
    <d v="2022-03-28T00:00:00"/>
    <n v="0"/>
    <n v="0"/>
    <n v="2022"/>
    <x v="11"/>
    <n v="0"/>
    <n v="0"/>
    <n v="0"/>
  </r>
  <r>
    <s v="Incidente"/>
    <x v="5"/>
    <x v="0"/>
    <s v="Cerrado"/>
    <s v="ITSMECOM-855188"/>
    <n v="4786515"/>
    <d v="2022-03-25T00:00:00"/>
    <d v="2022-04-13T00:00:00"/>
    <d v="2022-03-25T00:00:00"/>
    <d v="2022-03-28T00:00:00"/>
    <s v=""/>
    <d v="2022-03-28T00:00:00"/>
    <n v="3"/>
    <n v="3"/>
    <n v="2022"/>
    <x v="11"/>
    <n v="3"/>
    <n v="3"/>
    <n v="3"/>
  </r>
  <r>
    <s v="Incidente"/>
    <x v="5"/>
    <x v="0"/>
    <s v="Cerrado"/>
    <s v="ITSMECOM-855109"/>
    <n v="4785911"/>
    <d v="2022-03-25T00:00:00"/>
    <d v="2022-04-13T00:00:00"/>
    <d v="2022-03-25T00:00:00"/>
    <d v="2022-03-28T00:00:00"/>
    <s v=""/>
    <d v="2022-03-28T00:00:00"/>
    <n v="3"/>
    <n v="3"/>
    <n v="2022"/>
    <x v="11"/>
    <n v="3"/>
    <n v="3"/>
    <n v="3"/>
  </r>
  <r>
    <s v="Incidente"/>
    <x v="1"/>
    <x v="2"/>
    <s v="Cerrado"/>
    <s v="ITSMECOM-855011"/>
    <n v="4785268"/>
    <d v="2022-03-25T00:00:00"/>
    <d v="2022-04-15T00:00:00"/>
    <d v="2022-03-25T00:00:00"/>
    <d v="2022-03-30T00:00:00"/>
    <s v=""/>
    <d v="2022-03-30T00:00:00"/>
    <n v="5"/>
    <n v="5"/>
    <n v="2022"/>
    <x v="11"/>
    <n v="5"/>
    <n v="5"/>
    <n v="5"/>
  </r>
  <r>
    <s v="Incidente"/>
    <x v="1"/>
    <x v="2"/>
    <s v="Cerrado"/>
    <s v="ITSMECOM-855009"/>
    <n v="4785265"/>
    <d v="2022-03-25T00:00:00"/>
    <d v="2022-04-13T00:00:00"/>
    <d v="2022-03-25T00:00:00"/>
    <d v="2022-03-28T00:00:00"/>
    <s v=""/>
    <d v="2022-03-28T00:00:00"/>
    <n v="3"/>
    <n v="3"/>
    <n v="2022"/>
    <x v="11"/>
    <n v="3"/>
    <n v="3"/>
    <n v="3"/>
  </r>
  <r>
    <s v="Incidente"/>
    <x v="3"/>
    <x v="0"/>
    <s v="Cerrado"/>
    <s v="ITSMECOM-855002"/>
    <n v="4785094"/>
    <d v="2022-03-25T00:00:00"/>
    <d v="2022-04-13T00:00:00"/>
    <d v="2022-03-25T00:00:00"/>
    <d v="2022-03-28T00:00:00"/>
    <s v=""/>
    <d v="2022-03-28T00:00:00"/>
    <n v="3"/>
    <n v="3"/>
    <n v="2022"/>
    <x v="11"/>
    <n v="3"/>
    <n v="3"/>
    <n v="3"/>
  </r>
  <r>
    <s v="Incidente"/>
    <x v="5"/>
    <x v="0"/>
    <s v="Cerrado"/>
    <s v="ITSMECOM-853770"/>
    <n v="4780964"/>
    <d v="2022-03-24T00:00:00"/>
    <d v="2022-04-13T00:00:00"/>
    <d v="2022-03-24T00:00:00"/>
    <d v="2022-03-28T00:00:00"/>
    <s v=""/>
    <d v="2022-03-28T00:00:00"/>
    <n v="4"/>
    <n v="4"/>
    <n v="2022"/>
    <x v="11"/>
    <n v="4"/>
    <n v="4"/>
    <n v="4"/>
  </r>
  <r>
    <s v="Solicitud de servicio"/>
    <x v="0"/>
    <x v="0"/>
    <s v="Cerrado"/>
    <s v="ITSMECOM-853401"/>
    <n v="4778704"/>
    <d v="2022-03-24T00:00:00"/>
    <d v="2022-04-09T00:00:00"/>
    <m/>
    <m/>
    <s v=""/>
    <d v="2022-03-24T00:00:00"/>
    <n v="0"/>
    <n v="0"/>
    <n v="2022"/>
    <x v="11"/>
    <n v="0"/>
    <n v="0"/>
    <n v="0"/>
  </r>
  <r>
    <s v="Solicitud de servicio"/>
    <x v="8"/>
    <x v="0"/>
    <s v="Cerrado"/>
    <s v="ITSMECOM-853316"/>
    <n v="4778280"/>
    <d v="2022-03-24T00:00:00"/>
    <d v="2022-04-14T00:00:00"/>
    <m/>
    <m/>
    <s v=""/>
    <d v="2022-03-29T00:00:00"/>
    <n v="5"/>
    <n v="0"/>
    <n v="2022"/>
    <x v="11"/>
    <n v="5"/>
    <n v="5"/>
    <n v="5"/>
  </r>
  <r>
    <s v="Incidente"/>
    <x v="1"/>
    <x v="2"/>
    <s v="Cerrado"/>
    <s v="ITSMECOM-853269"/>
    <n v="4777905"/>
    <d v="2022-03-24T00:00:00"/>
    <d v="2022-04-13T00:00:00"/>
    <d v="2022-03-28T00:00:00"/>
    <d v="2022-03-28T00:00:00"/>
    <s v=""/>
    <d v="2022-03-28T00:00:00"/>
    <n v="4"/>
    <n v="0"/>
    <n v="2022"/>
    <x v="11"/>
    <n v="4"/>
    <n v="4"/>
    <n v="4"/>
  </r>
  <r>
    <s v="Incidente"/>
    <x v="1"/>
    <x v="1"/>
    <s v="Cerrado"/>
    <s v="ITSMECOM-851320"/>
    <n v="4771632"/>
    <d v="2022-03-23T00:00:00"/>
    <d v="2022-04-08T00:00:00"/>
    <d v="2022-03-23T00:00:00"/>
    <d v="2022-03-23T00:00:00"/>
    <s v=""/>
    <d v="2022-03-23T00:00:00"/>
    <n v="0"/>
    <n v="0"/>
    <n v="2022"/>
    <x v="11"/>
    <n v="0"/>
    <n v="0"/>
    <n v="0"/>
  </r>
  <r>
    <s v="Incidente"/>
    <x v="1"/>
    <x v="0"/>
    <s v="Cerrado"/>
    <s v="ITSMECOM-851305"/>
    <n v="4771612"/>
    <d v="2022-03-23T00:00:00"/>
    <d v="2022-04-08T00:00:00"/>
    <d v="2022-03-23T00:00:00"/>
    <d v="2022-03-23T00:00:00"/>
    <s v=""/>
    <d v="2022-03-23T00:00:00"/>
    <n v="0"/>
    <n v="0"/>
    <n v="2022"/>
    <x v="11"/>
    <n v="0"/>
    <n v="0"/>
    <n v="0"/>
  </r>
  <r>
    <s v="Solicitud de servicio"/>
    <x v="0"/>
    <x v="0"/>
    <s v="Cerrado"/>
    <s v="ITSMECOM-849878"/>
    <n v="4766987"/>
    <d v="2022-03-22T00:00:00"/>
    <d v="2022-04-08T00:00:00"/>
    <m/>
    <m/>
    <s v=""/>
    <d v="2022-03-23T00:00:00"/>
    <n v="1"/>
    <n v="0"/>
    <n v="2022"/>
    <x v="11"/>
    <n v="1"/>
    <n v="1"/>
    <n v="1"/>
  </r>
  <r>
    <s v="Solicitud de servicio"/>
    <x v="0"/>
    <x v="0"/>
    <s v="Cerrado"/>
    <s v="ITSMECOM-849872"/>
    <n v="4766969"/>
    <d v="2022-03-22T00:00:00"/>
    <d v="2022-04-07T00:00:00"/>
    <m/>
    <m/>
    <s v=""/>
    <d v="2022-03-22T00:00:00"/>
    <n v="0"/>
    <n v="0"/>
    <n v="2022"/>
    <x v="11"/>
    <n v="0"/>
    <n v="0"/>
    <n v="0"/>
  </r>
  <r>
    <s v="Solicitud de servicio"/>
    <x v="11"/>
    <x v="1"/>
    <s v="Cerrado"/>
    <s v="ITSMECOM-849662"/>
    <n v="4766113"/>
    <d v="2022-03-22T00:00:00"/>
    <d v="2022-04-07T00:00:00"/>
    <m/>
    <m/>
    <s v=""/>
    <d v="2022-03-22T00:00:00"/>
    <n v="0"/>
    <n v="0"/>
    <n v="2022"/>
    <x v="11"/>
    <n v="0"/>
    <n v="0"/>
    <n v="0"/>
  </r>
  <r>
    <s v="Incidente"/>
    <x v="11"/>
    <x v="1"/>
    <s v="Cerrado"/>
    <s v="ITSMECOM-849591"/>
    <n v="4765637"/>
    <d v="2022-03-22T00:00:00"/>
    <d v="2022-04-13T00:00:00"/>
    <m/>
    <m/>
    <s v="ARAMEX"/>
    <d v="2022-03-23T00:00:00"/>
    <n v="1"/>
    <n v="0"/>
    <n v="2022"/>
    <x v="11"/>
    <n v="1"/>
    <n v="1"/>
    <n v="1"/>
  </r>
  <r>
    <s v="Incidente"/>
    <x v="5"/>
    <x v="0"/>
    <s v="Cerrado"/>
    <s v="ITSMECOM-849482"/>
    <n v="4765056"/>
    <d v="2022-03-22T00:00:00"/>
    <d v="2022-04-07T00:00:00"/>
    <m/>
    <m/>
    <s v=""/>
    <d v="2022-03-22T00:00:00"/>
    <n v="0"/>
    <n v="0"/>
    <n v="2022"/>
    <x v="11"/>
    <n v="0"/>
    <n v="0"/>
    <n v="0"/>
  </r>
  <r>
    <s v="Incidente"/>
    <x v="5"/>
    <x v="0"/>
    <s v="Cerrado"/>
    <s v="ITSMECOM-849476"/>
    <n v="4765050"/>
    <d v="2022-03-22T00:00:00"/>
    <d v="2022-04-14T00:00:00"/>
    <d v="2022-03-22T00:00:00"/>
    <d v="2022-03-29T00:00:00"/>
    <s v=""/>
    <d v="2022-03-29T00:00:00"/>
    <n v="7"/>
    <n v="7"/>
    <n v="2022"/>
    <x v="11"/>
    <n v="7"/>
    <n v="7"/>
    <n v="7"/>
  </r>
  <r>
    <s v="Incidente"/>
    <x v="3"/>
    <x v="0"/>
    <s v="Cerrado"/>
    <s v="ITSMECOM-849453"/>
    <n v="4764954"/>
    <d v="2022-03-22T00:00:00"/>
    <d v="2022-04-07T00:00:00"/>
    <m/>
    <m/>
    <s v=""/>
    <d v="2022-03-22T00:00:00"/>
    <n v="0"/>
    <n v="0"/>
    <n v="2022"/>
    <x v="11"/>
    <n v="0"/>
    <n v="0"/>
    <n v="0"/>
  </r>
  <r>
    <s v="Incidente"/>
    <x v="3"/>
    <x v="0"/>
    <s v="Cerrado"/>
    <s v="ITSMECOM-849446"/>
    <n v="4764948"/>
    <d v="2022-03-22T00:00:00"/>
    <d v="2022-04-07T00:00:00"/>
    <m/>
    <m/>
    <s v=""/>
    <d v="2022-03-22T00:00:00"/>
    <n v="0"/>
    <n v="0"/>
    <n v="2022"/>
    <x v="11"/>
    <n v="0"/>
    <n v="0"/>
    <n v="0"/>
  </r>
  <r>
    <s v="Incidente"/>
    <x v="3"/>
    <x v="0"/>
    <s v="Cerrado"/>
    <s v="ITSMECOM-849429"/>
    <n v="4764938"/>
    <d v="2022-03-22T00:00:00"/>
    <d v="2022-04-07T00:00:00"/>
    <d v="2022-03-22T00:00:00"/>
    <d v="2022-03-22T00:00:00"/>
    <s v=""/>
    <d v="2022-03-22T00:00:00"/>
    <n v="0"/>
    <n v="0"/>
    <n v="2022"/>
    <x v="11"/>
    <n v="0"/>
    <n v="0"/>
    <n v="0"/>
  </r>
  <r>
    <s v="Solicitud de servicio"/>
    <x v="0"/>
    <x v="0"/>
    <s v="Cerrado"/>
    <s v="ITSMECOM-849408"/>
    <n v="4764790"/>
    <d v="2022-03-22T00:00:00"/>
    <d v="2022-04-07T00:00:00"/>
    <m/>
    <m/>
    <s v=""/>
    <d v="2022-03-22T00:00:00"/>
    <n v="0"/>
    <n v="0"/>
    <n v="2022"/>
    <x v="11"/>
    <n v="0"/>
    <n v="0"/>
    <n v="0"/>
  </r>
  <r>
    <s v="Incidente"/>
    <x v="1"/>
    <x v="0"/>
    <s v="Cerrado"/>
    <s v="ITSMECOM-848544"/>
    <n v="4761697"/>
    <d v="2022-03-21T00:00:00"/>
    <d v="2022-04-08T00:00:00"/>
    <d v="2022-03-21T00:00:00"/>
    <d v="2022-03-23T00:00:00"/>
    <s v=""/>
    <d v="2022-03-23T00:00:00"/>
    <n v="2"/>
    <n v="2"/>
    <n v="2022"/>
    <x v="11"/>
    <n v="2"/>
    <n v="2"/>
    <n v="2"/>
  </r>
  <r>
    <s v="Solicitud de servicio"/>
    <x v="13"/>
    <x v="1"/>
    <s v="Cerrado"/>
    <s v="ITSMECOM-848395"/>
    <n v="4761223"/>
    <d v="2022-03-21T00:00:00"/>
    <d v="2022-04-06T00:00:00"/>
    <m/>
    <m/>
    <s v=""/>
    <d v="2022-03-21T00:00:00"/>
    <n v="0"/>
    <n v="0"/>
    <n v="2022"/>
    <x v="11"/>
    <n v="0"/>
    <n v="0"/>
    <n v="0"/>
  </r>
  <r>
    <s v="Solicitud de servicio"/>
    <x v="0"/>
    <x v="1"/>
    <s v="Cerrado"/>
    <s v="ITSMECOM-848337"/>
    <n v="4760864"/>
    <d v="2022-03-21T00:00:00"/>
    <d v="2022-04-06T00:00:00"/>
    <m/>
    <m/>
    <s v=""/>
    <d v="2022-03-21T00:00:00"/>
    <n v="0"/>
    <n v="0"/>
    <n v="2022"/>
    <x v="11"/>
    <n v="0"/>
    <n v="0"/>
    <n v="0"/>
  </r>
  <r>
    <s v="Incidente"/>
    <x v="5"/>
    <x v="0"/>
    <s v="Cerrado"/>
    <s v="ITSMECOM-848002"/>
    <n v="4759240"/>
    <d v="2022-03-21T00:00:00"/>
    <d v="2022-04-07T00:00:00"/>
    <d v="2022-03-21T00:00:00"/>
    <d v="2022-03-22T00:00:00"/>
    <s v=""/>
    <d v="2022-03-22T00:00:00"/>
    <n v="1"/>
    <n v="1"/>
    <n v="2022"/>
    <x v="11"/>
    <n v="1"/>
    <n v="1"/>
    <n v="1"/>
  </r>
  <r>
    <s v="Solicitud de servicio"/>
    <x v="4"/>
    <x v="0"/>
    <s v="Cerrado"/>
    <s v="ITSMECOM-845871"/>
    <n v="4752577"/>
    <d v="2022-03-18T00:00:00"/>
    <d v="2022-04-03T00:00:00"/>
    <m/>
    <m/>
    <s v=""/>
    <d v="2022-03-18T00:00:00"/>
    <n v="0"/>
    <n v="0"/>
    <n v="2022"/>
    <x v="11"/>
    <n v="0"/>
    <n v="0"/>
    <n v="0"/>
  </r>
  <r>
    <s v="Incidente"/>
    <x v="22"/>
    <x v="4"/>
    <s v="Cerrado"/>
    <s v="ITSMECOM-845327"/>
    <n v="4750063"/>
    <d v="2022-03-18T00:00:00"/>
    <d v="2022-04-13T00:00:00"/>
    <d v="2022-03-18T00:00:00"/>
    <d v="2022-03-28T00:00:00"/>
    <s v=""/>
    <d v="2022-03-28T00:00:00"/>
    <n v="10"/>
    <n v="10"/>
    <n v="2022"/>
    <x v="11"/>
    <n v="10"/>
    <n v="10"/>
    <n v="10"/>
  </r>
  <r>
    <s v="Solicitud de servicio"/>
    <x v="0"/>
    <x v="0"/>
    <s v="Cerrado"/>
    <s v="ITSMECOM-844779"/>
    <n v="4748479"/>
    <d v="2022-03-17T00:00:00"/>
    <d v="2022-04-02T00:00:00"/>
    <m/>
    <m/>
    <s v=""/>
    <d v="2022-03-17T00:00:00"/>
    <n v="0"/>
    <n v="0"/>
    <n v="2022"/>
    <x v="11"/>
    <n v="0"/>
    <n v="0"/>
    <n v="0"/>
  </r>
  <r>
    <s v="Solicitud de servicio"/>
    <x v="0"/>
    <x v="0"/>
    <s v="Cerrado"/>
    <s v="ITSMECOM-844343"/>
    <n v="4746410"/>
    <d v="2022-03-17T00:00:00"/>
    <d v="2022-04-02T00:00:00"/>
    <m/>
    <m/>
    <s v=""/>
    <d v="2022-03-17T00:00:00"/>
    <n v="0"/>
    <n v="0"/>
    <n v="2022"/>
    <x v="11"/>
    <n v="0"/>
    <n v="0"/>
    <n v="0"/>
  </r>
  <r>
    <s v="Incidente"/>
    <x v="1"/>
    <x v="0"/>
    <s v="Cerrado"/>
    <s v="ITSMECOM-843900"/>
    <n v="4743495"/>
    <d v="2022-03-17T00:00:00"/>
    <d v="2022-04-02T00:00:00"/>
    <m/>
    <m/>
    <s v=""/>
    <d v="2022-03-17T00:00:00"/>
    <n v="0"/>
    <n v="0"/>
    <n v="2022"/>
    <x v="11"/>
    <n v="0"/>
    <n v="0"/>
    <n v="0"/>
  </r>
  <r>
    <s v="Incidente"/>
    <x v="1"/>
    <x v="0"/>
    <s v="Cerrado"/>
    <s v="ITSMECOM-843898"/>
    <n v="4743490"/>
    <d v="2022-03-17T00:00:00"/>
    <d v="2022-04-02T00:00:00"/>
    <d v="2022-03-17T00:00:00"/>
    <d v="2022-03-17T00:00:00"/>
    <s v=""/>
    <d v="2022-03-17T00:00:00"/>
    <n v="0"/>
    <n v="0"/>
    <n v="2022"/>
    <x v="11"/>
    <n v="0"/>
    <n v="0"/>
    <n v="0"/>
  </r>
  <r>
    <s v="Incidente"/>
    <x v="3"/>
    <x v="0"/>
    <s v="Cerrado"/>
    <s v="ITSMECOM-843876"/>
    <n v="4743448"/>
    <d v="2022-03-17T00:00:00"/>
    <d v="2022-04-02T00:00:00"/>
    <m/>
    <m/>
    <s v=""/>
    <d v="2022-03-17T00:00:00"/>
    <n v="0"/>
    <n v="0"/>
    <n v="2022"/>
    <x v="11"/>
    <n v="0"/>
    <n v="0"/>
    <n v="0"/>
  </r>
  <r>
    <s v="Incidente"/>
    <x v="3"/>
    <x v="1"/>
    <s v="Cerrado"/>
    <s v="ITSMECOM-843165"/>
    <n v="4741715"/>
    <d v="2022-03-16T00:00:00"/>
    <d v="2022-04-02T00:00:00"/>
    <m/>
    <m/>
    <s v="ARAMEX"/>
    <d v="2022-03-17T00:00:00"/>
    <n v="1"/>
    <n v="0"/>
    <n v="2022"/>
    <x v="11"/>
    <n v="1"/>
    <n v="1"/>
    <n v="1"/>
  </r>
  <r>
    <s v="Incidente"/>
    <x v="5"/>
    <x v="0"/>
    <s v="Cerrado"/>
    <s v="ITSMECOM-842676"/>
    <n v="4738477"/>
    <d v="2022-03-16T00:00:00"/>
    <d v="2022-04-01T00:00:00"/>
    <m/>
    <m/>
    <s v=""/>
    <d v="2022-03-16T00:00:00"/>
    <n v="0"/>
    <n v="0"/>
    <n v="2022"/>
    <x v="11"/>
    <n v="0"/>
    <n v="0"/>
    <n v="0"/>
  </r>
  <r>
    <s v="Incidente"/>
    <x v="7"/>
    <x v="0"/>
    <s v="Cerrado"/>
    <s v="ITSMECOM-842641"/>
    <n v="4738233"/>
    <d v="2022-03-16T00:00:00"/>
    <d v="2022-04-02T00:00:00"/>
    <m/>
    <m/>
    <s v=""/>
    <d v="2022-03-17T00:00:00"/>
    <n v="1"/>
    <n v="0"/>
    <n v="2022"/>
    <x v="11"/>
    <n v="1"/>
    <n v="1"/>
    <n v="1"/>
  </r>
  <r>
    <s v="Incidente"/>
    <x v="5"/>
    <x v="0"/>
    <s v="Cerrado"/>
    <s v="ITSMECOM-842238"/>
    <n v="4736130"/>
    <d v="2022-03-16T00:00:00"/>
    <d v="2022-04-01T00:00:00"/>
    <m/>
    <m/>
    <s v=""/>
    <d v="2022-03-16T00:00:00"/>
    <n v="0"/>
    <n v="0"/>
    <n v="2022"/>
    <x v="11"/>
    <n v="0"/>
    <n v="0"/>
    <n v="0"/>
  </r>
  <r>
    <s v="Incidente"/>
    <x v="5"/>
    <x v="0"/>
    <s v="Cerrado"/>
    <s v="ITSMECOM-842199"/>
    <n v="4735770"/>
    <d v="2022-03-16T00:00:00"/>
    <d v="2022-04-01T00:00:00"/>
    <m/>
    <m/>
    <s v=""/>
    <d v="2022-03-16T00:00:00"/>
    <n v="0"/>
    <n v="0"/>
    <n v="2022"/>
    <x v="11"/>
    <n v="0"/>
    <n v="0"/>
    <n v="0"/>
  </r>
  <r>
    <s v="Incidente"/>
    <x v="5"/>
    <x v="0"/>
    <s v="Cerrado"/>
    <s v="ITSMECOM-842194"/>
    <n v="4735757"/>
    <d v="2022-03-16T00:00:00"/>
    <d v="2022-04-01T00:00:00"/>
    <d v="2022-03-16T00:00:00"/>
    <d v="2022-03-16T00:00:00"/>
    <s v=""/>
    <d v="2022-03-16T00:00:00"/>
    <n v="0"/>
    <n v="0"/>
    <n v="2022"/>
    <x v="11"/>
    <n v="0"/>
    <n v="0"/>
    <n v="0"/>
  </r>
  <r>
    <s v="Incidente"/>
    <x v="3"/>
    <x v="0"/>
    <s v="Cerrado"/>
    <s v="ITSMECOM-842178"/>
    <n v="4735734"/>
    <d v="2022-03-16T00:00:00"/>
    <d v="2022-04-02T00:00:00"/>
    <d v="2022-03-16T00:00:00"/>
    <d v="2022-03-17T00:00:00"/>
    <s v=""/>
    <d v="2022-03-17T00:00:00"/>
    <n v="1"/>
    <n v="1"/>
    <n v="2022"/>
    <x v="11"/>
    <n v="1"/>
    <n v="1"/>
    <n v="1"/>
  </r>
  <r>
    <s v="Incidente"/>
    <x v="5"/>
    <x v="0"/>
    <s v="Cerrado"/>
    <s v="ITSMECOM-842174"/>
    <n v="4735727"/>
    <d v="2022-03-16T00:00:00"/>
    <d v="2022-04-01T00:00:00"/>
    <m/>
    <m/>
    <s v=""/>
    <d v="2022-03-16T00:00:00"/>
    <n v="0"/>
    <n v="0"/>
    <n v="2022"/>
    <x v="11"/>
    <n v="0"/>
    <n v="0"/>
    <n v="0"/>
  </r>
  <r>
    <s v="Incidente"/>
    <x v="3"/>
    <x v="0"/>
    <s v="Cerrado"/>
    <s v="ITSMECOM-842155"/>
    <n v="4735710"/>
    <d v="2022-03-16T00:00:00"/>
    <d v="2022-04-02T00:00:00"/>
    <d v="2022-03-16T00:00:00"/>
    <d v="2022-03-17T00:00:00"/>
    <s v=""/>
    <d v="2022-03-17T00:00:00"/>
    <n v="1"/>
    <n v="1"/>
    <n v="2022"/>
    <x v="11"/>
    <n v="1"/>
    <n v="1"/>
    <n v="1"/>
  </r>
  <r>
    <s v="Incidente"/>
    <x v="5"/>
    <x v="0"/>
    <s v="Cerrado"/>
    <s v="ITSMECOM-842154"/>
    <n v="4735307"/>
    <d v="2022-03-16T00:00:00"/>
    <d v="2022-04-01T00:00:00"/>
    <m/>
    <m/>
    <s v=""/>
    <d v="2022-03-16T00:00:00"/>
    <n v="0"/>
    <n v="0"/>
    <n v="2022"/>
    <x v="11"/>
    <n v="0"/>
    <n v="0"/>
    <n v="0"/>
  </r>
  <r>
    <s v="Incidente"/>
    <x v="5"/>
    <x v="0"/>
    <s v="Cerrado"/>
    <s v="ITSMECOM-840680"/>
    <n v="4729620"/>
    <d v="2022-03-15T00:00:00"/>
    <d v="2022-04-01T00:00:00"/>
    <d v="2022-03-15T00:00:00"/>
    <d v="2022-03-16T00:00:00"/>
    <s v=""/>
    <d v="2022-03-16T00:00:00"/>
    <n v="1"/>
    <n v="1"/>
    <n v="2022"/>
    <x v="11"/>
    <n v="1"/>
    <n v="1"/>
    <n v="1"/>
  </r>
  <r>
    <s v="Incidente"/>
    <x v="7"/>
    <x v="1"/>
    <s v="Cerrado"/>
    <s v="ITSMECOM-840599"/>
    <n v="4729174"/>
    <d v="2022-03-15T00:00:00"/>
    <d v="2022-04-02T00:00:00"/>
    <m/>
    <m/>
    <s v=""/>
    <d v="2022-03-17T00:00:00"/>
    <n v="2"/>
    <n v="0"/>
    <n v="2022"/>
    <x v="11"/>
    <n v="2"/>
    <n v="2"/>
    <n v="2"/>
  </r>
  <r>
    <s v="Incidente"/>
    <x v="7"/>
    <x v="2"/>
    <s v="Cerrado"/>
    <s v="ITSMECOM-840506"/>
    <n v="4728699"/>
    <d v="2022-03-15T00:00:00"/>
    <d v="2022-04-02T00:00:00"/>
    <m/>
    <m/>
    <s v=""/>
    <d v="2022-03-17T00:00:00"/>
    <n v="2"/>
    <n v="0"/>
    <n v="2022"/>
    <x v="11"/>
    <n v="2"/>
    <n v="2"/>
    <n v="2"/>
  </r>
  <r>
    <s v="Incidente"/>
    <x v="5"/>
    <x v="0"/>
    <s v="Cerrado"/>
    <s v="ITSMECOM-840171"/>
    <n v="4727861"/>
    <d v="2022-03-15T00:00:00"/>
    <d v="2022-04-01T00:00:00"/>
    <d v="2022-03-15T00:00:00"/>
    <d v="2022-03-16T00:00:00"/>
    <s v=""/>
    <d v="2022-03-16T00:00:00"/>
    <n v="1"/>
    <n v="1"/>
    <n v="2022"/>
    <x v="11"/>
    <n v="1"/>
    <n v="1"/>
    <n v="1"/>
  </r>
  <r>
    <s v="Solicitud de servicio"/>
    <x v="0"/>
    <x v="0"/>
    <s v="Cerrado"/>
    <s v="ITSMECOM-840148"/>
    <n v="4727918"/>
    <d v="2022-03-15T00:00:00"/>
    <d v="2022-03-31T00:00:00"/>
    <m/>
    <m/>
    <s v=""/>
    <d v="2022-03-15T00:00:00"/>
    <n v="0"/>
    <n v="0"/>
    <n v="2022"/>
    <x v="11"/>
    <n v="0"/>
    <n v="0"/>
    <n v="0"/>
  </r>
  <r>
    <s v="Incidente"/>
    <x v="7"/>
    <x v="1"/>
    <s v="Cerrado"/>
    <s v="ITSMECOM-839113"/>
    <n v="4714418"/>
    <d v="2022-03-14T00:00:00"/>
    <d v="2022-03-30T00:00:00"/>
    <m/>
    <m/>
    <s v=""/>
    <d v="2022-03-14T00:00:00"/>
    <n v="0"/>
    <n v="0"/>
    <n v="2022"/>
    <x v="11"/>
    <n v="0"/>
    <n v="0"/>
    <n v="0"/>
  </r>
  <r>
    <s v="Solicitud de servicio"/>
    <x v="9"/>
    <x v="0"/>
    <s v="Cerrado"/>
    <s v="ITSMECOM-838609"/>
    <n v="4712024"/>
    <d v="2022-03-14T00:00:00"/>
    <d v="2022-03-30T00:00:00"/>
    <m/>
    <m/>
    <s v=""/>
    <d v="2022-03-14T00:00:00"/>
    <n v="0"/>
    <n v="0"/>
    <n v="2022"/>
    <x v="11"/>
    <n v="0"/>
    <n v="0"/>
    <n v="0"/>
  </r>
  <r>
    <s v="Incidente"/>
    <x v="7"/>
    <x v="0"/>
    <s v="Cerrado"/>
    <s v="ITSMECOM-837392"/>
    <n v="4709927"/>
    <d v="2022-03-12T00:00:00"/>
    <d v="2022-03-18T00:00:00"/>
    <d v="2022-03-14T00:00:00"/>
    <d v="2022-03-17T00:00:00"/>
    <s v=""/>
    <d v="2022-03-17T00:00:00"/>
    <n v="5"/>
    <n v="3"/>
    <n v="2022"/>
    <x v="11"/>
    <n v="5"/>
    <n v="5"/>
    <n v="5"/>
  </r>
  <r>
    <s v="Incidente"/>
    <x v="7"/>
    <x v="0"/>
    <s v="Cerrado"/>
    <s v="ITSMECOM-836591"/>
    <n v="4708371"/>
    <d v="2022-03-11T00:00:00"/>
    <d v="2022-04-02T00:00:00"/>
    <m/>
    <m/>
    <s v=""/>
    <d v="2022-03-17T00:00:00"/>
    <n v="6"/>
    <n v="0"/>
    <n v="2022"/>
    <x v="11"/>
    <n v="6"/>
    <n v="6"/>
    <n v="6"/>
  </r>
  <r>
    <s v="Incidente"/>
    <x v="7"/>
    <x v="0"/>
    <s v="Cerrado"/>
    <s v="ITSMECOM-836148"/>
    <n v="4707421"/>
    <d v="2022-03-11T00:00:00"/>
    <d v="2022-03-30T00:00:00"/>
    <m/>
    <m/>
    <s v=""/>
    <d v="2022-03-14T00:00:00"/>
    <n v="3"/>
    <n v="0"/>
    <n v="2022"/>
    <x v="11"/>
    <n v="3"/>
    <n v="3"/>
    <n v="3"/>
  </r>
  <r>
    <s v="Incidente"/>
    <x v="1"/>
    <x v="2"/>
    <s v="Cerrado"/>
    <s v="ITSMECOM-835708"/>
    <n v="4705266"/>
    <d v="2022-03-11T00:00:00"/>
    <d v="2022-04-07T00:00:00"/>
    <m/>
    <m/>
    <s v=""/>
    <d v="2022-03-22T00:00:00"/>
    <n v="11"/>
    <n v="0"/>
    <n v="2022"/>
    <x v="11"/>
    <n v="11"/>
    <n v="11"/>
    <n v="11"/>
  </r>
  <r>
    <s v="Incidente"/>
    <x v="1"/>
    <x v="0"/>
    <s v="Cerrado"/>
    <s v="ITSMECOM-835613"/>
    <n v="4704843"/>
    <d v="2022-03-11T00:00:00"/>
    <d v="2022-03-31T00:00:00"/>
    <d v="2022-03-11T00:00:00"/>
    <d v="2022-03-15T00:00:00"/>
    <s v=""/>
    <d v="2022-03-15T00:00:00"/>
    <n v="4"/>
    <n v="4"/>
    <n v="2022"/>
    <x v="11"/>
    <n v="4"/>
    <n v="4"/>
    <n v="4"/>
  </r>
  <r>
    <s v="Incidente"/>
    <x v="3"/>
    <x v="0"/>
    <s v="Cerrado"/>
    <s v="ITSMECOM-835589"/>
    <n v="4704928"/>
    <d v="2022-03-11T00:00:00"/>
    <d v="2022-03-27T00:00:00"/>
    <m/>
    <m/>
    <s v=""/>
    <d v="2022-03-11T00:00:00"/>
    <n v="0"/>
    <n v="0"/>
    <n v="2022"/>
    <x v="11"/>
    <n v="0"/>
    <n v="0"/>
    <n v="0"/>
  </r>
  <r>
    <s v="Incidente"/>
    <x v="3"/>
    <x v="0"/>
    <s v="Cerrado"/>
    <s v="ITSMECOM-835584"/>
    <n v="4704919"/>
    <d v="2022-03-11T00:00:00"/>
    <d v="2022-04-13T00:00:00"/>
    <d v="2022-03-11T00:00:00"/>
    <d v="2022-03-28T00:00:00"/>
    <s v=""/>
    <d v="2022-03-28T00:00:00"/>
    <n v="17"/>
    <n v="17"/>
    <n v="2022"/>
    <x v="11"/>
    <n v="17"/>
    <n v="17"/>
    <n v="17"/>
  </r>
  <r>
    <s v="Incidente"/>
    <x v="3"/>
    <x v="0"/>
    <s v="Cerrado"/>
    <s v="ITSMECOM-835163"/>
    <n v="4702728"/>
    <d v="2022-03-10T00:00:00"/>
    <d v="2022-03-30T00:00:00"/>
    <d v="2022-03-11T00:00:00"/>
    <d v="2022-03-14T00:00:00"/>
    <s v=""/>
    <d v="2022-03-14T00:00:00"/>
    <n v="4"/>
    <n v="3"/>
    <n v="2022"/>
    <x v="11"/>
    <n v="4"/>
    <n v="4"/>
    <n v="4"/>
  </r>
  <r>
    <s v="Incidente"/>
    <x v="1"/>
    <x v="0"/>
    <s v="Cerrado"/>
    <s v="ITSMECOM-834304"/>
    <n v="4699110"/>
    <d v="2022-03-10T00:00:00"/>
    <d v="2022-03-26T00:00:00"/>
    <m/>
    <m/>
    <s v=""/>
    <d v="2022-03-10T00:00:00"/>
    <n v="0"/>
    <n v="0"/>
    <n v="2022"/>
    <x v="11"/>
    <n v="0"/>
    <n v="0"/>
    <n v="0"/>
  </r>
  <r>
    <s v="Incidente"/>
    <x v="1"/>
    <x v="0"/>
    <s v="Cerrado"/>
    <s v="ITSMECOM-834102"/>
    <n v="4697993"/>
    <d v="2022-03-10T00:00:00"/>
    <d v="2022-03-27T00:00:00"/>
    <d v="2022-03-10T00:00:00"/>
    <d v="2022-03-11T00:00:00"/>
    <s v=""/>
    <d v="2022-03-11T00:00:00"/>
    <n v="1"/>
    <n v="1"/>
    <n v="2022"/>
    <x v="11"/>
    <n v="1"/>
    <n v="1"/>
    <n v="1"/>
  </r>
  <r>
    <s v="Incidente"/>
    <x v="3"/>
    <x v="0"/>
    <s v="Cerrado"/>
    <s v="ITSMECOM-834095"/>
    <n v="4697984"/>
    <d v="2022-03-10T00:00:00"/>
    <d v="2022-03-31T00:00:00"/>
    <d v="2022-03-10T00:00:00"/>
    <d v="2022-03-15T00:00:00"/>
    <s v=""/>
    <d v="2022-03-15T00:00:00"/>
    <n v="5"/>
    <n v="5"/>
    <n v="2022"/>
    <x v="11"/>
    <n v="5"/>
    <n v="5"/>
    <n v="5"/>
  </r>
  <r>
    <s v="Incidente"/>
    <x v="5"/>
    <x v="0"/>
    <s v="Cerrado"/>
    <s v="ITSMECOM-834092"/>
    <n v="4697976"/>
    <d v="2022-03-10T00:00:00"/>
    <d v="2022-03-27T00:00:00"/>
    <d v="2022-03-10T00:00:00"/>
    <d v="2022-03-11T00:00:00"/>
    <s v=""/>
    <d v="2022-03-11T00:00:00"/>
    <n v="1"/>
    <n v="1"/>
    <n v="2022"/>
    <x v="11"/>
    <n v="1"/>
    <n v="1"/>
    <n v="1"/>
  </r>
  <r>
    <s v="Incidente"/>
    <x v="1"/>
    <x v="0"/>
    <s v="Cerrado"/>
    <s v="ITSMECOM-834029"/>
    <n v="4697911"/>
    <d v="2022-03-10T00:00:00"/>
    <d v="2022-03-27T00:00:00"/>
    <d v="2022-03-10T00:00:00"/>
    <d v="2022-03-11T00:00:00"/>
    <s v=""/>
    <d v="2022-03-11T00:00:00"/>
    <n v="1"/>
    <n v="1"/>
    <n v="2022"/>
    <x v="11"/>
    <n v="1"/>
    <n v="1"/>
    <n v="1"/>
  </r>
  <r>
    <s v="Incidente"/>
    <x v="1"/>
    <x v="0"/>
    <s v="Cerrado"/>
    <s v="ITSMECOM-832926"/>
    <n v="4693601"/>
    <d v="2022-03-09T00:00:00"/>
    <d v="2022-03-26T00:00:00"/>
    <d v="2022-03-09T00:00:00"/>
    <d v="2022-03-10T00:00:00"/>
    <s v=""/>
    <d v="2022-03-10T00:00:00"/>
    <n v="1"/>
    <n v="1"/>
    <n v="2022"/>
    <x v="11"/>
    <n v="1"/>
    <n v="1"/>
    <n v="1"/>
  </r>
  <r>
    <s v="Incidente"/>
    <x v="3"/>
    <x v="0"/>
    <s v="Cerrado"/>
    <s v="ITSMECOM-832741"/>
    <n v="4692743"/>
    <d v="2022-03-09T00:00:00"/>
    <d v="2022-04-01T00:00:00"/>
    <d v="2022-03-09T00:00:00"/>
    <d v="2022-03-16T00:00:00"/>
    <s v=""/>
    <d v="2022-03-16T00:00:00"/>
    <n v="7"/>
    <n v="7"/>
    <n v="2022"/>
    <x v="11"/>
    <n v="7"/>
    <n v="7"/>
    <n v="7"/>
  </r>
  <r>
    <s v="Solicitud de servicio"/>
    <x v="0"/>
    <x v="2"/>
    <s v="Cerrado"/>
    <s v="ITSMECOM-832565"/>
    <n v="4691492"/>
    <d v="2022-03-09T00:00:00"/>
    <d v="2022-03-25T00:00:00"/>
    <m/>
    <m/>
    <s v=""/>
    <d v="2022-03-09T00:00:00"/>
    <n v="0"/>
    <n v="0"/>
    <n v="2022"/>
    <x v="11"/>
    <n v="0"/>
    <n v="0"/>
    <n v="0"/>
  </r>
  <r>
    <s v="Incidente"/>
    <x v="5"/>
    <x v="0"/>
    <s v="Cerrado"/>
    <s v="ITSMECOM-832517"/>
    <n v="4691446"/>
    <d v="2022-03-09T00:00:00"/>
    <d v="2022-03-26T00:00:00"/>
    <d v="2022-03-09T00:00:00"/>
    <d v="2022-03-10T00:00:00"/>
    <s v=""/>
    <d v="2022-03-10T00:00:00"/>
    <n v="1"/>
    <n v="1"/>
    <n v="2022"/>
    <x v="11"/>
    <n v="1"/>
    <n v="1"/>
    <n v="1"/>
  </r>
  <r>
    <s v="Solicitud de servicio"/>
    <x v="0"/>
    <x v="0"/>
    <s v="Cerrado"/>
    <s v="ITSMECOM-832456"/>
    <n v="4691213"/>
    <d v="2022-03-09T00:00:00"/>
    <d v="2022-03-25T00:00:00"/>
    <m/>
    <m/>
    <s v=""/>
    <d v="2022-03-09T00:00:00"/>
    <n v="0"/>
    <n v="0"/>
    <n v="2022"/>
    <x v="11"/>
    <n v="0"/>
    <n v="0"/>
    <n v="0"/>
  </r>
  <r>
    <s v="Incidente"/>
    <x v="3"/>
    <x v="0"/>
    <s v="Cerrado"/>
    <s v="ITSMECOM-832418"/>
    <n v="4690709"/>
    <d v="2022-03-09T00:00:00"/>
    <d v="2022-03-26T00:00:00"/>
    <d v="2022-03-09T00:00:00"/>
    <d v="2022-03-10T00:00:00"/>
    <s v=""/>
    <d v="2022-03-10T00:00:00"/>
    <n v="1"/>
    <n v="1"/>
    <n v="2022"/>
    <x v="11"/>
    <n v="1"/>
    <n v="1"/>
    <n v="1"/>
  </r>
  <r>
    <s v="Incidente"/>
    <x v="3"/>
    <x v="0"/>
    <s v="Cerrado"/>
    <s v="ITSMECOM-832393"/>
    <n v="4690682"/>
    <d v="2022-03-09T00:00:00"/>
    <d v="2022-03-26T00:00:00"/>
    <d v="2022-03-09T00:00:00"/>
    <d v="2022-03-10T00:00:00"/>
    <s v=""/>
    <d v="2022-03-10T00:00:00"/>
    <n v="1"/>
    <n v="1"/>
    <n v="2022"/>
    <x v="11"/>
    <n v="1"/>
    <n v="1"/>
    <n v="1"/>
  </r>
  <r>
    <s v="Solicitud de servicio"/>
    <x v="21"/>
    <x v="0"/>
    <s v="Cerrado"/>
    <s v="ITSMECOM-832151"/>
    <n v="4690042"/>
    <d v="2022-03-09T00:00:00"/>
    <d v="2022-03-25T00:00:00"/>
    <m/>
    <m/>
    <s v=""/>
    <d v="2022-03-09T00:00:00"/>
    <n v="0"/>
    <n v="0"/>
    <n v="2022"/>
    <x v="11"/>
    <n v="0"/>
    <n v="0"/>
    <n v="0"/>
  </r>
  <r>
    <s v="Solicitud de servicio"/>
    <x v="0"/>
    <x v="0"/>
    <s v="Cerrado"/>
    <s v="ITSMECOM-831480"/>
    <n v="4687665"/>
    <d v="2022-03-08T00:00:00"/>
    <d v="2022-03-25T00:00:00"/>
    <m/>
    <m/>
    <s v=""/>
    <d v="2022-03-09T00:00:00"/>
    <n v="1"/>
    <n v="0"/>
    <n v="2022"/>
    <x v="11"/>
    <n v="1"/>
    <n v="1"/>
    <n v="1"/>
  </r>
  <r>
    <s v="Solicitud de servicio"/>
    <x v="0"/>
    <x v="0"/>
    <s v="Cerrado"/>
    <s v="ITSMECOM-831472"/>
    <n v="4687640"/>
    <d v="2022-03-08T00:00:00"/>
    <d v="2022-03-25T00:00:00"/>
    <m/>
    <m/>
    <s v=""/>
    <d v="2022-03-09T00:00:00"/>
    <n v="1"/>
    <n v="0"/>
    <n v="2022"/>
    <x v="11"/>
    <n v="1"/>
    <n v="1"/>
    <n v="1"/>
  </r>
  <r>
    <s v="Solicitud de servicio"/>
    <x v="25"/>
    <x v="0"/>
    <s v="Cerrado"/>
    <s v="ITSMECOM-830765"/>
    <n v="4684624"/>
    <d v="2022-03-08T00:00:00"/>
    <d v="2022-03-25T00:00:00"/>
    <m/>
    <m/>
    <s v=""/>
    <d v="2022-03-09T00:00:00"/>
    <n v="1"/>
    <n v="0"/>
    <n v="2022"/>
    <x v="11"/>
    <n v="1"/>
    <n v="1"/>
    <n v="1"/>
  </r>
  <r>
    <s v="Incidente"/>
    <x v="5"/>
    <x v="0"/>
    <s v="Cerrado"/>
    <s v="ITSMECOM-830723"/>
    <n v="4684205"/>
    <d v="2022-03-08T00:00:00"/>
    <d v="2022-04-14T00:00:00"/>
    <m/>
    <m/>
    <s v=""/>
    <d v="2022-03-29T00:00:00"/>
    <n v="21"/>
    <n v="0"/>
    <n v="2022"/>
    <x v="11"/>
    <n v="21"/>
    <n v="21"/>
    <n v="21"/>
  </r>
  <r>
    <s v="Incidente"/>
    <x v="5"/>
    <x v="1"/>
    <s v="Cerrado"/>
    <s v="ITSMECOM-830678"/>
    <n v="4684141"/>
    <d v="2022-03-08T00:00:00"/>
    <d v="2022-03-30T00:00:00"/>
    <m/>
    <m/>
    <s v=""/>
    <d v="2022-03-09T00:00:00"/>
    <n v="1"/>
    <n v="0"/>
    <n v="2022"/>
    <x v="11"/>
    <n v="1"/>
    <n v="1"/>
    <n v="1"/>
  </r>
  <r>
    <s v="Incidente"/>
    <x v="5"/>
    <x v="0"/>
    <s v="Cerrado"/>
    <s v="ITSMECOM-830627"/>
    <n v="4683690"/>
    <d v="2022-03-08T00:00:00"/>
    <d v="2022-03-26T00:00:00"/>
    <d v="2022-03-08T00:00:00"/>
    <d v="2022-03-10T00:00:00"/>
    <s v=""/>
    <d v="2022-03-10T00:00:00"/>
    <n v="2"/>
    <n v="2"/>
    <n v="2022"/>
    <x v="11"/>
    <n v="2"/>
    <n v="2"/>
    <n v="2"/>
  </r>
  <r>
    <s v="Incidente"/>
    <x v="5"/>
    <x v="0"/>
    <s v="Cerrado"/>
    <s v="ITSMECOM-828668"/>
    <n v="4676626"/>
    <d v="2022-03-07T00:00:00"/>
    <d v="2022-03-23T00:00:00"/>
    <d v="2022-03-07T00:00:00"/>
    <d v="2022-03-08T00:00:00"/>
    <s v=""/>
    <d v="2022-03-08T00:00:00"/>
    <n v="1"/>
    <n v="1"/>
    <n v="2022"/>
    <x v="11"/>
    <n v="1"/>
    <n v="1"/>
    <n v="1"/>
  </r>
  <r>
    <s v="Incidente"/>
    <x v="5"/>
    <x v="0"/>
    <s v="Cerrado"/>
    <s v="ITSMECOM-828631"/>
    <n v="4676282"/>
    <d v="2022-03-07T00:00:00"/>
    <d v="2022-03-23T00:00:00"/>
    <d v="2022-03-07T00:00:00"/>
    <d v="2022-03-07T00:00:00"/>
    <s v=""/>
    <d v="2022-03-07T00:00:00"/>
    <n v="0"/>
    <n v="0"/>
    <n v="2022"/>
    <x v="11"/>
    <n v="0"/>
    <n v="0"/>
    <n v="0"/>
  </r>
  <r>
    <s v="Incidente"/>
    <x v="3"/>
    <x v="0"/>
    <s v="Cerrado"/>
    <s v="ITSMECOM-828596"/>
    <n v="4676250"/>
    <d v="2022-03-07T00:00:00"/>
    <d v="2022-04-09T00:00:00"/>
    <m/>
    <m/>
    <s v=""/>
    <d v="2022-03-24T00:00:00"/>
    <n v="17"/>
    <n v="0"/>
    <n v="2022"/>
    <x v="11"/>
    <n v="17"/>
    <n v="17"/>
    <n v="17"/>
  </r>
  <r>
    <s v="Incidente"/>
    <x v="3"/>
    <x v="0"/>
    <s v="Cerrado"/>
    <s v="ITSMECOM-824853"/>
    <n v="4669967"/>
    <d v="2022-03-04T00:00:00"/>
    <d v="2022-03-24T00:00:00"/>
    <d v="2022-03-04T00:00:00"/>
    <d v="2022-03-07T00:00:00"/>
    <s v=""/>
    <d v="2022-03-07T00:00:00"/>
    <n v="3"/>
    <n v="3"/>
    <n v="2022"/>
    <x v="11"/>
    <n v="3"/>
    <n v="3"/>
    <n v="3"/>
  </r>
  <r>
    <s v="Solicitud de servicio"/>
    <x v="13"/>
    <x v="0"/>
    <s v="Cerrado"/>
    <s v="ITSMECOM-824450"/>
    <n v="4668360"/>
    <d v="2022-03-04T00:00:00"/>
    <d v="2022-03-27T00:00:00"/>
    <m/>
    <m/>
    <s v=""/>
    <d v="2022-03-11T00:00:00"/>
    <n v="7"/>
    <n v="0"/>
    <n v="2022"/>
    <x v="11"/>
    <n v="7"/>
    <n v="7"/>
    <n v="7"/>
  </r>
  <r>
    <s v="Incidente"/>
    <x v="3"/>
    <x v="0"/>
    <s v="Cerrado"/>
    <s v="ITSMECOM-824260"/>
    <n v="4667651"/>
    <d v="2022-03-04T00:00:00"/>
    <d v="2022-04-02T00:00:00"/>
    <m/>
    <m/>
    <s v=""/>
    <d v="2022-03-17T00:00:00"/>
    <n v="13"/>
    <n v="0"/>
    <n v="2022"/>
    <x v="11"/>
    <n v="13"/>
    <n v="13"/>
    <n v="13"/>
  </r>
  <r>
    <s v="Incidente"/>
    <x v="7"/>
    <x v="1"/>
    <s v="Cerrado"/>
    <s v="ITSMECOM-823692"/>
    <n v="4666241"/>
    <d v="2022-03-03T00:00:00"/>
    <d v="2022-03-27T00:00:00"/>
    <m/>
    <m/>
    <s v=""/>
    <d v="2022-03-11T00:00:00"/>
    <n v="8"/>
    <n v="0"/>
    <n v="2022"/>
    <x v="11"/>
    <n v="8"/>
    <n v="8"/>
    <n v="8"/>
  </r>
  <r>
    <s v="Incidente"/>
    <x v="7"/>
    <x v="1"/>
    <s v="Cerrado"/>
    <s v="ITSMECOM-823609"/>
    <n v="4666317"/>
    <d v="2022-03-03T00:00:00"/>
    <d v="2022-03-26T00:00:00"/>
    <m/>
    <m/>
    <s v=""/>
    <d v="2022-03-10T00:00:00"/>
    <n v="7"/>
    <n v="0"/>
    <n v="2022"/>
    <x v="11"/>
    <n v="7"/>
    <n v="7"/>
    <n v="7"/>
  </r>
  <r>
    <s v="Incidente"/>
    <x v="3"/>
    <x v="0"/>
    <s v="Cerrado"/>
    <s v="ITSMECOM-823082"/>
    <n v="4663713"/>
    <d v="2022-03-03T00:00:00"/>
    <d v="2022-04-10T00:00:00"/>
    <d v="2022-03-03T00:00:00"/>
    <d v="2022-03-25T00:00:00"/>
    <s v=""/>
    <d v="2022-03-25T00:00:00"/>
    <n v="22"/>
    <n v="22"/>
    <n v="2022"/>
    <x v="11"/>
    <n v="22"/>
    <n v="22"/>
    <n v="22"/>
  </r>
  <r>
    <s v="Incidente"/>
    <x v="5"/>
    <x v="0"/>
    <s v="Cerrado"/>
    <s v="ITSMECOM-822743"/>
    <n v="4661559"/>
    <d v="2022-03-03T00:00:00"/>
    <d v="2022-04-01T00:00:00"/>
    <d v="2022-03-03T00:00:00"/>
    <d v="2022-03-16T00:00:00"/>
    <s v=""/>
    <d v="2022-03-16T00:00:00"/>
    <n v="13"/>
    <n v="13"/>
    <n v="2022"/>
    <x v="11"/>
    <n v="13"/>
    <n v="13"/>
    <n v="13"/>
  </r>
  <r>
    <s v="Incidente"/>
    <x v="7"/>
    <x v="2"/>
    <s v="Cerrado"/>
    <s v="ITSMECOM-821736"/>
    <n v="4659322"/>
    <d v="2022-03-03T00:00:00"/>
    <d v="2022-03-19T00:00:00"/>
    <m/>
    <m/>
    <s v=""/>
    <d v="2022-03-03T00:00:00"/>
    <n v="0"/>
    <n v="0"/>
    <n v="2022"/>
    <x v="11"/>
    <n v="0"/>
    <n v="0"/>
    <n v="0"/>
  </r>
  <r>
    <s v="Incidente"/>
    <x v="26"/>
    <x v="0"/>
    <s v="Cerrado"/>
    <s v="ITSMECOM-821240"/>
    <n v="4658015"/>
    <d v="2022-03-02T00:00:00"/>
    <d v="2022-04-03T00:00:00"/>
    <d v="2022-03-08T00:00:00"/>
    <d v="2022-03-18T00:00:00"/>
    <s v=""/>
    <d v="2022-03-18T00:00:00"/>
    <n v="16"/>
    <n v="10"/>
    <n v="2022"/>
    <x v="11"/>
    <n v="16"/>
    <n v="16"/>
    <n v="16"/>
  </r>
  <r>
    <s v="Incidente"/>
    <x v="7"/>
    <x v="1"/>
    <s v="Cerrado"/>
    <s v="ITSMECOM-820979"/>
    <n v="4656826"/>
    <d v="2022-03-02T00:00:00"/>
    <d v="2022-03-19T00:00:00"/>
    <m/>
    <m/>
    <s v=""/>
    <d v="2022-03-03T00:00:00"/>
    <n v="1"/>
    <n v="0"/>
    <n v="2022"/>
    <x v="11"/>
    <n v="1"/>
    <n v="1"/>
    <n v="1"/>
  </r>
  <r>
    <s v="Incidente"/>
    <x v="6"/>
    <x v="0"/>
    <s v="Cerrado"/>
    <s v="ITSMECOM-820873"/>
    <n v="4656436"/>
    <d v="2022-03-02T00:00:00"/>
    <d v="2022-03-17T00:00:00"/>
    <m/>
    <m/>
    <s v=""/>
    <d v="2022-03-02T00:00:00"/>
    <n v="0"/>
    <n v="0"/>
    <n v="2022"/>
    <x v="11"/>
    <n v="0"/>
    <n v="0"/>
    <n v="0"/>
  </r>
  <r>
    <s v="Incidente"/>
    <x v="6"/>
    <x v="0"/>
    <s v="Cerrado"/>
    <s v="ITSMECOM-820625"/>
    <n v="4655179"/>
    <d v="2022-03-02T00:00:00"/>
    <d v="2022-03-22T00:00:00"/>
    <d v="2022-03-02T00:00:00"/>
    <d v="2022-03-07T00:00:00"/>
    <s v=""/>
    <d v="2022-03-07T00:00:00"/>
    <n v="5"/>
    <n v="5"/>
    <n v="2022"/>
    <x v="11"/>
    <n v="5"/>
    <n v="5"/>
    <n v="5"/>
  </r>
  <r>
    <s v="Solicitud de servicio"/>
    <x v="9"/>
    <x v="0"/>
    <s v="Cerrado"/>
    <s v="ITSMECOM-820379"/>
    <n v="4654168"/>
    <d v="2022-03-02T00:00:00"/>
    <d v="2022-03-17T00:00:00"/>
    <m/>
    <m/>
    <s v=""/>
    <d v="2022-03-02T00:00:00"/>
    <n v="0"/>
    <n v="0"/>
    <n v="2022"/>
    <x v="11"/>
    <n v="0"/>
    <n v="0"/>
    <n v="0"/>
  </r>
  <r>
    <s v="Incidente"/>
    <x v="1"/>
    <x v="0"/>
    <s v="Cerrado"/>
    <s v="ITSMECOM-820314"/>
    <n v="4653766"/>
    <d v="2022-03-02T00:00:00"/>
    <d v="2022-03-18T00:00:00"/>
    <m/>
    <m/>
    <s v=""/>
    <d v="2022-03-02T00:00:00"/>
    <n v="0"/>
    <n v="0"/>
    <n v="2022"/>
    <x v="11"/>
    <n v="0"/>
    <n v="0"/>
    <n v="0"/>
  </r>
  <r>
    <s v="Incidente"/>
    <x v="5"/>
    <x v="2"/>
    <s v="Cerrado"/>
    <s v="ITSMECOM-820235"/>
    <n v="4653306"/>
    <d v="2022-03-02T00:00:00"/>
    <d v="2022-04-13T00:00:00"/>
    <d v="2022-03-02T00:00:00"/>
    <d v="2022-03-28T00:00:00"/>
    <s v=""/>
    <d v="2022-03-28T00:00:00"/>
    <n v="26"/>
    <n v="26"/>
    <n v="2022"/>
    <x v="11"/>
    <n v="26"/>
    <n v="26"/>
    <n v="26"/>
  </r>
  <r>
    <s v="Incidente"/>
    <x v="1"/>
    <x v="0"/>
    <s v="Cerrado"/>
    <s v="ITSMECOM-820215"/>
    <n v="4653292"/>
    <d v="2022-03-02T00:00:00"/>
    <d v="2022-03-19T00:00:00"/>
    <d v="2022-03-02T00:00:00"/>
    <d v="2022-03-03T00:00:00"/>
    <s v=""/>
    <d v="2022-03-03T00:00:00"/>
    <n v="1"/>
    <n v="1"/>
    <n v="2022"/>
    <x v="11"/>
    <n v="1"/>
    <n v="1"/>
    <n v="1"/>
  </r>
  <r>
    <s v="Incidente"/>
    <x v="3"/>
    <x v="0"/>
    <s v="Cerrado"/>
    <s v="ITSMECOM-820171"/>
    <n v="4653428"/>
    <d v="2022-03-02T00:00:00"/>
    <d v="2022-03-17T00:00:00"/>
    <d v="2022-03-02T00:00:00"/>
    <d v="2022-03-02T00:00:00"/>
    <s v=""/>
    <d v="2022-03-02T00:00:00"/>
    <n v="0"/>
    <n v="0"/>
    <n v="2022"/>
    <x v="11"/>
    <n v="0"/>
    <n v="0"/>
    <n v="0"/>
  </r>
  <r>
    <s v="Solicitud de servicio"/>
    <x v="0"/>
    <x v="0"/>
    <s v="Cerrado"/>
    <s v="ITSMECOM-820162"/>
    <n v="4653421"/>
    <d v="2022-03-02T00:00:00"/>
    <d v="2022-03-17T00:00:00"/>
    <m/>
    <m/>
    <s v=""/>
    <d v="2022-03-02T00:00:00"/>
    <n v="0"/>
    <n v="0"/>
    <n v="2022"/>
    <x v="11"/>
    <n v="0"/>
    <n v="0"/>
    <n v="0"/>
  </r>
  <r>
    <s v="Incidente"/>
    <x v="3"/>
    <x v="0"/>
    <s v="Cerrado"/>
    <s v="ITSMECOM-820152"/>
    <n v="4653007"/>
    <d v="2022-03-02T00:00:00"/>
    <d v="2022-03-25T00:00:00"/>
    <d v="2022-03-03T00:00:00"/>
    <d v="2022-03-09T00:00:00"/>
    <s v=""/>
    <d v="2022-03-09T00:00:00"/>
    <n v="7"/>
    <n v="6"/>
    <n v="2022"/>
    <x v="11"/>
    <n v="7"/>
    <n v="7"/>
    <n v="7"/>
  </r>
  <r>
    <s v="Solicitud de servicio"/>
    <x v="0"/>
    <x v="0"/>
    <s v="Cerrado"/>
    <s v="ITSMECOM-820146"/>
    <n v="4652993"/>
    <d v="2022-03-02T00:00:00"/>
    <d v="2022-03-17T00:00:00"/>
    <m/>
    <m/>
    <s v=""/>
    <d v="2022-03-02T00:00:00"/>
    <n v="0"/>
    <n v="0"/>
    <n v="2022"/>
    <x v="11"/>
    <n v="0"/>
    <n v="0"/>
    <n v="0"/>
  </r>
  <r>
    <s v="Incidente"/>
    <x v="7"/>
    <x v="0"/>
    <s v="Cerrado"/>
    <s v="ITSMECOM-818762"/>
    <n v="4651041"/>
    <d v="2022-03-01T00:00:00"/>
    <d v="2022-03-19T00:00:00"/>
    <m/>
    <m/>
    <s v=""/>
    <d v="2022-03-03T00:00:00"/>
    <n v="2"/>
    <n v="0"/>
    <n v="2022"/>
    <x v="11"/>
    <n v="2"/>
    <n v="2"/>
    <n v="2"/>
  </r>
  <r>
    <s v="Incidente"/>
    <x v="5"/>
    <x v="0"/>
    <s v="Cerrado"/>
    <s v="ITSMECOM-818483"/>
    <n v="4650356"/>
    <d v="2022-03-01T00:00:00"/>
    <d v="2022-04-06T00:00:00"/>
    <d v="2022-03-11T00:00:00"/>
    <d v="2022-03-18T00:00:00"/>
    <s v=""/>
    <d v="2022-03-21T00:00:00"/>
    <n v="20"/>
    <n v="7"/>
    <n v="2022"/>
    <x v="11"/>
    <n v="20"/>
    <n v="20"/>
    <n v="20"/>
  </r>
  <r>
    <s v="Incidente"/>
    <x v="7"/>
    <x v="1"/>
    <s v="Cerrado"/>
    <s v="ITSMECOM-818456"/>
    <n v="4650283"/>
    <d v="2022-03-01T00:00:00"/>
    <d v="2022-03-19T00:00:00"/>
    <m/>
    <m/>
    <s v=""/>
    <d v="2022-03-04T00:00:00"/>
    <n v="3"/>
    <n v="0"/>
    <n v="2022"/>
    <x v="11"/>
    <n v="3"/>
    <n v="3"/>
    <n v="3"/>
  </r>
  <r>
    <s v="Incidente"/>
    <x v="7"/>
    <x v="0"/>
    <s v="Cerrado"/>
    <s v="ITSMECOM-818370"/>
    <n v="4650087"/>
    <d v="2022-03-01T00:00:00"/>
    <d v="2022-03-03T00:00:00"/>
    <m/>
    <m/>
    <s v=""/>
    <d v="2022-03-03T00:00:00"/>
    <n v="2"/>
    <n v="0"/>
    <n v="2022"/>
    <x v="11"/>
    <n v="2"/>
    <n v="2"/>
    <n v="2"/>
  </r>
  <r>
    <s v="Incidente"/>
    <x v="7"/>
    <x v="1"/>
    <s v="Cerrado"/>
    <s v="ITSMECOM-817014"/>
    <n v="4647397"/>
    <d v="2022-03-01T00:00:00"/>
    <d v="2022-03-19T00:00:00"/>
    <m/>
    <m/>
    <s v=""/>
    <d v="2022-03-04T00:00:00"/>
    <n v="3"/>
    <n v="0"/>
    <n v="2022"/>
    <x v="11"/>
    <n v="3"/>
    <n v="3"/>
    <n v="3"/>
  </r>
  <r>
    <s v="Incidente"/>
    <x v="7"/>
    <x v="2"/>
    <s v="Cerrado"/>
    <s v="ITSMECOM-816933"/>
    <n v="4647466"/>
    <d v="2022-02-28T00:00:00"/>
    <d v="2022-03-26T00:00:00"/>
    <m/>
    <m/>
    <s v=""/>
    <d v="2022-03-10T00:00:00"/>
    <n v="10"/>
    <n v="0"/>
    <n v="2022"/>
    <x v="11"/>
    <n v="10"/>
    <n v="10"/>
    <n v="10"/>
  </r>
  <r>
    <s v="Incidente"/>
    <x v="3"/>
    <x v="0"/>
    <s v="Cerrado"/>
    <s v="ITSMECOM-816442"/>
    <n v="4645995"/>
    <d v="2022-02-28T00:00:00"/>
    <d v="2022-03-18T00:00:00"/>
    <d v="2022-02-28T00:00:00"/>
    <d v="2022-03-02T00:00:00"/>
    <s v=""/>
    <d v="2022-03-02T00:00:00"/>
    <n v="2"/>
    <n v="2"/>
    <n v="2022"/>
    <x v="11"/>
    <n v="2"/>
    <n v="2"/>
    <n v="2"/>
  </r>
  <r>
    <s v="Incidente"/>
    <x v="1"/>
    <x v="2"/>
    <s v="Cerrado"/>
    <s v="ITSMECOM-816294"/>
    <n v="4645728"/>
    <d v="2022-02-28T00:00:00"/>
    <d v="2022-04-02T00:00:00"/>
    <m/>
    <m/>
    <s v=""/>
    <d v="2022-03-17T00:00:00"/>
    <n v="17"/>
    <n v="0"/>
    <n v="2022"/>
    <x v="11"/>
    <n v="17"/>
    <n v="17"/>
    <n v="17"/>
  </r>
  <r>
    <s v="Solicitud de servicio"/>
    <x v="8"/>
    <x v="2"/>
    <s v="Cerrado"/>
    <s v="ITSMECOM-815968"/>
    <n v="4644463"/>
    <d v="2022-02-28T00:00:00"/>
    <d v="2022-03-24T00:00:00"/>
    <m/>
    <m/>
    <s v=""/>
    <d v="2022-03-08T00:00:00"/>
    <n v="8"/>
    <n v="0"/>
    <n v="2022"/>
    <x v="11"/>
    <n v="8"/>
    <n v="8"/>
    <n v="8"/>
  </r>
  <r>
    <s v="Solicitud de servicio"/>
    <x v="8"/>
    <x v="2"/>
    <s v="Cerrado"/>
    <s v="ITSMECOM-815936"/>
    <n v="4644418"/>
    <d v="2022-02-28T00:00:00"/>
    <d v="2022-03-19T00:00:00"/>
    <m/>
    <m/>
    <s v=""/>
    <d v="2022-03-04T00:00:00"/>
    <n v="4"/>
    <n v="0"/>
    <n v="2022"/>
    <x v="11"/>
    <n v="4"/>
    <n v="4"/>
    <n v="4"/>
  </r>
  <r>
    <s v="Incidente"/>
    <x v="3"/>
    <x v="0"/>
    <s v="Cerrado"/>
    <s v="ITSMECOM-815576"/>
    <n v="4642708"/>
    <d v="2022-02-28T00:00:00"/>
    <d v="2022-04-14T00:00:00"/>
    <d v="2022-02-28T00:00:00"/>
    <d v="2022-03-09T00:00:00"/>
    <s v=""/>
    <d v="2022-03-29T00:00:00"/>
    <n v="29"/>
    <n v="9"/>
    <n v="2022"/>
    <x v="11"/>
    <n v="29"/>
    <n v="29"/>
    <n v="29"/>
  </r>
  <r>
    <s v="Solicitud de servicio"/>
    <x v="24"/>
    <x v="1"/>
    <s v="Cerrado"/>
    <s v="ITSMECOM-811100"/>
    <n v="4631438"/>
    <d v="2022-02-24T00:00:00"/>
    <d v="2022-03-22T00:00:00"/>
    <m/>
    <m/>
    <s v=""/>
    <d v="2022-03-07T00:00:00"/>
    <n v="11"/>
    <n v="0"/>
    <n v="2022"/>
    <x v="11"/>
    <n v="11"/>
    <n v="11"/>
    <n v="11"/>
  </r>
  <r>
    <s v="Incidente"/>
    <x v="1"/>
    <x v="1"/>
    <s v="Cerrado"/>
    <s v="ITSMECOM-810900"/>
    <n v="4630722"/>
    <d v="2022-02-24T00:00:00"/>
    <d v="2022-04-14T00:00:00"/>
    <d v="2022-03-29T00:00:00"/>
    <d v="2022-03-29T00:00:00"/>
    <s v=""/>
    <d v="2022-03-29T00:00:00"/>
    <n v="33"/>
    <n v="0"/>
    <n v="2022"/>
    <x v="11"/>
    <n v="33"/>
    <n v="33"/>
    <n v="33"/>
  </r>
  <r>
    <s v="Incidente"/>
    <x v="3"/>
    <x v="0"/>
    <s v="Cerrado"/>
    <s v="ITSMECOM-810742"/>
    <n v="4629733"/>
    <d v="2022-02-24T00:00:00"/>
    <d v="2022-04-07T00:00:00"/>
    <d v="2022-02-24T00:00:00"/>
    <d v="2022-03-22T00:00:00"/>
    <s v=""/>
    <d v="2022-03-22T00:00:00"/>
    <n v="26"/>
    <n v="26"/>
    <n v="2022"/>
    <x v="11"/>
    <n v="26"/>
    <n v="26"/>
    <n v="26"/>
  </r>
  <r>
    <s v="Incidente"/>
    <x v="7"/>
    <x v="2"/>
    <s v="Cerrado"/>
    <s v="ITSMECOM-810611"/>
    <n v="4629084"/>
    <d v="2022-02-24T00:00:00"/>
    <d v="2022-03-26T00:00:00"/>
    <m/>
    <m/>
    <s v=""/>
    <d v="2022-03-10T00:00:00"/>
    <n v="14"/>
    <n v="0"/>
    <n v="2022"/>
    <x v="11"/>
    <n v="14"/>
    <n v="14"/>
    <n v="14"/>
  </r>
  <r>
    <s v="Incidente"/>
    <x v="7"/>
    <x v="1"/>
    <s v="Cerrado"/>
    <s v="ITSMECOM-809842"/>
    <n v="4627491"/>
    <d v="2022-02-23T00:00:00"/>
    <d v="2022-03-18T00:00:00"/>
    <m/>
    <m/>
    <s v=""/>
    <d v="2022-03-02T00:00:00"/>
    <n v="7"/>
    <n v="0"/>
    <n v="2022"/>
    <x v="11"/>
    <n v="7"/>
    <n v="7"/>
    <n v="7"/>
  </r>
  <r>
    <s v="Incidente"/>
    <x v="7"/>
    <x v="1"/>
    <s v="Cerrado"/>
    <s v="ITSMECOM-809710"/>
    <n v="4626861"/>
    <d v="2022-02-23T00:00:00"/>
    <d v="2022-03-26T00:00:00"/>
    <m/>
    <m/>
    <s v=""/>
    <d v="2022-03-10T00:00:00"/>
    <n v="15"/>
    <n v="0"/>
    <n v="2022"/>
    <x v="11"/>
    <n v="15"/>
    <n v="15"/>
    <n v="15"/>
  </r>
  <r>
    <s v="Incidente"/>
    <x v="7"/>
    <x v="1"/>
    <s v="Cerrado"/>
    <s v="ITSMECOM-809708"/>
    <n v="4626594"/>
    <d v="2022-02-23T00:00:00"/>
    <d v="2022-03-18T00:00:00"/>
    <m/>
    <m/>
    <s v=""/>
    <d v="2022-03-02T00:00:00"/>
    <n v="7"/>
    <n v="0"/>
    <n v="2022"/>
    <x v="11"/>
    <n v="7"/>
    <n v="7"/>
    <n v="7"/>
  </r>
  <r>
    <s v="Incidente"/>
    <x v="7"/>
    <x v="1"/>
    <s v="Cerrado"/>
    <s v="ITSMECOM-809284"/>
    <n v="4624649"/>
    <d v="2022-02-23T00:00:00"/>
    <d v="2022-03-18T00:00:00"/>
    <m/>
    <m/>
    <s v=""/>
    <d v="2022-03-02T00:00:00"/>
    <n v="7"/>
    <n v="0"/>
    <n v="2022"/>
    <x v="11"/>
    <n v="7"/>
    <n v="7"/>
    <n v="7"/>
  </r>
  <r>
    <s v="Incidente"/>
    <x v="5"/>
    <x v="0"/>
    <s v="Cerrado"/>
    <s v="ITSMECOM-808872"/>
    <n v="4623036"/>
    <d v="2022-02-23T00:00:00"/>
    <d v="2022-04-14T00:00:00"/>
    <d v="2022-02-23T00:00:00"/>
    <d v="2022-03-29T00:00:00"/>
    <s v=""/>
    <d v="2022-03-29T00:00:00"/>
    <n v="34"/>
    <n v="34"/>
    <n v="2022"/>
    <x v="11"/>
    <n v="34"/>
    <n v="34"/>
    <n v="34"/>
  </r>
  <r>
    <s v="Incidente"/>
    <x v="1"/>
    <x v="0"/>
    <s v="Cerrado"/>
    <s v="ITSMECOM-808698"/>
    <n v="4622262"/>
    <d v="2022-02-23T00:00:00"/>
    <d v="2022-04-14T00:00:00"/>
    <d v="2022-02-23T00:00:00"/>
    <d v="2022-03-29T00:00:00"/>
    <s v=""/>
    <d v="2022-03-29T00:00:00"/>
    <n v="34"/>
    <n v="34"/>
    <n v="2022"/>
    <x v="11"/>
    <n v="34"/>
    <n v="34"/>
    <n v="34"/>
  </r>
  <r>
    <s v="Incidente"/>
    <x v="7"/>
    <x v="0"/>
    <s v="Cerrado"/>
    <s v="ITSMECOM-807654"/>
    <n v="4619972"/>
    <d v="2022-02-22T00:00:00"/>
    <d v="2022-03-27T00:00:00"/>
    <m/>
    <m/>
    <s v=""/>
    <d v="2022-03-11T00:00:00"/>
    <n v="17"/>
    <n v="0"/>
    <n v="2022"/>
    <x v="11"/>
    <n v="17"/>
    <n v="17"/>
    <n v="17"/>
  </r>
  <r>
    <s v="Incidente"/>
    <x v="3"/>
    <x v="0"/>
    <s v="Cerrado"/>
    <s v="ITSMECOM-806475"/>
    <n v="4613696"/>
    <d v="2022-02-22T00:00:00"/>
    <d v="2022-03-18T00:00:00"/>
    <d v="2022-02-22T00:00:00"/>
    <d v="2022-03-02T00:00:00"/>
    <s v=""/>
    <d v="2022-03-02T00:00:00"/>
    <n v="8"/>
    <n v="8"/>
    <n v="2022"/>
    <x v="11"/>
    <n v="8"/>
    <n v="8"/>
    <n v="8"/>
  </r>
  <r>
    <s v="Solicitud de servicio"/>
    <x v="0"/>
    <x v="4"/>
    <s v="Cerrado"/>
    <s v="ITSMECOM-805057"/>
    <n v="4610354"/>
    <d v="2022-02-21T00:00:00"/>
    <d v="2022-03-24T00:00:00"/>
    <m/>
    <m/>
    <s v=""/>
    <d v="2022-03-08T00:00:00"/>
    <n v="15"/>
    <n v="0"/>
    <n v="2022"/>
    <x v="11"/>
    <n v="15"/>
    <n v="15"/>
    <n v="15"/>
  </r>
  <r>
    <s v="Incidente"/>
    <x v="1"/>
    <x v="0"/>
    <s v="Cerrado"/>
    <s v="ITSMECOM-804293"/>
    <n v="4607224"/>
    <d v="2022-02-21T00:00:00"/>
    <d v="2022-04-14T00:00:00"/>
    <d v="2022-02-21T00:00:00"/>
    <d v="2022-03-29T00:00:00"/>
    <s v=""/>
    <d v="2022-03-29T00:00:00"/>
    <n v="36"/>
    <n v="36"/>
    <n v="2022"/>
    <x v="11"/>
    <n v="36"/>
    <n v="36"/>
    <n v="36"/>
  </r>
  <r>
    <s v="Incidente"/>
    <x v="1"/>
    <x v="2"/>
    <s v="Cerrado"/>
    <s v="ITSMECOM-804180"/>
    <n v="4606627"/>
    <d v="2022-02-21T00:00:00"/>
    <d v="2022-04-13T00:00:00"/>
    <d v="2022-02-21T00:00:00"/>
    <d v="2022-03-28T00:00:00"/>
    <s v=""/>
    <d v="2022-03-28T00:00:00"/>
    <n v="35"/>
    <n v="35"/>
    <n v="2022"/>
    <x v="11"/>
    <n v="35"/>
    <n v="35"/>
    <n v="35"/>
  </r>
  <r>
    <s v="Incidente"/>
    <x v="1"/>
    <x v="2"/>
    <s v="Cerrado"/>
    <s v="ITSMECOM-804102"/>
    <n v="4606259"/>
    <d v="2022-02-21T00:00:00"/>
    <d v="2022-04-13T00:00:00"/>
    <d v="2022-02-21T00:00:00"/>
    <d v="2022-03-28T00:00:00"/>
    <s v=""/>
    <d v="2022-03-28T00:00:00"/>
    <n v="35"/>
    <n v="35"/>
    <n v="2022"/>
    <x v="11"/>
    <n v="35"/>
    <n v="35"/>
    <n v="35"/>
  </r>
  <r>
    <s v="Incidente"/>
    <x v="7"/>
    <x v="1"/>
    <s v="Cerrado"/>
    <s v="ITSMECOM-803065"/>
    <n v="4604055"/>
    <d v="2022-02-19T00:00:00"/>
    <d v="2022-03-18T00:00:00"/>
    <m/>
    <m/>
    <s v=""/>
    <d v="2022-03-02T00:00:00"/>
    <n v="11"/>
    <n v="0"/>
    <n v="2022"/>
    <x v="11"/>
    <n v="11"/>
    <n v="11"/>
    <n v="11"/>
  </r>
  <r>
    <s v="Incidente"/>
    <x v="7"/>
    <x v="1"/>
    <s v="Cerrado"/>
    <s v="ITSMECOM-803019"/>
    <n v="4603805"/>
    <d v="2022-02-19T00:00:00"/>
    <d v="2022-03-18T00:00:00"/>
    <m/>
    <m/>
    <s v=""/>
    <d v="2022-03-02T00:00:00"/>
    <n v="11"/>
    <n v="0"/>
    <n v="2022"/>
    <x v="11"/>
    <n v="11"/>
    <n v="11"/>
    <n v="11"/>
  </r>
  <r>
    <s v="Incidente"/>
    <x v="7"/>
    <x v="1"/>
    <s v="Cerrado"/>
    <s v="ITSMECOM-802619"/>
    <n v="4603436"/>
    <d v="2022-02-19T00:00:00"/>
    <d v="2022-03-07T00:00:00"/>
    <m/>
    <m/>
    <s v=""/>
    <d v="2022-03-07T00:00:00"/>
    <n v="16"/>
    <n v="0"/>
    <n v="2022"/>
    <x v="11"/>
    <n v="16"/>
    <n v="16"/>
    <n v="16"/>
  </r>
  <r>
    <s v="Incidente"/>
    <x v="7"/>
    <x v="5"/>
    <s v="Cerrado"/>
    <s v="ITSMECOM-801811"/>
    <n v="4601527"/>
    <d v="2022-02-18T00:00:00"/>
    <d v="2022-03-28T00:00:00"/>
    <m/>
    <m/>
    <s v=""/>
    <d v="2022-03-24T00:00:00"/>
    <n v="34"/>
    <n v="0"/>
    <n v="2022"/>
    <x v="11"/>
    <n v="34"/>
    <n v="34"/>
    <n v="34"/>
  </r>
  <r>
    <s v="Incidente"/>
    <x v="1"/>
    <x v="2"/>
    <s v="Cerrado"/>
    <s v="ITSMECOM-801265"/>
    <n v="4599082"/>
    <d v="2022-02-18T00:00:00"/>
    <d v="2022-04-13T00:00:00"/>
    <d v="2022-02-18T00:00:00"/>
    <d v="2022-03-28T00:00:00"/>
    <s v=""/>
    <d v="2022-03-28T00:00:00"/>
    <n v="38"/>
    <n v="38"/>
    <n v="2022"/>
    <x v="11"/>
    <n v="38"/>
    <n v="38"/>
    <n v="38"/>
  </r>
  <r>
    <s v="Incidente"/>
    <x v="7"/>
    <x v="2"/>
    <s v="Cerrado"/>
    <s v="ITSMECOM-800052"/>
    <n v="4595261"/>
    <d v="2022-02-17T00:00:00"/>
    <d v="2022-03-20T00:00:00"/>
    <m/>
    <m/>
    <s v=""/>
    <d v="2022-03-04T00:00:00"/>
    <n v="15"/>
    <n v="0"/>
    <n v="2022"/>
    <x v="11"/>
    <n v="15"/>
    <n v="15"/>
    <n v="15"/>
  </r>
  <r>
    <s v="Incidente"/>
    <x v="7"/>
    <x v="0"/>
    <s v="Cerrado"/>
    <s v="ITSMECOM-799629"/>
    <n v="4593622"/>
    <d v="2022-02-17T00:00:00"/>
    <d v="2022-03-18T00:00:00"/>
    <d v="2022-03-16T00:00:00"/>
    <d v="2022-03-16T00:00:00"/>
    <s v=""/>
    <d v="2022-03-16T00:00:00"/>
    <n v="27"/>
    <n v="0"/>
    <n v="2022"/>
    <x v="11"/>
    <n v="27"/>
    <n v="27"/>
    <n v="27"/>
  </r>
  <r>
    <s v="Incidente"/>
    <x v="7"/>
    <x v="2"/>
    <s v="Cerrado"/>
    <s v="ITSMECOM-799530"/>
    <n v="4593128"/>
    <d v="2022-02-17T00:00:00"/>
    <d v="2022-04-03T00:00:00"/>
    <m/>
    <m/>
    <s v=""/>
    <d v="2022-03-18T00:00:00"/>
    <n v="29"/>
    <n v="0"/>
    <n v="2022"/>
    <x v="11"/>
    <n v="29"/>
    <n v="29"/>
    <n v="29"/>
  </r>
  <r>
    <s v="Incidente"/>
    <x v="7"/>
    <x v="1"/>
    <s v="Cerrado"/>
    <s v="ITSMECOM-797265"/>
    <n v="4584921"/>
    <d v="2022-02-16T00:00:00"/>
    <d v="2022-03-18T00:00:00"/>
    <m/>
    <m/>
    <s v=""/>
    <d v="2022-03-02T00:00:00"/>
    <n v="14"/>
    <n v="0"/>
    <n v="2022"/>
    <x v="11"/>
    <n v="14"/>
    <n v="14"/>
    <n v="14"/>
  </r>
  <r>
    <s v="Incidente"/>
    <x v="7"/>
    <x v="0"/>
    <s v="Cerrado"/>
    <s v="ITSMECOM-796990"/>
    <n v="4583743"/>
    <d v="2022-02-16T00:00:00"/>
    <d v="2022-03-18T00:00:00"/>
    <d v="2022-02-16T00:00:00"/>
    <d v="2022-03-02T00:00:00"/>
    <s v="CITY EXPRESS"/>
    <d v="2022-03-02T00:00:00"/>
    <n v="14"/>
    <n v="14"/>
    <n v="2022"/>
    <x v="11"/>
    <n v="14"/>
    <n v="14"/>
    <n v="14"/>
  </r>
  <r>
    <s v="Incidente"/>
    <x v="1"/>
    <x v="2"/>
    <s v="Cerrado"/>
    <s v="ITSMECOM-795078"/>
    <n v="4579759"/>
    <d v="2022-02-15T00:00:00"/>
    <d v="2022-03-18T00:00:00"/>
    <d v="2022-02-15T00:00:00"/>
    <d v="2022-03-02T00:00:00"/>
    <s v=""/>
    <d v="2022-03-02T00:00:00"/>
    <n v="15"/>
    <n v="15"/>
    <n v="2022"/>
    <x v="11"/>
    <n v="15"/>
    <n v="15"/>
    <n v="15"/>
  </r>
  <r>
    <s v="Incidente"/>
    <x v="7"/>
    <x v="1"/>
    <s v="Cerrado"/>
    <s v="ITSMECOM-794366"/>
    <n v="4577026"/>
    <d v="2022-02-15T00:00:00"/>
    <d v="2022-03-18T00:00:00"/>
    <m/>
    <m/>
    <s v=""/>
    <d v="2022-03-02T00:00:00"/>
    <n v="15"/>
    <n v="0"/>
    <n v="2022"/>
    <x v="11"/>
    <n v="15"/>
    <n v="15"/>
    <n v="15"/>
  </r>
  <r>
    <s v="Incidente"/>
    <x v="1"/>
    <x v="2"/>
    <s v="Cerrado"/>
    <s v="ITSMECOM-794030"/>
    <n v="4575032"/>
    <d v="2022-02-15T00:00:00"/>
    <d v="2022-04-13T00:00:00"/>
    <d v="2022-02-16T00:00:00"/>
    <d v="2022-03-28T00:00:00"/>
    <s v=""/>
    <d v="2022-03-28T00:00:00"/>
    <n v="41"/>
    <n v="40"/>
    <n v="2022"/>
    <x v="11"/>
    <n v="41"/>
    <n v="41"/>
    <n v="41"/>
  </r>
  <r>
    <s v="Incidente"/>
    <x v="1"/>
    <x v="0"/>
    <s v="Cerrado"/>
    <s v="ITSMECOM-793890"/>
    <n v="4574413"/>
    <d v="2022-02-15T00:00:00"/>
    <d v="2022-03-19T00:00:00"/>
    <d v="2022-02-15T00:00:00"/>
    <d v="2022-03-03T00:00:00"/>
    <s v="GRUPO ENTREGAS"/>
    <d v="2022-03-03T00:00:00"/>
    <n v="16"/>
    <n v="16"/>
    <n v="2022"/>
    <x v="11"/>
    <n v="16"/>
    <n v="16"/>
    <n v="16"/>
  </r>
  <r>
    <s v="Incidente"/>
    <x v="7"/>
    <x v="2"/>
    <s v="Cerrado"/>
    <s v="ITSMECOM-793766"/>
    <n v="4573601"/>
    <d v="2022-02-15T00:00:00"/>
    <d v="2022-04-02T00:00:00"/>
    <m/>
    <m/>
    <s v=""/>
    <d v="2022-03-17T00:00:00"/>
    <n v="30"/>
    <n v="0"/>
    <n v="2022"/>
    <x v="11"/>
    <n v="30"/>
    <n v="30"/>
    <n v="30"/>
  </r>
  <r>
    <s v="Incidente"/>
    <x v="7"/>
    <x v="2"/>
    <s v="Cerrado"/>
    <s v="ITSMECOM-793396"/>
    <n v="4572759"/>
    <d v="2022-02-15T00:00:00"/>
    <d v="2022-03-21T00:00:00"/>
    <m/>
    <m/>
    <s v=""/>
    <d v="2022-03-05T00:00:00"/>
    <n v="18"/>
    <n v="0"/>
    <n v="2022"/>
    <x v="11"/>
    <n v="18"/>
    <n v="18"/>
    <n v="18"/>
  </r>
  <r>
    <s v="Incidente"/>
    <x v="7"/>
    <x v="1"/>
    <s v="Cerrado"/>
    <s v="ITSMECOM-793139"/>
    <n v="4572153"/>
    <d v="2022-02-14T00:00:00"/>
    <d v="2022-04-13T00:00:00"/>
    <d v="2022-02-14T00:00:00"/>
    <d v="2022-03-28T00:00:00"/>
    <s v="JADLOG"/>
    <d v="2022-03-28T00:00:00"/>
    <n v="42"/>
    <n v="42"/>
    <n v="2022"/>
    <x v="11"/>
    <n v="42"/>
    <n v="42"/>
    <n v="42"/>
  </r>
  <r>
    <s v="Incidente"/>
    <x v="7"/>
    <x v="1"/>
    <s v="Cerrado"/>
    <s v="ITSMECOM-792998"/>
    <n v="4571347"/>
    <d v="2022-02-14T00:00:00"/>
    <d v="2022-03-18T00:00:00"/>
    <d v="2022-03-14T00:00:00"/>
    <d v="2022-03-17T00:00:00"/>
    <s v=""/>
    <d v="2022-03-17T00:00:00"/>
    <n v="31"/>
    <n v="3"/>
    <n v="2022"/>
    <x v="11"/>
    <n v="31"/>
    <n v="31"/>
    <n v="31"/>
  </r>
  <r>
    <s v="Incidente"/>
    <x v="7"/>
    <x v="2"/>
    <s v="Cerrado"/>
    <s v="ITSMECOM-792982"/>
    <n v="4571335"/>
    <d v="2022-02-14T00:00:00"/>
    <d v="2022-03-26T00:00:00"/>
    <d v="2022-03-14T00:00:00"/>
    <d v="2022-03-17T00:00:00"/>
    <s v=""/>
    <d v="2022-03-25T00:00:00"/>
    <n v="39"/>
    <n v="3"/>
    <n v="2022"/>
    <x v="11"/>
    <n v="39"/>
    <n v="39"/>
    <n v="39"/>
  </r>
  <r>
    <s v="Incidente"/>
    <x v="7"/>
    <x v="0"/>
    <s v="Cerrado"/>
    <s v="ITSMECOM-791764"/>
    <n v="4566787"/>
    <d v="2022-02-14T00:00:00"/>
    <d v="2022-04-02T00:00:00"/>
    <d v="2022-02-14T00:00:00"/>
    <d v="2022-03-17T00:00:00"/>
    <s v="A TU HORA"/>
    <d v="2022-03-17T00:00:00"/>
    <n v="31"/>
    <n v="31"/>
    <n v="2022"/>
    <x v="11"/>
    <n v="31"/>
    <n v="31"/>
    <n v="31"/>
  </r>
  <r>
    <s v="Incidente"/>
    <x v="7"/>
    <x v="1"/>
    <s v="Cerrado"/>
    <s v="ITSMECOM-790679"/>
    <n v="4565373"/>
    <d v="2022-02-13T00:00:00"/>
    <d v="2022-03-18T00:00:00"/>
    <d v="2022-03-14T00:00:00"/>
    <d v="2022-03-17T00:00:00"/>
    <s v=""/>
    <d v="2022-03-17T00:00:00"/>
    <n v="32"/>
    <n v="3"/>
    <n v="2022"/>
    <x v="11"/>
    <n v="32"/>
    <n v="32"/>
    <n v="32"/>
  </r>
  <r>
    <s v="Incidente"/>
    <x v="7"/>
    <x v="0"/>
    <s v="Cerrado"/>
    <s v="ITSMECOM-790418"/>
    <n v="4564871"/>
    <d v="2022-02-12T00:00:00"/>
    <d v="2022-03-27T00:00:00"/>
    <m/>
    <m/>
    <s v=""/>
    <d v="2022-03-11T00:00:00"/>
    <n v="27"/>
    <n v="0"/>
    <n v="2022"/>
    <x v="11"/>
    <n v="27"/>
    <n v="27"/>
    <n v="27"/>
  </r>
  <r>
    <s v="Incidente"/>
    <x v="7"/>
    <x v="1"/>
    <s v="Cerrado"/>
    <s v="ITSMECOM-784716"/>
    <n v="4547809"/>
    <d v="2022-02-09T00:00:00"/>
    <d v="2022-03-18T00:00:00"/>
    <m/>
    <m/>
    <s v=""/>
    <d v="2022-03-02T00:00:00"/>
    <n v="21"/>
    <n v="0"/>
    <n v="2022"/>
    <x v="11"/>
    <n v="21"/>
    <n v="21"/>
    <n v="21"/>
  </r>
  <r>
    <s v="Incidente"/>
    <x v="7"/>
    <x v="0"/>
    <s v="Cerrado"/>
    <s v="ITSMECOM-782152"/>
    <n v="4539016"/>
    <d v="2022-02-08T00:00:00"/>
    <d v="2022-04-01T00:00:00"/>
    <d v="2022-02-08T00:00:00"/>
    <d v="2022-03-16T00:00:00"/>
    <s v="BLUEDART"/>
    <d v="2022-03-16T00:00:00"/>
    <n v="36"/>
    <n v="36"/>
    <n v="2022"/>
    <x v="11"/>
    <n v="36"/>
    <n v="36"/>
    <n v="36"/>
  </r>
  <r>
    <s v="Incidente"/>
    <x v="7"/>
    <x v="0"/>
    <s v="Cerrado"/>
    <s v="ITSMECOM-781687"/>
    <n v="4538072"/>
    <d v="2022-02-07T00:00:00"/>
    <d v="2022-03-18T00:00:00"/>
    <m/>
    <m/>
    <s v=""/>
    <d v="2022-03-02T00:00:00"/>
    <n v="23"/>
    <n v="0"/>
    <n v="2022"/>
    <x v="11"/>
    <n v="23"/>
    <n v="23"/>
    <n v="23"/>
  </r>
  <r>
    <s v="Incidente"/>
    <x v="1"/>
    <x v="0"/>
    <s v="Cerrado"/>
    <s v="ITSMECOM-780013"/>
    <n v="4532161"/>
    <d v="2022-02-07T00:00:00"/>
    <d v="2022-04-14T00:00:00"/>
    <m/>
    <m/>
    <s v=""/>
    <d v="2022-03-29T00:00:00"/>
    <n v="50"/>
    <n v="0"/>
    <n v="2022"/>
    <x v="11"/>
    <n v="50"/>
    <n v="50"/>
    <n v="50"/>
  </r>
  <r>
    <s v="Incidente"/>
    <x v="27"/>
    <x v="2"/>
    <s v="Cerrado"/>
    <s v="ITSMECOM-779277"/>
    <n v="4531147"/>
    <d v="2022-02-07T00:00:00"/>
    <d v="2022-03-26T00:00:00"/>
    <m/>
    <m/>
    <s v=""/>
    <d v="2022-03-10T00:00:00"/>
    <n v="31"/>
    <n v="0"/>
    <n v="2022"/>
    <x v="11"/>
    <n v="31"/>
    <n v="31"/>
    <n v="31"/>
  </r>
  <r>
    <s v="Incidente"/>
    <x v="7"/>
    <x v="0"/>
    <s v="Cerrado"/>
    <s v="ITSMECOM-778747"/>
    <n v="4530174"/>
    <d v="2022-02-05T00:00:00"/>
    <d v="2022-04-01T00:00:00"/>
    <m/>
    <m/>
    <s v=""/>
    <d v="2022-03-16T00:00:00"/>
    <n v="39"/>
    <n v="0"/>
    <n v="2022"/>
    <x v="11"/>
    <n v="39"/>
    <n v="39"/>
    <n v="39"/>
  </r>
  <r>
    <s v="Incidente"/>
    <x v="7"/>
    <x v="0"/>
    <s v="Cerrado"/>
    <s v="ITSMECOM-778647"/>
    <n v="4529806"/>
    <d v="2022-02-05T00:00:00"/>
    <d v="2022-04-02T00:00:00"/>
    <m/>
    <m/>
    <s v=""/>
    <d v="2022-03-17T00:00:00"/>
    <n v="40"/>
    <n v="0"/>
    <n v="2022"/>
    <x v="11"/>
    <n v="40"/>
    <n v="40"/>
    <n v="40"/>
  </r>
  <r>
    <s v="Incidente"/>
    <x v="7"/>
    <x v="0"/>
    <s v="Cerrado"/>
    <s v="ITSMECOM-778272"/>
    <n v="4529645"/>
    <d v="2022-02-05T00:00:00"/>
    <d v="2022-04-01T00:00:00"/>
    <m/>
    <m/>
    <s v=""/>
    <d v="2022-03-16T00:00:00"/>
    <n v="39"/>
    <n v="0"/>
    <n v="2022"/>
    <x v="11"/>
    <n v="39"/>
    <n v="39"/>
    <n v="39"/>
  </r>
  <r>
    <s v="Incidente"/>
    <x v="19"/>
    <x v="2"/>
    <s v="Cerrado"/>
    <s v="ITSMECOM-778173"/>
    <n v="4529418"/>
    <d v="2022-02-04T00:00:00"/>
    <d v="2022-04-02T00:00:00"/>
    <m/>
    <m/>
    <s v=""/>
    <d v="2022-03-17T00:00:00"/>
    <n v="41"/>
    <n v="0"/>
    <n v="2022"/>
    <x v="11"/>
    <n v="41"/>
    <n v="41"/>
    <n v="41"/>
  </r>
  <r>
    <s v="Incidente"/>
    <x v="7"/>
    <x v="0"/>
    <s v="Cerrado"/>
    <s v="ITSMECOM-775088"/>
    <n v="4524008"/>
    <d v="2022-02-04T00:00:00"/>
    <d v="2022-04-01T00:00:00"/>
    <m/>
    <m/>
    <s v=""/>
    <d v="2022-03-16T00:00:00"/>
    <n v="40"/>
    <n v="0"/>
    <n v="2022"/>
    <x v="11"/>
    <n v="40"/>
    <n v="40"/>
    <n v="40"/>
  </r>
  <r>
    <s v="Incidente"/>
    <x v="7"/>
    <x v="0"/>
    <s v="Cerrado"/>
    <s v="ITSMECOM-773639"/>
    <n v="4519862"/>
    <d v="2022-02-03T00:00:00"/>
    <d v="2022-04-01T00:00:00"/>
    <m/>
    <m/>
    <s v=""/>
    <d v="2022-03-16T00:00:00"/>
    <n v="41"/>
    <n v="0"/>
    <n v="2022"/>
    <x v="11"/>
    <n v="41"/>
    <n v="41"/>
    <n v="41"/>
  </r>
  <r>
    <s v="Incidente"/>
    <x v="1"/>
    <x v="2"/>
    <s v="Cerrado"/>
    <s v="ITSMECOM-771134"/>
    <n v="4510349"/>
    <d v="2022-02-02T00:00:00"/>
    <d v="2022-03-25T00:00:00"/>
    <d v="2022-02-02T00:00:00"/>
    <d v="2022-03-09T00:00:00"/>
    <s v=""/>
    <d v="2022-03-09T00:00:00"/>
    <n v="35"/>
    <n v="35"/>
    <n v="2022"/>
    <x v="11"/>
    <n v="35"/>
    <n v="35"/>
    <n v="35"/>
  </r>
  <r>
    <s v="Incidente"/>
    <x v="7"/>
    <x v="2"/>
    <s v="Cerrado"/>
    <s v="ITSMECOM-766899"/>
    <n v="4500146"/>
    <d v="2022-02-01T00:00:00"/>
    <d v="2022-03-25T00:00:00"/>
    <m/>
    <m/>
    <s v=""/>
    <d v="2022-03-24T00:00:00"/>
    <n v="51"/>
    <n v="0"/>
    <n v="2022"/>
    <x v="11"/>
    <n v="51"/>
    <n v="51"/>
    <n v="51"/>
  </r>
  <r>
    <s v="Incidente"/>
    <x v="1"/>
    <x v="0"/>
    <s v="Cerrado"/>
    <s v="ITSMECOM-764039"/>
    <n v="4493243"/>
    <d v="2022-01-31T00:00:00"/>
    <d v="2022-04-13T00:00:00"/>
    <d v="2022-01-31T00:00:00"/>
    <d v="2022-03-28T00:00:00"/>
    <s v=""/>
    <d v="2022-03-28T00:00:00"/>
    <n v="56"/>
    <n v="56"/>
    <n v="2022"/>
    <x v="11"/>
    <n v="56"/>
    <n v="56"/>
    <n v="56"/>
  </r>
  <r>
    <s v="Incidente"/>
    <x v="7"/>
    <x v="0"/>
    <s v="Cerrado"/>
    <s v="ITSMECOM-761176"/>
    <n v="4489370"/>
    <d v="2022-01-28T00:00:00"/>
    <d v="2022-03-26T00:00:00"/>
    <m/>
    <m/>
    <s v=""/>
    <d v="2022-03-10T00:00:00"/>
    <n v="41"/>
    <n v="0"/>
    <n v="2022"/>
    <x v="11"/>
    <n v="41"/>
    <n v="41"/>
    <n v="41"/>
  </r>
  <r>
    <s v="Incidente"/>
    <x v="1"/>
    <x v="0"/>
    <s v="Cerrado"/>
    <s v="ITSMECOM-751026"/>
    <n v="4460063"/>
    <d v="2022-01-24T00:00:00"/>
    <d v="2022-04-14T00:00:00"/>
    <d v="2022-01-24T00:00:00"/>
    <d v="2022-03-29T00:00:00"/>
    <s v=""/>
    <d v="2022-03-29T00:00:00"/>
    <n v="64"/>
    <n v="64"/>
    <n v="2022"/>
    <x v="11"/>
    <n v="64"/>
    <n v="64"/>
    <n v="64"/>
  </r>
  <r>
    <s v="Incidente"/>
    <x v="28"/>
    <x v="2"/>
    <s v="Cerrado"/>
    <s v="ITSMECOM-741181"/>
    <n v="4441115"/>
    <d v="2022-01-20T00:00:00"/>
    <d v="2022-03-24T00:00:00"/>
    <d v="2022-03-04T00:00:00"/>
    <d v="2022-03-07T00:00:00"/>
    <s v=""/>
    <d v="2022-03-07T00:00:00"/>
    <n v="46"/>
    <n v="3"/>
    <n v="2022"/>
    <x v="11"/>
    <n v="46"/>
    <n v="46"/>
    <n v="46"/>
  </r>
  <r>
    <s v="Incidente"/>
    <x v="7"/>
    <x v="0"/>
    <s v="Cerrado"/>
    <s v="ITSMECOM-740473"/>
    <n v="4438867"/>
    <d v="2022-01-20T00:00:00"/>
    <d v="2022-03-27T00:00:00"/>
    <m/>
    <m/>
    <s v=""/>
    <d v="2022-03-11T00:00:00"/>
    <n v="50"/>
    <n v="0"/>
    <n v="2022"/>
    <x v="11"/>
    <n v="50"/>
    <n v="50"/>
    <n v="50"/>
  </r>
  <r>
    <s v="Incidente"/>
    <x v="7"/>
    <x v="1"/>
    <s v="Cerrado"/>
    <s v="ITSMECOM-739283"/>
    <n v="4435273"/>
    <d v="2022-01-19T00:00:00"/>
    <d v="2022-04-13T00:00:00"/>
    <d v="2022-01-19T00:00:00"/>
    <d v="2022-03-28T00:00:00"/>
    <s v="FEDEX"/>
    <d v="2022-03-28T00:00:00"/>
    <n v="68"/>
    <n v="68"/>
    <n v="2022"/>
    <x v="11"/>
    <n v="68"/>
    <n v="68"/>
    <n v="68"/>
  </r>
  <r>
    <s v="Incidente"/>
    <x v="7"/>
    <x v="2"/>
    <s v="Cerrado"/>
    <s v="ITSMECOM-733449"/>
    <n v="4415144"/>
    <d v="2022-01-17T00:00:00"/>
    <d v="2022-04-02T00:00:00"/>
    <m/>
    <m/>
    <s v=""/>
    <d v="2022-03-17T00:00:00"/>
    <n v="59"/>
    <n v="0"/>
    <n v="2022"/>
    <x v="11"/>
    <n v="59"/>
    <n v="59"/>
    <n v="59"/>
  </r>
  <r>
    <s v="Incidente"/>
    <x v="12"/>
    <x v="2"/>
    <s v="Cerrado"/>
    <s v="ITSMECOM-722030"/>
    <n v="4382512"/>
    <d v="2022-01-10T00:00:00"/>
    <d v="2022-03-20T00:00:00"/>
    <m/>
    <m/>
    <s v=""/>
    <d v="2022-03-04T00:00:00"/>
    <n v="53"/>
    <n v="0"/>
    <n v="2022"/>
    <x v="11"/>
    <n v="53"/>
    <n v="53"/>
    <n v="53"/>
  </r>
  <r>
    <s v="Incidente"/>
    <x v="7"/>
    <x v="2"/>
    <s v="Cerrado"/>
    <s v="ITSMECOM-719356"/>
    <n v="4377040"/>
    <d v="2022-01-06T00:00:00"/>
    <d v="2022-03-25T00:00:00"/>
    <d v="2022-03-01T00:00:00"/>
    <d v="2022-03-09T00:00:00"/>
    <s v=""/>
    <d v="2022-03-09T00:00:00"/>
    <n v="62"/>
    <n v="8"/>
    <n v="2022"/>
    <x v="11"/>
    <n v="62"/>
    <n v="62"/>
    <n v="62"/>
  </r>
  <r>
    <s v="Incidente"/>
    <x v="7"/>
    <x v="0"/>
    <s v="Cerrado"/>
    <s v="ITSMECOM-710850"/>
    <n v="4358832"/>
    <d v="2021-12-31T00:00:00"/>
    <d v="2022-03-18T00:00:00"/>
    <d v="2021-12-31T00:00:00"/>
    <d v="2022-03-02T00:00:00"/>
    <s v="CORREIOS BR"/>
    <d v="2022-03-02T00:00:00"/>
    <n v="61"/>
    <n v="61"/>
    <n v="2022"/>
    <x v="11"/>
    <n v="61"/>
    <n v="61"/>
    <n v="61"/>
  </r>
  <r>
    <s v="Incidente"/>
    <x v="7"/>
    <x v="3"/>
    <s v="Cerrado"/>
    <s v="ITSMECOM-533318"/>
    <n v="3859041"/>
    <d v="2021-09-07T00:00:00"/>
    <d v="2022-04-14T00:00:00"/>
    <d v="2021-09-09T00:00:00"/>
    <d v="2021-09-09T00:00:00"/>
    <s v=""/>
    <d v="2022-03-29T00:00:00"/>
    <n v="203"/>
    <n v="0"/>
    <n v="2022"/>
    <x v="11"/>
    <n v="203"/>
    <n v="203"/>
    <n v="203"/>
  </r>
  <r>
    <s v="Incidente"/>
    <x v="7"/>
    <x v="3"/>
    <s v="Cerrado"/>
    <s v="ITSMECOM-497479"/>
    <n v="3759091"/>
    <d v="2021-08-10T00:00:00"/>
    <d v="2022-03-29T00:00:00"/>
    <m/>
    <m/>
    <s v=""/>
    <d v="2022-03-29T00:00:00"/>
    <n v="231"/>
    <n v="0"/>
    <n v="2022"/>
    <x v="11"/>
    <n v="231"/>
    <n v="231"/>
    <n v="231"/>
  </r>
  <r>
    <s v="Incidente"/>
    <x v="7"/>
    <x v="3"/>
    <s v="Cerrado"/>
    <s v="ITSMECOM-399676"/>
    <n v="3469761"/>
    <d v="2021-05-21T00:00:00"/>
    <d v="2022-03-29T00:00:00"/>
    <m/>
    <m/>
    <s v=""/>
    <d v="2022-03-29T00:00:00"/>
    <n v="312"/>
    <n v="0"/>
    <n v="2022"/>
    <x v="11"/>
    <n v="312"/>
    <n v="312"/>
    <n v="3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0">
  <r>
    <x v="0"/>
    <x v="0"/>
    <x v="0"/>
    <s v="Resuelta"/>
    <s v="ITSMECOM-1474256"/>
    <n v="6460592"/>
    <d v="2023-02-28T00:00:00"/>
    <d v="2023-02-28T00:00:00"/>
    <m/>
    <m/>
    <s v=""/>
    <d v="2023-02-28T00:00:00"/>
    <n v="0"/>
    <n v="0"/>
    <n v="2023"/>
    <n v="2"/>
    <n v="28"/>
    <n v="9"/>
    <n v="3"/>
  </r>
  <r>
    <x v="0"/>
    <x v="0"/>
    <x v="0"/>
    <s v="Resuelta"/>
    <s v="ITSMECOM-1474238"/>
    <n v="6460569"/>
    <d v="2023-02-28T00:00:00"/>
    <d v="2023-02-28T00:00:00"/>
    <m/>
    <m/>
    <s v=""/>
    <d v="2023-02-28T00:00:00"/>
    <n v="0"/>
    <n v="0"/>
    <n v="2023"/>
    <n v="2"/>
    <n v="28"/>
    <n v="9"/>
    <n v="3"/>
  </r>
  <r>
    <x v="1"/>
    <x v="1"/>
    <x v="0"/>
    <s v="Resuelta"/>
    <s v="ITSMECOM-1473884"/>
    <n v="6459341"/>
    <d v="2023-02-28T00:00:00"/>
    <d v="2023-02-28T00:00:00"/>
    <m/>
    <m/>
    <s v=""/>
    <d v="2023-02-28T00:00:00"/>
    <n v="0"/>
    <n v="0"/>
    <n v="2023"/>
    <n v="2"/>
    <n v="28"/>
    <n v="9"/>
    <n v="3"/>
  </r>
  <r>
    <x v="0"/>
    <x v="0"/>
    <x v="0"/>
    <s v="Resuelta"/>
    <s v="ITSMECOM-1472513"/>
    <n v="6455768"/>
    <d v="2023-02-27T00:00:00"/>
    <d v="2023-02-28T00:00:00"/>
    <m/>
    <m/>
    <s v=""/>
    <d v="2023-02-28T00:00:00"/>
    <n v="1"/>
    <n v="0"/>
    <n v="2023"/>
    <n v="2"/>
    <n v="28"/>
    <n v="9"/>
    <n v="3"/>
  </r>
  <r>
    <x v="0"/>
    <x v="2"/>
    <x v="0"/>
    <s v="Resuelta"/>
    <s v="ITSMECOM-1472183"/>
    <n v="6454743"/>
    <d v="2023-02-27T00:00:00"/>
    <d v="2023-02-28T00:00:00"/>
    <m/>
    <m/>
    <s v=""/>
    <d v="2023-02-27T00:00:00"/>
    <n v="0"/>
    <n v="0"/>
    <n v="2023"/>
    <n v="2"/>
    <n v="28"/>
    <n v="9"/>
    <n v="3"/>
  </r>
  <r>
    <x v="1"/>
    <x v="1"/>
    <x v="0"/>
    <s v="Resuelta"/>
    <s v="ITSMECOM-1472085"/>
    <n v="6454361"/>
    <d v="2023-02-27T00:00:00"/>
    <d v="2023-02-27T00:00:00"/>
    <d v="2023-02-27T00:00:00"/>
    <d v="2023-02-27T00:00:00"/>
    <s v=""/>
    <d v="2023-02-27T00:00:00"/>
    <n v="0"/>
    <n v="0"/>
    <n v="2023"/>
    <n v="2"/>
    <n v="28"/>
    <n v="9"/>
    <n v="3"/>
  </r>
  <r>
    <x v="1"/>
    <x v="1"/>
    <x v="0"/>
    <s v="Resuelta"/>
    <s v="ITSMECOM-1471417"/>
    <n v="6451945"/>
    <d v="2023-02-27T00:00:00"/>
    <d v="2023-02-28T00:00:00"/>
    <m/>
    <m/>
    <s v=""/>
    <d v="2023-02-28T00:00:00"/>
    <n v="1"/>
    <n v="0"/>
    <n v="2023"/>
    <n v="2"/>
    <n v="28"/>
    <n v="9"/>
    <n v="3"/>
  </r>
  <r>
    <x v="1"/>
    <x v="1"/>
    <x v="0"/>
    <s v="Resuelta"/>
    <s v="ITSMECOM-1471403"/>
    <n v="6451915"/>
    <d v="2023-02-27T00:00:00"/>
    <d v="2023-02-28T00:00:00"/>
    <m/>
    <m/>
    <s v=""/>
    <d v="2023-02-28T00:00:00"/>
    <n v="1"/>
    <n v="0"/>
    <n v="2023"/>
    <n v="2"/>
    <n v="28"/>
    <n v="9"/>
    <n v="3"/>
  </r>
  <r>
    <x v="1"/>
    <x v="1"/>
    <x v="0"/>
    <s v="Resuelta"/>
    <s v="ITSMECOM-1471377"/>
    <n v="6451487"/>
    <d v="2023-02-27T00:00:00"/>
    <d v="2023-02-28T00:00:00"/>
    <d v="2023-02-27T00:00:00"/>
    <d v="2023-02-28T00:00:00"/>
    <s v=""/>
    <d v="2023-02-28T00:00:00"/>
    <n v="1"/>
    <n v="1"/>
    <n v="2023"/>
    <n v="2"/>
    <n v="28"/>
    <n v="9"/>
    <n v="3"/>
  </r>
  <r>
    <x v="1"/>
    <x v="3"/>
    <x v="1"/>
    <s v="Resuelta"/>
    <s v="ITSMECOM-1471024"/>
    <n v="6450647"/>
    <d v="2023-02-27T00:00:00"/>
    <d v="2023-02-27T00:00:00"/>
    <m/>
    <m/>
    <s v=""/>
    <d v="2023-02-27T00:00:00"/>
    <n v="0"/>
    <n v="0"/>
    <n v="2023"/>
    <n v="2"/>
    <n v="28"/>
    <n v="9"/>
    <n v="3"/>
  </r>
  <r>
    <x v="1"/>
    <x v="1"/>
    <x v="0"/>
    <s v="Resuelta"/>
    <s v="ITSMECOM-1468047"/>
    <n v="6444393"/>
    <d v="2023-02-24T00:00:00"/>
    <d v="2023-02-28T00:00:00"/>
    <m/>
    <m/>
    <s v=""/>
    <d v="2023-02-28T00:00:00"/>
    <n v="4"/>
    <n v="0"/>
    <n v="2023"/>
    <n v="2"/>
    <n v="28"/>
    <n v="9"/>
    <n v="3"/>
  </r>
  <r>
    <x v="0"/>
    <x v="4"/>
    <x v="1"/>
    <s v="Resuelta"/>
    <s v="ITSMECOM-1467748"/>
    <n v="6443175"/>
    <d v="2023-02-24T00:00:00"/>
    <d v="2023-02-24T00:00:00"/>
    <m/>
    <m/>
    <s v=""/>
    <d v="2023-02-24T00:00:00"/>
    <n v="0"/>
    <n v="0"/>
    <n v="2023"/>
    <n v="2"/>
    <n v="28"/>
    <n v="9"/>
    <n v="3"/>
  </r>
  <r>
    <x v="1"/>
    <x v="1"/>
    <x v="0"/>
    <s v="Resuelta"/>
    <s v="ITSMECOM-1467468"/>
    <n v="6441904"/>
    <d v="2023-02-24T00:00:00"/>
    <d v="2023-02-28T00:00:00"/>
    <m/>
    <m/>
    <s v=""/>
    <d v="2023-02-28T00:00:00"/>
    <n v="4"/>
    <n v="0"/>
    <n v="2023"/>
    <n v="2"/>
    <n v="28"/>
    <n v="9"/>
    <n v="3"/>
  </r>
  <r>
    <x v="1"/>
    <x v="3"/>
    <x v="2"/>
    <s v="Resuelta"/>
    <s v="ITSMECOM-1467432"/>
    <n v="6441867"/>
    <d v="2023-02-24T00:00:00"/>
    <d v="2023-02-27T00:00:00"/>
    <d v="2023-02-24T00:00:00"/>
    <d v="2023-02-27T00:00:00"/>
    <s v=""/>
    <d v="2023-02-27T00:00:00"/>
    <n v="3"/>
    <n v="3"/>
    <n v="2023"/>
    <n v="2"/>
    <n v="28"/>
    <n v="9"/>
    <n v="3"/>
  </r>
  <r>
    <x v="1"/>
    <x v="1"/>
    <x v="0"/>
    <s v="Resuelta"/>
    <s v="ITSMECOM-1467425"/>
    <n v="6441863"/>
    <d v="2023-02-24T00:00:00"/>
    <d v="2023-02-28T00:00:00"/>
    <m/>
    <m/>
    <s v=""/>
    <d v="2023-02-28T00:00:00"/>
    <n v="4"/>
    <n v="0"/>
    <n v="2023"/>
    <n v="2"/>
    <n v="28"/>
    <n v="9"/>
    <n v="3"/>
  </r>
  <r>
    <x v="1"/>
    <x v="3"/>
    <x v="2"/>
    <s v="Resuelta"/>
    <s v="ITSMECOM-1467423"/>
    <n v="6441862"/>
    <d v="2023-02-24T00:00:00"/>
    <d v="2023-02-24T00:00:00"/>
    <m/>
    <m/>
    <s v=""/>
    <d v="2023-02-24T00:00:00"/>
    <n v="0"/>
    <n v="0"/>
    <n v="2023"/>
    <n v="2"/>
    <n v="28"/>
    <n v="9"/>
    <n v="3"/>
  </r>
  <r>
    <x v="1"/>
    <x v="3"/>
    <x v="3"/>
    <s v="Resuelta"/>
    <s v="ITSMECOM-1467415"/>
    <n v="6441853"/>
    <d v="2023-02-24T00:00:00"/>
    <d v="2023-02-24T00:00:00"/>
    <m/>
    <m/>
    <s v=""/>
    <d v="2023-02-24T00:00:00"/>
    <n v="0"/>
    <n v="0"/>
    <n v="2023"/>
    <n v="2"/>
    <n v="28"/>
    <n v="9"/>
    <n v="3"/>
  </r>
  <r>
    <x v="1"/>
    <x v="1"/>
    <x v="0"/>
    <s v="Resuelta"/>
    <s v="ITSMECOM-1467391"/>
    <n v="6441829"/>
    <d v="2023-02-24T00:00:00"/>
    <d v="2023-02-28T00:00:00"/>
    <m/>
    <m/>
    <s v=""/>
    <d v="2023-02-28T00:00:00"/>
    <n v="4"/>
    <n v="0"/>
    <n v="2023"/>
    <n v="2"/>
    <n v="28"/>
    <n v="9"/>
    <n v="3"/>
  </r>
  <r>
    <x v="1"/>
    <x v="1"/>
    <x v="0"/>
    <s v="Resuelta"/>
    <s v="ITSMECOM-1465547"/>
    <n v="6436630"/>
    <d v="2023-02-23T00:00:00"/>
    <d v="2023-02-28T00:00:00"/>
    <d v="2023-02-23T00:00:00"/>
    <d v="2023-02-28T00:00:00"/>
    <s v=""/>
    <d v="2023-02-28T00:00:00"/>
    <n v="5"/>
    <n v="5"/>
    <n v="2023"/>
    <n v="2"/>
    <n v="28"/>
    <n v="9"/>
    <n v="3"/>
  </r>
  <r>
    <x v="1"/>
    <x v="5"/>
    <x v="0"/>
    <s v="Resuelta"/>
    <s v="ITSMECOM-1465200"/>
    <n v="6435114"/>
    <d v="2023-02-23T00:00:00"/>
    <d v="2023-02-23T00:00:00"/>
    <m/>
    <m/>
    <s v=""/>
    <d v="2023-02-23T00:00:00"/>
    <n v="0"/>
    <n v="0"/>
    <n v="2023"/>
    <n v="2"/>
    <n v="28"/>
    <n v="9"/>
    <n v="3"/>
  </r>
  <r>
    <x v="1"/>
    <x v="5"/>
    <x v="0"/>
    <s v="Resuelta"/>
    <s v="ITSMECOM-1465194"/>
    <n v="6434707"/>
    <d v="2023-02-23T00:00:00"/>
    <d v="2023-02-23T00:00:00"/>
    <m/>
    <m/>
    <s v=""/>
    <d v="2023-02-23T00:00:00"/>
    <n v="0"/>
    <n v="0"/>
    <n v="2023"/>
    <n v="2"/>
    <n v="28"/>
    <n v="9"/>
    <n v="3"/>
  </r>
  <r>
    <x v="1"/>
    <x v="1"/>
    <x v="0"/>
    <s v="Resuelta"/>
    <s v="ITSMECOM-1465050"/>
    <n v="6434423"/>
    <d v="2023-02-23T00:00:00"/>
    <d v="2023-02-27T00:00:00"/>
    <d v="2023-02-23T00:00:00"/>
    <d v="2023-02-27T00:00:00"/>
    <s v=""/>
    <d v="2023-02-27T00:00:00"/>
    <n v="4"/>
    <n v="4"/>
    <n v="2023"/>
    <n v="2"/>
    <n v="28"/>
    <n v="9"/>
    <n v="3"/>
  </r>
  <r>
    <x v="1"/>
    <x v="1"/>
    <x v="0"/>
    <s v="Resuelta"/>
    <s v="ITSMECOM-1465044"/>
    <n v="6434413"/>
    <d v="2023-02-23T00:00:00"/>
    <d v="2023-02-27T00:00:00"/>
    <d v="2023-02-24T00:00:00"/>
    <d v="2023-02-27T00:00:00"/>
    <s v=""/>
    <d v="2023-02-27T00:00:00"/>
    <n v="4"/>
    <n v="3"/>
    <n v="2023"/>
    <n v="2"/>
    <n v="28"/>
    <n v="9"/>
    <n v="3"/>
  </r>
  <r>
    <x v="1"/>
    <x v="3"/>
    <x v="0"/>
    <s v="Resuelta"/>
    <s v="ITSMECOM-1464986"/>
    <n v="6434255"/>
    <d v="2023-02-23T00:00:00"/>
    <d v="2023-02-24T00:00:00"/>
    <m/>
    <m/>
    <s v=""/>
    <d v="2023-02-24T00:00:00"/>
    <n v="1"/>
    <n v="0"/>
    <n v="2023"/>
    <n v="2"/>
    <n v="28"/>
    <n v="9"/>
    <n v="3"/>
  </r>
  <r>
    <x v="1"/>
    <x v="1"/>
    <x v="0"/>
    <s v="Resuelta"/>
    <s v="ITSMECOM-1464968"/>
    <n v="6433979"/>
    <d v="2023-02-23T00:00:00"/>
    <d v="2023-02-24T00:00:00"/>
    <d v="2023-02-23T00:00:00"/>
    <d v="2023-02-24T00:00:00"/>
    <s v=""/>
    <d v="2023-02-24T00:00:00"/>
    <n v="1"/>
    <n v="1"/>
    <n v="2023"/>
    <n v="2"/>
    <n v="28"/>
    <n v="9"/>
    <n v="3"/>
  </r>
  <r>
    <x v="0"/>
    <x v="1"/>
    <x v="1"/>
    <s v="Resuelta"/>
    <s v="ITSMECOM-1463874"/>
    <n v="6431210"/>
    <d v="2023-02-22T00:00:00"/>
    <d v="2023-02-27T00:00:00"/>
    <m/>
    <m/>
    <s v=""/>
    <d v="2023-02-27T00:00:00"/>
    <n v="5"/>
    <n v="0"/>
    <n v="2023"/>
    <n v="2"/>
    <n v="28"/>
    <n v="9"/>
    <n v="3"/>
  </r>
  <r>
    <x v="0"/>
    <x v="1"/>
    <x v="1"/>
    <s v="Resuelta"/>
    <s v="ITSMECOM-1463203"/>
    <n v="6429210"/>
    <d v="2023-02-22T00:00:00"/>
    <d v="2023-02-27T00:00:00"/>
    <m/>
    <m/>
    <s v=""/>
    <d v="2023-02-27T00:00:00"/>
    <n v="5"/>
    <n v="0"/>
    <n v="2023"/>
    <n v="2"/>
    <n v="28"/>
    <n v="9"/>
    <n v="3"/>
  </r>
  <r>
    <x v="1"/>
    <x v="3"/>
    <x v="3"/>
    <s v="Resuelta"/>
    <s v="ITSMECOM-1462439"/>
    <n v="6425932"/>
    <d v="2023-02-22T00:00:00"/>
    <d v="2023-02-23T00:00:00"/>
    <d v="2023-02-22T00:00:00"/>
    <d v="2023-02-23T00:00:00"/>
    <s v=""/>
    <d v="2023-02-23T00:00:00"/>
    <n v="1"/>
    <n v="1"/>
    <n v="2023"/>
    <n v="2"/>
    <n v="28"/>
    <n v="9"/>
    <n v="3"/>
  </r>
  <r>
    <x v="0"/>
    <x v="0"/>
    <x v="1"/>
    <s v="Cerrado"/>
    <s v="ITSMECOM-1461426"/>
    <n v="6423447"/>
    <d v="2023-02-21T00:00:00"/>
    <d v="2023-03-09T00:00:00"/>
    <m/>
    <m/>
    <s v=""/>
    <d v="2023-02-22T00:00:00"/>
    <n v="1"/>
    <n v="0"/>
    <n v="2023"/>
    <n v="2"/>
    <n v="28"/>
    <n v="9"/>
    <n v="3"/>
  </r>
  <r>
    <x v="1"/>
    <x v="1"/>
    <x v="0"/>
    <s v="Cerrado"/>
    <s v="ITSMECOM-1461301"/>
    <n v="6422891"/>
    <d v="2023-02-21T00:00:00"/>
    <d v="2023-03-09T00:00:00"/>
    <m/>
    <m/>
    <s v=""/>
    <d v="2023-02-22T00:00:00"/>
    <n v="1"/>
    <n v="0"/>
    <n v="2023"/>
    <n v="2"/>
    <n v="28"/>
    <n v="9"/>
    <n v="3"/>
  </r>
  <r>
    <x v="1"/>
    <x v="1"/>
    <x v="0"/>
    <s v="Resuelta"/>
    <s v="ITSMECOM-1461097"/>
    <n v="6422689"/>
    <d v="2023-02-21T00:00:00"/>
    <d v="2023-02-27T00:00:00"/>
    <d v="2023-02-22T00:00:00"/>
    <d v="2023-02-27T00:00:00"/>
    <s v=""/>
    <d v="2023-02-27T00:00:00"/>
    <n v="6"/>
    <n v="5"/>
    <n v="2023"/>
    <n v="2"/>
    <n v="28"/>
    <n v="9"/>
    <n v="3"/>
  </r>
  <r>
    <x v="1"/>
    <x v="1"/>
    <x v="0"/>
    <s v="Cerrado"/>
    <s v="ITSMECOM-1461051"/>
    <n v="6422636"/>
    <d v="2023-02-21T00:00:00"/>
    <d v="2023-03-09T00:00:00"/>
    <d v="2023-02-21T00:00:00"/>
    <d v="2023-02-22T00:00:00"/>
    <s v=""/>
    <d v="2023-02-22T00:00:00"/>
    <n v="1"/>
    <n v="1"/>
    <n v="2023"/>
    <n v="2"/>
    <n v="28"/>
    <n v="9"/>
    <n v="3"/>
  </r>
  <r>
    <x v="1"/>
    <x v="1"/>
    <x v="0"/>
    <s v="Cerrado"/>
    <s v="ITSMECOM-1461037"/>
    <n v="6422617"/>
    <d v="2023-02-21T00:00:00"/>
    <d v="2023-03-09T00:00:00"/>
    <m/>
    <m/>
    <s v=""/>
    <d v="2023-02-22T00:00:00"/>
    <n v="1"/>
    <n v="0"/>
    <n v="2023"/>
    <n v="2"/>
    <n v="28"/>
    <n v="9"/>
    <n v="3"/>
  </r>
  <r>
    <x v="1"/>
    <x v="1"/>
    <x v="0"/>
    <s v="Cerrado"/>
    <s v="ITSMECOM-1460996"/>
    <n v="6422284"/>
    <d v="2023-02-21T00:00:00"/>
    <d v="2023-03-09T00:00:00"/>
    <d v="2023-02-21T00:00:00"/>
    <d v="2023-02-22T00:00:00"/>
    <s v=""/>
    <d v="2023-02-22T00:00:00"/>
    <n v="1"/>
    <n v="1"/>
    <n v="2023"/>
    <n v="2"/>
    <n v="28"/>
    <n v="9"/>
    <n v="3"/>
  </r>
  <r>
    <x v="1"/>
    <x v="1"/>
    <x v="0"/>
    <s v="Cerrado"/>
    <s v="ITSMECOM-1460976"/>
    <n v="6422273"/>
    <d v="2023-02-21T00:00:00"/>
    <d v="2023-03-09T00:00:00"/>
    <m/>
    <m/>
    <s v=""/>
    <d v="2023-02-22T00:00:00"/>
    <n v="1"/>
    <n v="0"/>
    <n v="2023"/>
    <n v="2"/>
    <n v="28"/>
    <n v="9"/>
    <n v="3"/>
  </r>
  <r>
    <x v="1"/>
    <x v="1"/>
    <x v="0"/>
    <s v="Cerrado"/>
    <s v="ITSMECOM-1460958"/>
    <n v="6422265"/>
    <d v="2023-02-21T00:00:00"/>
    <d v="2023-03-09T00:00:00"/>
    <m/>
    <m/>
    <s v=""/>
    <d v="2023-02-22T00:00:00"/>
    <n v="1"/>
    <n v="0"/>
    <n v="2023"/>
    <n v="2"/>
    <n v="28"/>
    <n v="9"/>
    <n v="3"/>
  </r>
  <r>
    <x v="1"/>
    <x v="1"/>
    <x v="0"/>
    <s v="Cerrado"/>
    <s v="ITSMECOM-1460924"/>
    <n v="6422243"/>
    <d v="2023-02-21T00:00:00"/>
    <d v="2023-03-09T00:00:00"/>
    <d v="2023-02-21T00:00:00"/>
    <d v="2023-02-22T00:00:00"/>
    <s v=""/>
    <d v="2023-02-22T00:00:00"/>
    <n v="1"/>
    <n v="1"/>
    <n v="2023"/>
    <n v="2"/>
    <n v="28"/>
    <n v="9"/>
    <n v="3"/>
  </r>
  <r>
    <x v="1"/>
    <x v="6"/>
    <x v="0"/>
    <s v="Cerrado"/>
    <s v="ITSMECOM-1459500"/>
    <n v="6417640"/>
    <d v="2023-02-20T00:00:00"/>
    <d v="2023-03-08T00:00:00"/>
    <m/>
    <m/>
    <s v=""/>
    <d v="2023-02-20T00:00:00"/>
    <n v="0"/>
    <n v="0"/>
    <n v="2023"/>
    <n v="2"/>
    <n v="28"/>
    <n v="9"/>
    <n v="3"/>
  </r>
  <r>
    <x v="1"/>
    <x v="7"/>
    <x v="1"/>
    <s v="Cerrado"/>
    <s v="ITSMECOM-1459402"/>
    <n v="6417539"/>
    <d v="2023-02-20T00:00:00"/>
    <d v="2023-03-08T00:00:00"/>
    <m/>
    <m/>
    <s v=""/>
    <d v="2023-02-21T00:00:00"/>
    <n v="1"/>
    <n v="0"/>
    <n v="2023"/>
    <n v="2"/>
    <n v="28"/>
    <n v="9"/>
    <n v="3"/>
  </r>
  <r>
    <x v="1"/>
    <x v="7"/>
    <x v="1"/>
    <s v="Resuelta"/>
    <s v="ITSMECOM-1458850"/>
    <n v="6416058"/>
    <d v="2023-02-20T00:00:00"/>
    <d v="2023-02-28T00:00:00"/>
    <m/>
    <m/>
    <s v=""/>
    <d v="2023-02-28T00:00:00"/>
    <n v="8"/>
    <n v="0"/>
    <n v="2023"/>
    <n v="2"/>
    <n v="28"/>
    <n v="9"/>
    <n v="3"/>
  </r>
  <r>
    <x v="1"/>
    <x v="5"/>
    <x v="0"/>
    <s v="Cerrado"/>
    <s v="ITSMECOM-1458487"/>
    <n v="6414814"/>
    <d v="2023-02-20T00:00:00"/>
    <d v="2023-03-07T00:00:00"/>
    <m/>
    <m/>
    <s v=""/>
    <d v="2023-02-20T00:00:00"/>
    <n v="0"/>
    <n v="0"/>
    <n v="2023"/>
    <n v="2"/>
    <n v="28"/>
    <n v="9"/>
    <n v="3"/>
  </r>
  <r>
    <x v="1"/>
    <x v="1"/>
    <x v="0"/>
    <s v="Resuelta"/>
    <s v="ITSMECOM-1458404"/>
    <n v="6414107"/>
    <d v="2023-02-20T00:00:00"/>
    <d v="2023-02-24T00:00:00"/>
    <d v="2023-02-20T00:00:00"/>
    <d v="2023-02-24T00:00:00"/>
    <s v=""/>
    <d v="2023-02-24T00:00:00"/>
    <n v="4"/>
    <n v="4"/>
    <n v="2023"/>
    <n v="2"/>
    <n v="28"/>
    <n v="9"/>
    <n v="3"/>
  </r>
  <r>
    <x v="1"/>
    <x v="1"/>
    <x v="0"/>
    <s v="Cerrado"/>
    <s v="ITSMECOM-1458402"/>
    <n v="6414106"/>
    <d v="2023-02-20T00:00:00"/>
    <d v="2023-03-08T00:00:00"/>
    <m/>
    <m/>
    <s v=""/>
    <d v="2023-02-21T00:00:00"/>
    <n v="1"/>
    <n v="0"/>
    <n v="2023"/>
    <n v="2"/>
    <n v="28"/>
    <n v="9"/>
    <n v="3"/>
  </r>
  <r>
    <x v="1"/>
    <x v="1"/>
    <x v="0"/>
    <s v="Cerrado"/>
    <s v="ITSMECOM-1458386"/>
    <n v="6414098"/>
    <d v="2023-02-20T00:00:00"/>
    <d v="2023-03-07T00:00:00"/>
    <m/>
    <m/>
    <s v=""/>
    <d v="2023-02-20T00:00:00"/>
    <n v="0"/>
    <n v="0"/>
    <n v="2023"/>
    <n v="2"/>
    <n v="28"/>
    <n v="9"/>
    <n v="3"/>
  </r>
  <r>
    <x v="1"/>
    <x v="1"/>
    <x v="2"/>
    <s v="Cerrado"/>
    <s v="ITSMECOM-1458171"/>
    <n v="6413530"/>
    <d v="2023-02-20T00:00:00"/>
    <d v="2023-03-07T00:00:00"/>
    <m/>
    <m/>
    <s v=""/>
    <d v="2023-02-20T00:00:00"/>
    <n v="0"/>
    <n v="0"/>
    <n v="2023"/>
    <n v="2"/>
    <n v="28"/>
    <n v="9"/>
    <n v="3"/>
  </r>
  <r>
    <x v="0"/>
    <x v="1"/>
    <x v="4"/>
    <s v="Cerrado"/>
    <s v="ITSMECOM-1458163"/>
    <n v="6413467"/>
    <d v="2023-02-20T00:00:00"/>
    <d v="2023-03-07T00:00:00"/>
    <m/>
    <m/>
    <s v=""/>
    <d v="2023-02-20T00:00:00"/>
    <n v="0"/>
    <n v="0"/>
    <n v="2023"/>
    <n v="2"/>
    <n v="28"/>
    <n v="9"/>
    <n v="3"/>
  </r>
  <r>
    <x v="1"/>
    <x v="3"/>
    <x v="0"/>
    <s v="Resuelta"/>
    <s v="ITSMECOM-1458151"/>
    <n v="6413452"/>
    <d v="2023-02-20T00:00:00"/>
    <d v="2023-02-27T00:00:00"/>
    <m/>
    <m/>
    <s v=""/>
    <d v="2023-02-27T00:00:00"/>
    <n v="7"/>
    <n v="0"/>
    <n v="2023"/>
    <n v="2"/>
    <n v="28"/>
    <n v="9"/>
    <n v="3"/>
  </r>
  <r>
    <x v="1"/>
    <x v="1"/>
    <x v="2"/>
    <s v="Cerrado"/>
    <s v="ITSMECOM-1458135"/>
    <n v="6413106"/>
    <d v="2023-02-20T00:00:00"/>
    <d v="2023-03-07T00:00:00"/>
    <m/>
    <m/>
    <s v=""/>
    <d v="2023-02-20T00:00:00"/>
    <n v="0"/>
    <n v="0"/>
    <n v="2023"/>
    <n v="2"/>
    <n v="28"/>
    <n v="9"/>
    <n v="3"/>
  </r>
  <r>
    <x v="1"/>
    <x v="3"/>
    <x v="0"/>
    <s v="Cerrado"/>
    <s v="ITSMECOM-1458134"/>
    <n v="6413443"/>
    <d v="2023-02-20T00:00:00"/>
    <d v="2023-03-07T00:00:00"/>
    <m/>
    <m/>
    <s v=""/>
    <d v="2023-02-20T00:00:00"/>
    <n v="0"/>
    <n v="0"/>
    <n v="2023"/>
    <n v="2"/>
    <n v="28"/>
    <n v="9"/>
    <n v="3"/>
  </r>
  <r>
    <x v="1"/>
    <x v="1"/>
    <x v="2"/>
    <s v="Cerrado"/>
    <s v="ITSMECOM-1458104"/>
    <n v="6413084"/>
    <d v="2023-02-20T00:00:00"/>
    <d v="2023-03-07T00:00:00"/>
    <m/>
    <m/>
    <s v=""/>
    <d v="2023-02-20T00:00:00"/>
    <n v="0"/>
    <n v="0"/>
    <n v="2023"/>
    <n v="2"/>
    <n v="28"/>
    <n v="9"/>
    <n v="3"/>
  </r>
  <r>
    <x v="1"/>
    <x v="3"/>
    <x v="2"/>
    <s v="Cerrado"/>
    <s v="ITSMECOM-1458089"/>
    <n v="6412908"/>
    <d v="2023-02-20T00:00:00"/>
    <d v="2023-03-09T00:00:00"/>
    <d v="2023-02-20T00:00:00"/>
    <d v="2023-02-22T00:00:00"/>
    <s v=""/>
    <d v="2023-02-22T00:00:00"/>
    <n v="2"/>
    <n v="2"/>
    <n v="2023"/>
    <n v="2"/>
    <n v="28"/>
    <n v="9"/>
    <n v="3"/>
  </r>
  <r>
    <x v="1"/>
    <x v="7"/>
    <x v="1"/>
    <s v="Cerrado"/>
    <s v="ITSMECOM-1456424"/>
    <n v="6410482"/>
    <d v="2023-02-18T00:00:00"/>
    <d v="2023-03-07T00:00:00"/>
    <m/>
    <m/>
    <s v=""/>
    <d v="2023-02-20T00:00:00"/>
    <n v="2"/>
    <n v="0"/>
    <n v="2023"/>
    <n v="2"/>
    <n v="28"/>
    <n v="9"/>
    <n v="3"/>
  </r>
  <r>
    <x v="1"/>
    <x v="7"/>
    <x v="1"/>
    <s v="Cerrado"/>
    <s v="ITSMECOM-1455324"/>
    <n v="6408971"/>
    <d v="2023-02-17T00:00:00"/>
    <d v="2023-03-07T00:00:00"/>
    <m/>
    <m/>
    <s v=""/>
    <d v="2023-02-20T00:00:00"/>
    <n v="3"/>
    <n v="0"/>
    <n v="2023"/>
    <n v="2"/>
    <n v="28"/>
    <n v="9"/>
    <n v="3"/>
  </r>
  <r>
    <x v="1"/>
    <x v="7"/>
    <x v="1"/>
    <s v="Cerrado"/>
    <s v="ITSMECOM-1454859"/>
    <n v="6407272"/>
    <d v="2023-02-17T00:00:00"/>
    <d v="2023-03-09T00:00:00"/>
    <m/>
    <m/>
    <s v=""/>
    <d v="2023-02-21T00:00:00"/>
    <n v="4"/>
    <n v="0"/>
    <n v="2023"/>
    <n v="2"/>
    <n v="28"/>
    <n v="9"/>
    <n v="3"/>
  </r>
  <r>
    <x v="1"/>
    <x v="3"/>
    <x v="0"/>
    <s v="Cerrado"/>
    <s v="ITSMECOM-1454783"/>
    <n v="6407131"/>
    <d v="2023-02-17T00:00:00"/>
    <d v="2023-03-04T00:00:00"/>
    <m/>
    <m/>
    <s v=""/>
    <d v="2023-02-17T00:00:00"/>
    <n v="0"/>
    <n v="0"/>
    <n v="2023"/>
    <n v="2"/>
    <n v="28"/>
    <n v="9"/>
    <n v="3"/>
  </r>
  <r>
    <x v="1"/>
    <x v="1"/>
    <x v="0"/>
    <s v="Cerrado"/>
    <s v="ITSMECOM-1454516"/>
    <n v="6405874"/>
    <d v="2023-02-17T00:00:00"/>
    <d v="2023-03-04T00:00:00"/>
    <m/>
    <m/>
    <s v=""/>
    <d v="2023-02-17T00:00:00"/>
    <n v="0"/>
    <n v="0"/>
    <n v="2023"/>
    <n v="2"/>
    <n v="28"/>
    <n v="9"/>
    <n v="3"/>
  </r>
  <r>
    <x v="1"/>
    <x v="3"/>
    <x v="0"/>
    <s v="Resuelta"/>
    <s v="ITSMECOM-1454512"/>
    <n v="6406085"/>
    <d v="2023-02-17T00:00:00"/>
    <d v="2023-02-28T00:00:00"/>
    <d v="2023-02-17T00:00:00"/>
    <d v="2023-02-28T00:00:00"/>
    <s v=""/>
    <d v="2023-02-28T00:00:00"/>
    <n v="11"/>
    <n v="11"/>
    <n v="2023"/>
    <n v="2"/>
    <n v="28"/>
    <n v="9"/>
    <n v="3"/>
  </r>
  <r>
    <x v="1"/>
    <x v="1"/>
    <x v="0"/>
    <s v="Resuelta"/>
    <s v="ITSMECOM-1454495"/>
    <n v="6405858"/>
    <d v="2023-02-17T00:00:00"/>
    <d v="2023-02-27T00:00:00"/>
    <d v="2023-02-20T00:00:00"/>
    <d v="2023-02-27T00:00:00"/>
    <s v=""/>
    <d v="2023-02-27T00:00:00"/>
    <n v="10"/>
    <n v="7"/>
    <n v="2023"/>
    <n v="2"/>
    <n v="28"/>
    <n v="9"/>
    <n v="3"/>
  </r>
  <r>
    <x v="1"/>
    <x v="1"/>
    <x v="0"/>
    <s v="Cerrado"/>
    <s v="ITSMECOM-1454314"/>
    <n v="6405399"/>
    <d v="2023-02-17T00:00:00"/>
    <d v="2023-03-04T00:00:00"/>
    <m/>
    <m/>
    <s v=""/>
    <d v="2023-02-17T00:00:00"/>
    <n v="0"/>
    <n v="0"/>
    <n v="2023"/>
    <n v="2"/>
    <n v="28"/>
    <n v="9"/>
    <n v="3"/>
  </r>
  <r>
    <x v="1"/>
    <x v="7"/>
    <x v="1"/>
    <s v="Cerrado"/>
    <s v="ITSMECOM-1453599"/>
    <n v="6404210"/>
    <d v="2023-02-17T00:00:00"/>
    <d v="2023-03-07T00:00:00"/>
    <m/>
    <m/>
    <s v=""/>
    <d v="2023-02-20T00:00:00"/>
    <n v="3"/>
    <n v="0"/>
    <n v="2023"/>
    <n v="2"/>
    <n v="28"/>
    <n v="9"/>
    <n v="3"/>
  </r>
  <r>
    <x v="0"/>
    <x v="0"/>
    <x v="1"/>
    <s v="Resuelta"/>
    <s v="ITSMECOM-1452935"/>
    <n v="6402241"/>
    <d v="2023-02-16T00:00:00"/>
    <d v="2023-02-23T00:00:00"/>
    <m/>
    <m/>
    <s v=""/>
    <d v="2023-02-23T00:00:00"/>
    <n v="7"/>
    <n v="0"/>
    <n v="2023"/>
    <n v="2"/>
    <n v="28"/>
    <n v="9"/>
    <n v="3"/>
  </r>
  <r>
    <x v="0"/>
    <x v="0"/>
    <x v="0"/>
    <s v="Cerrado"/>
    <s v="ITSMECOM-1452690"/>
    <n v="6400980"/>
    <d v="2023-02-16T00:00:00"/>
    <d v="2023-03-03T00:00:00"/>
    <m/>
    <m/>
    <s v=""/>
    <d v="2023-02-16T00:00:00"/>
    <n v="0"/>
    <n v="0"/>
    <n v="2023"/>
    <n v="2"/>
    <n v="28"/>
    <n v="9"/>
    <n v="3"/>
  </r>
  <r>
    <x v="1"/>
    <x v="1"/>
    <x v="0"/>
    <s v="Cerrado"/>
    <s v="ITSMECOM-1452637"/>
    <n v="6400915"/>
    <d v="2023-02-16T00:00:00"/>
    <d v="2023-03-03T00:00:00"/>
    <d v="2023-02-16T00:00:00"/>
    <d v="2023-02-16T00:00:00"/>
    <s v=""/>
    <d v="2023-02-16T00:00:00"/>
    <n v="0"/>
    <n v="0"/>
    <n v="2023"/>
    <n v="2"/>
    <n v="28"/>
    <n v="9"/>
    <n v="3"/>
  </r>
  <r>
    <x v="1"/>
    <x v="1"/>
    <x v="0"/>
    <s v="Cerrado"/>
    <s v="ITSMECOM-1452334"/>
    <n v="6399452"/>
    <d v="2023-02-16T00:00:00"/>
    <d v="2023-03-03T00:00:00"/>
    <m/>
    <m/>
    <s v=""/>
    <d v="2023-02-16T00:00:00"/>
    <n v="0"/>
    <n v="0"/>
    <n v="2023"/>
    <n v="2"/>
    <n v="28"/>
    <n v="9"/>
    <n v="3"/>
  </r>
  <r>
    <x v="1"/>
    <x v="3"/>
    <x v="0"/>
    <s v="Cerrado"/>
    <s v="ITSMECOM-1452096"/>
    <n v="6398470"/>
    <d v="2023-02-16T00:00:00"/>
    <d v="2023-03-03T00:00:00"/>
    <m/>
    <m/>
    <s v=""/>
    <d v="2023-02-16T00:00:00"/>
    <n v="0"/>
    <n v="0"/>
    <n v="2023"/>
    <n v="2"/>
    <n v="28"/>
    <n v="9"/>
    <n v="3"/>
  </r>
  <r>
    <x v="1"/>
    <x v="1"/>
    <x v="0"/>
    <s v="Cerrado"/>
    <s v="ITSMECOM-1452082"/>
    <n v="6398535"/>
    <d v="2023-02-16T00:00:00"/>
    <d v="2023-03-03T00:00:00"/>
    <m/>
    <m/>
    <s v=""/>
    <d v="2023-02-16T00:00:00"/>
    <n v="0"/>
    <n v="0"/>
    <n v="2023"/>
    <n v="2"/>
    <n v="28"/>
    <n v="9"/>
    <n v="3"/>
  </r>
  <r>
    <x v="1"/>
    <x v="1"/>
    <x v="0"/>
    <s v="Cerrado"/>
    <s v="ITSMECOM-1452079"/>
    <n v="6398532"/>
    <d v="2023-02-16T00:00:00"/>
    <d v="2023-03-04T00:00:00"/>
    <m/>
    <m/>
    <s v=""/>
    <d v="2023-02-17T00:00:00"/>
    <n v="1"/>
    <n v="0"/>
    <n v="2023"/>
    <n v="2"/>
    <n v="28"/>
    <n v="9"/>
    <n v="3"/>
  </r>
  <r>
    <x v="1"/>
    <x v="1"/>
    <x v="0"/>
    <s v="Cerrado"/>
    <s v="ITSMECOM-1452068"/>
    <n v="6398520"/>
    <d v="2023-02-16T00:00:00"/>
    <d v="2023-03-08T00:00:00"/>
    <m/>
    <m/>
    <s v=""/>
    <d v="2023-02-21T00:00:00"/>
    <n v="5"/>
    <n v="0"/>
    <n v="2023"/>
    <n v="2"/>
    <n v="28"/>
    <n v="9"/>
    <n v="3"/>
  </r>
  <r>
    <x v="1"/>
    <x v="3"/>
    <x v="0"/>
    <s v="Cerrado"/>
    <s v="ITSMECOM-1452059"/>
    <n v="6398433"/>
    <d v="2023-02-16T00:00:00"/>
    <d v="2023-03-03T00:00:00"/>
    <m/>
    <m/>
    <s v=""/>
    <d v="2023-02-16T00:00:00"/>
    <n v="0"/>
    <n v="0"/>
    <n v="2023"/>
    <n v="2"/>
    <n v="28"/>
    <n v="9"/>
    <n v="3"/>
  </r>
  <r>
    <x v="1"/>
    <x v="1"/>
    <x v="0"/>
    <s v="Cerrado"/>
    <s v="ITSMECOM-1451999"/>
    <n v="6398166"/>
    <d v="2023-02-16T00:00:00"/>
    <d v="2023-03-03T00:00:00"/>
    <m/>
    <m/>
    <s v=""/>
    <d v="2023-02-16T00:00:00"/>
    <n v="0"/>
    <n v="0"/>
    <n v="2023"/>
    <n v="2"/>
    <n v="28"/>
    <n v="9"/>
    <n v="3"/>
  </r>
  <r>
    <x v="1"/>
    <x v="3"/>
    <x v="0"/>
    <s v="Cerrado"/>
    <s v="ITSMECOM-1451982"/>
    <n v="6397857"/>
    <d v="2023-02-16T00:00:00"/>
    <d v="2023-03-04T00:00:00"/>
    <d v="2023-02-16T00:00:00"/>
    <d v="2023-02-17T00:00:00"/>
    <s v=""/>
    <d v="2023-02-17T00:00:00"/>
    <n v="1"/>
    <n v="1"/>
    <n v="2023"/>
    <n v="2"/>
    <n v="28"/>
    <n v="9"/>
    <n v="3"/>
  </r>
  <r>
    <x v="1"/>
    <x v="1"/>
    <x v="0"/>
    <s v="Cerrado"/>
    <s v="ITSMECOM-1451977"/>
    <n v="6398149"/>
    <d v="2023-02-16T00:00:00"/>
    <d v="2023-03-08T00:00:00"/>
    <m/>
    <m/>
    <s v=""/>
    <d v="2023-02-21T00:00:00"/>
    <n v="5"/>
    <n v="0"/>
    <n v="2023"/>
    <n v="2"/>
    <n v="28"/>
    <n v="9"/>
    <n v="3"/>
  </r>
  <r>
    <x v="0"/>
    <x v="0"/>
    <x v="1"/>
    <s v="Cerrado"/>
    <s v="ITSMECOM-1451952"/>
    <n v="6398137"/>
    <d v="2023-02-16T00:00:00"/>
    <d v="2023-03-03T00:00:00"/>
    <m/>
    <m/>
    <s v=""/>
    <d v="2023-02-16T00:00:00"/>
    <n v="0"/>
    <n v="0"/>
    <n v="2023"/>
    <n v="2"/>
    <n v="28"/>
    <n v="9"/>
    <n v="3"/>
  </r>
  <r>
    <x v="1"/>
    <x v="7"/>
    <x v="1"/>
    <s v="Cerrado"/>
    <s v="ITSMECOM-1451625"/>
    <n v="6397133"/>
    <d v="2023-02-16T00:00:00"/>
    <d v="2023-03-07T00:00:00"/>
    <m/>
    <m/>
    <s v=""/>
    <d v="2023-02-20T00:00:00"/>
    <n v="4"/>
    <n v="0"/>
    <n v="2023"/>
    <n v="2"/>
    <n v="28"/>
    <n v="9"/>
    <n v="3"/>
  </r>
  <r>
    <x v="0"/>
    <x v="0"/>
    <x v="1"/>
    <s v="Cerrado"/>
    <s v="ITSMECOM-1450311"/>
    <n v="6394204"/>
    <d v="2023-02-15T00:00:00"/>
    <d v="2023-03-03T00:00:00"/>
    <m/>
    <m/>
    <s v=""/>
    <d v="2023-02-16T00:00:00"/>
    <n v="1"/>
    <n v="0"/>
    <n v="2023"/>
    <n v="2"/>
    <n v="28"/>
    <n v="9"/>
    <n v="3"/>
  </r>
  <r>
    <x v="0"/>
    <x v="0"/>
    <x v="0"/>
    <s v="Cerrado"/>
    <s v="ITSMECOM-1450207"/>
    <n v="6393868"/>
    <d v="2023-02-15T00:00:00"/>
    <d v="2023-03-03T00:00:00"/>
    <m/>
    <m/>
    <s v=""/>
    <d v="2023-02-16T00:00:00"/>
    <n v="1"/>
    <n v="0"/>
    <n v="2023"/>
    <n v="2"/>
    <n v="28"/>
    <n v="9"/>
    <n v="3"/>
  </r>
  <r>
    <x v="0"/>
    <x v="0"/>
    <x v="0"/>
    <s v="Cerrado"/>
    <s v="ITSMECOM-1449805"/>
    <n v="6392063"/>
    <d v="2023-02-15T00:00:00"/>
    <d v="2023-03-02T00:00:00"/>
    <m/>
    <m/>
    <s v=""/>
    <d v="2023-02-15T00:00:00"/>
    <n v="0"/>
    <n v="0"/>
    <n v="2023"/>
    <n v="2"/>
    <n v="28"/>
    <n v="9"/>
    <n v="3"/>
  </r>
  <r>
    <x v="0"/>
    <x v="0"/>
    <x v="4"/>
    <s v="Cerrado"/>
    <s v="ITSMECOM-1449718"/>
    <n v="6391834"/>
    <d v="2023-02-15T00:00:00"/>
    <d v="2023-03-02T00:00:00"/>
    <m/>
    <m/>
    <s v=""/>
    <d v="2023-02-15T00:00:00"/>
    <n v="0"/>
    <n v="0"/>
    <n v="2023"/>
    <n v="2"/>
    <n v="28"/>
    <n v="9"/>
    <n v="3"/>
  </r>
  <r>
    <x v="0"/>
    <x v="0"/>
    <x v="0"/>
    <s v="Cerrado"/>
    <s v="ITSMECOM-1449611"/>
    <n v="6391351"/>
    <d v="2023-02-15T00:00:00"/>
    <d v="2023-03-02T00:00:00"/>
    <m/>
    <m/>
    <s v=""/>
    <d v="2023-02-15T00:00:00"/>
    <n v="0"/>
    <n v="0"/>
    <n v="2023"/>
    <n v="2"/>
    <n v="28"/>
    <n v="9"/>
    <n v="3"/>
  </r>
  <r>
    <x v="1"/>
    <x v="5"/>
    <x v="2"/>
    <s v="Cerrado"/>
    <s v="ITSMECOM-1449579"/>
    <n v="6391220"/>
    <d v="2023-02-15T00:00:00"/>
    <d v="2023-03-04T00:00:00"/>
    <d v="2023-02-15T00:00:00"/>
    <d v="2023-02-17T00:00:00"/>
    <s v=""/>
    <d v="2023-02-17T00:00:00"/>
    <n v="2"/>
    <n v="2"/>
    <n v="2023"/>
    <n v="2"/>
    <n v="28"/>
    <n v="9"/>
    <n v="3"/>
  </r>
  <r>
    <x v="1"/>
    <x v="1"/>
    <x v="0"/>
    <s v="Resuelta"/>
    <s v="ITSMECOM-1449323"/>
    <n v="6390375"/>
    <d v="2023-02-15T00:00:00"/>
    <d v="2023-02-27T00:00:00"/>
    <d v="2023-02-15T00:00:00"/>
    <d v="2023-02-27T00:00:00"/>
    <s v=""/>
    <d v="2023-02-27T00:00:00"/>
    <n v="12"/>
    <n v="12"/>
    <n v="2023"/>
    <n v="2"/>
    <n v="28"/>
    <n v="9"/>
    <n v="3"/>
  </r>
  <r>
    <x v="1"/>
    <x v="1"/>
    <x v="0"/>
    <s v="Cerrado"/>
    <s v="ITSMECOM-1449305"/>
    <n v="6390346"/>
    <d v="2023-02-15T00:00:00"/>
    <d v="2023-03-02T00:00:00"/>
    <m/>
    <m/>
    <s v=""/>
    <d v="2023-02-15T00:00:00"/>
    <n v="0"/>
    <n v="0"/>
    <n v="2023"/>
    <n v="2"/>
    <n v="28"/>
    <n v="9"/>
    <n v="3"/>
  </r>
  <r>
    <x v="1"/>
    <x v="1"/>
    <x v="0"/>
    <s v="Cerrado"/>
    <s v="ITSMECOM-1449125"/>
    <n v="6389497"/>
    <d v="2023-02-15T00:00:00"/>
    <d v="2023-03-02T00:00:00"/>
    <m/>
    <m/>
    <s v=""/>
    <d v="2023-02-15T00:00:00"/>
    <n v="0"/>
    <n v="0"/>
    <n v="2023"/>
    <n v="2"/>
    <n v="28"/>
    <n v="9"/>
    <n v="3"/>
  </r>
  <r>
    <x v="1"/>
    <x v="3"/>
    <x v="0"/>
    <s v="Resuelta"/>
    <s v="ITSMECOM-1449091"/>
    <n v="6389567"/>
    <d v="2023-02-15T00:00:00"/>
    <d v="2023-02-23T00:00:00"/>
    <m/>
    <m/>
    <s v=""/>
    <d v="2023-02-23T00:00:00"/>
    <n v="8"/>
    <n v="0"/>
    <n v="2023"/>
    <n v="2"/>
    <n v="28"/>
    <n v="9"/>
    <n v="3"/>
  </r>
  <r>
    <x v="1"/>
    <x v="3"/>
    <x v="0"/>
    <s v="Cerrado"/>
    <s v="ITSMECOM-1449087"/>
    <n v="6389562"/>
    <d v="2023-02-15T00:00:00"/>
    <d v="2023-03-03T00:00:00"/>
    <d v="2023-02-15T00:00:00"/>
    <d v="2023-02-16T00:00:00"/>
    <s v=""/>
    <d v="2023-02-16T00:00:00"/>
    <n v="1"/>
    <n v="1"/>
    <n v="2023"/>
    <n v="2"/>
    <n v="28"/>
    <n v="9"/>
    <n v="3"/>
  </r>
  <r>
    <x v="0"/>
    <x v="0"/>
    <x v="0"/>
    <s v="Cerrado"/>
    <s v="ITSMECOM-1447517"/>
    <n v="6385849"/>
    <d v="2023-02-14T00:00:00"/>
    <d v="2023-03-02T00:00:00"/>
    <m/>
    <m/>
    <s v=""/>
    <d v="2023-02-15T00:00:00"/>
    <n v="1"/>
    <n v="0"/>
    <n v="2023"/>
    <n v="2"/>
    <n v="28"/>
    <n v="9"/>
    <n v="3"/>
  </r>
  <r>
    <x v="1"/>
    <x v="1"/>
    <x v="0"/>
    <s v="Cerrado"/>
    <s v="ITSMECOM-1446626"/>
    <n v="6383382"/>
    <d v="2023-02-14T00:00:00"/>
    <d v="2023-03-02T00:00:00"/>
    <m/>
    <m/>
    <s v=""/>
    <d v="2023-02-15T00:00:00"/>
    <n v="1"/>
    <n v="0"/>
    <n v="2023"/>
    <n v="2"/>
    <n v="28"/>
    <n v="9"/>
    <n v="3"/>
  </r>
  <r>
    <x v="1"/>
    <x v="1"/>
    <x v="0"/>
    <s v="Cerrado"/>
    <s v="ITSMECOM-1446610"/>
    <n v="6383366"/>
    <d v="2023-02-14T00:00:00"/>
    <d v="2023-03-03T00:00:00"/>
    <d v="2023-02-14T00:00:00"/>
    <d v="2023-02-16T00:00:00"/>
    <s v=""/>
    <d v="2023-02-16T00:00:00"/>
    <n v="2"/>
    <n v="2"/>
    <n v="2023"/>
    <n v="2"/>
    <n v="28"/>
    <n v="9"/>
    <n v="3"/>
  </r>
  <r>
    <x v="1"/>
    <x v="1"/>
    <x v="0"/>
    <s v="Cerrado"/>
    <s v="ITSMECOM-1446283"/>
    <n v="6382512"/>
    <d v="2023-02-14T00:00:00"/>
    <d v="2023-03-03T00:00:00"/>
    <m/>
    <m/>
    <s v=""/>
    <d v="2023-02-16T00:00:00"/>
    <n v="2"/>
    <n v="0"/>
    <n v="2023"/>
    <n v="2"/>
    <n v="28"/>
    <n v="9"/>
    <n v="3"/>
  </r>
  <r>
    <x v="1"/>
    <x v="1"/>
    <x v="3"/>
    <s v="Cerrado"/>
    <s v="ITSMECOM-1445716"/>
    <n v="6381281"/>
    <d v="2023-02-14T00:00:00"/>
    <d v="2023-03-01T00:00:00"/>
    <m/>
    <m/>
    <s v=""/>
    <d v="2023-02-14T00:00:00"/>
    <n v="0"/>
    <n v="0"/>
    <n v="2023"/>
    <n v="2"/>
    <n v="28"/>
    <n v="9"/>
    <n v="3"/>
  </r>
  <r>
    <x v="1"/>
    <x v="1"/>
    <x v="0"/>
    <s v="Cerrado"/>
    <s v="ITSMECOM-1444006"/>
    <n v="6378302"/>
    <d v="2023-02-13T00:00:00"/>
    <d v="2023-03-01T00:00:00"/>
    <m/>
    <m/>
    <s v=""/>
    <d v="2023-02-13T00:00:00"/>
    <n v="0"/>
    <n v="0"/>
    <n v="2023"/>
    <n v="2"/>
    <n v="28"/>
    <n v="9"/>
    <n v="3"/>
  </r>
  <r>
    <x v="0"/>
    <x v="0"/>
    <x v="1"/>
    <s v="Cerrado"/>
    <s v="ITSMECOM-1443902"/>
    <n v="6378087"/>
    <d v="2023-02-13T00:00:00"/>
    <d v="2023-03-01T00:00:00"/>
    <m/>
    <m/>
    <s v=""/>
    <d v="2023-02-13T00:00:00"/>
    <n v="0"/>
    <n v="0"/>
    <n v="2023"/>
    <n v="2"/>
    <n v="28"/>
    <n v="9"/>
    <n v="3"/>
  </r>
  <r>
    <x v="1"/>
    <x v="1"/>
    <x v="0"/>
    <s v="Cerrado"/>
    <s v="ITSMECOM-1443525"/>
    <n v="6376984"/>
    <d v="2023-02-13T00:00:00"/>
    <d v="2023-03-02T00:00:00"/>
    <m/>
    <m/>
    <s v=""/>
    <d v="2023-02-15T00:00:00"/>
    <n v="2"/>
    <n v="0"/>
    <n v="2023"/>
    <n v="2"/>
    <n v="28"/>
    <n v="9"/>
    <n v="3"/>
  </r>
  <r>
    <x v="1"/>
    <x v="1"/>
    <x v="0"/>
    <s v="Cerrado"/>
    <s v="ITSMECOM-1442631"/>
    <n v="6373979"/>
    <d v="2023-02-13T00:00:00"/>
    <d v="2023-03-04T00:00:00"/>
    <m/>
    <m/>
    <s v=""/>
    <d v="2023-02-17T00:00:00"/>
    <n v="4"/>
    <n v="0"/>
    <n v="2023"/>
    <n v="2"/>
    <n v="28"/>
    <n v="9"/>
    <n v="3"/>
  </r>
  <r>
    <x v="1"/>
    <x v="1"/>
    <x v="0"/>
    <s v="Cerrado"/>
    <s v="ITSMECOM-1442609"/>
    <n v="6373956"/>
    <d v="2023-02-13T00:00:00"/>
    <d v="2023-03-04T00:00:00"/>
    <m/>
    <m/>
    <s v=""/>
    <d v="2023-02-17T00:00:00"/>
    <n v="4"/>
    <n v="0"/>
    <n v="2023"/>
    <n v="2"/>
    <n v="28"/>
    <n v="9"/>
    <n v="3"/>
  </r>
  <r>
    <x v="1"/>
    <x v="1"/>
    <x v="0"/>
    <s v="Cerrado"/>
    <s v="ITSMECOM-1442426"/>
    <n v="6373371"/>
    <d v="2023-02-13T00:00:00"/>
    <d v="2023-03-02T00:00:00"/>
    <m/>
    <m/>
    <s v=""/>
    <d v="2023-02-15T00:00:00"/>
    <n v="2"/>
    <n v="0"/>
    <n v="2023"/>
    <n v="2"/>
    <n v="28"/>
    <n v="9"/>
    <n v="3"/>
  </r>
  <r>
    <x v="1"/>
    <x v="3"/>
    <x v="0"/>
    <s v="Cerrado"/>
    <s v="ITSMECOM-1442424"/>
    <n v="6373648"/>
    <d v="2023-02-13T00:00:00"/>
    <d v="2023-03-01T00:00:00"/>
    <m/>
    <m/>
    <s v=""/>
    <d v="2023-02-14T00:00:00"/>
    <n v="1"/>
    <n v="0"/>
    <n v="2023"/>
    <n v="2"/>
    <n v="28"/>
    <n v="9"/>
    <n v="3"/>
  </r>
  <r>
    <x v="1"/>
    <x v="3"/>
    <x v="0"/>
    <s v="Cerrado"/>
    <s v="ITSMECOM-1442420"/>
    <n v="6373645"/>
    <d v="2023-02-13T00:00:00"/>
    <d v="2023-03-01T00:00:00"/>
    <m/>
    <m/>
    <s v=""/>
    <d v="2023-02-13T00:00:00"/>
    <n v="0"/>
    <n v="0"/>
    <n v="2023"/>
    <n v="2"/>
    <n v="28"/>
    <n v="9"/>
    <n v="3"/>
  </r>
  <r>
    <x v="1"/>
    <x v="7"/>
    <x v="2"/>
    <s v="Resuelta"/>
    <s v="ITSMECOM-1440565"/>
    <n v="6370535"/>
    <d v="2023-02-11T00:00:00"/>
    <d v="2023-02-28T00:00:00"/>
    <m/>
    <m/>
    <s v=""/>
    <d v="2023-02-28T00:00:00"/>
    <n v="17"/>
    <n v="0"/>
    <n v="2023"/>
    <n v="2"/>
    <n v="28"/>
    <n v="9"/>
    <n v="3"/>
  </r>
  <r>
    <x v="0"/>
    <x v="0"/>
    <x v="1"/>
    <s v="Cerrado"/>
    <s v="ITSMECOM-1438810"/>
    <n v="6367253"/>
    <d v="2023-02-10T00:00:00"/>
    <d v="2023-02-28T00:00:00"/>
    <m/>
    <m/>
    <s v=""/>
    <d v="2023-02-13T00:00:00"/>
    <n v="3"/>
    <n v="0"/>
    <n v="2023"/>
    <n v="2"/>
    <n v="28"/>
    <n v="9"/>
    <n v="3"/>
  </r>
  <r>
    <x v="1"/>
    <x v="5"/>
    <x v="2"/>
    <s v="Cerrado"/>
    <s v="ITSMECOM-1438796"/>
    <n v="6367237"/>
    <d v="2023-02-10T00:00:00"/>
    <d v="2023-02-25T00:00:00"/>
    <m/>
    <m/>
    <s v=""/>
    <d v="2023-02-10T00:00:00"/>
    <n v="0"/>
    <n v="0"/>
    <n v="2023"/>
    <n v="2"/>
    <n v="28"/>
    <n v="9"/>
    <n v="3"/>
  </r>
  <r>
    <x v="0"/>
    <x v="0"/>
    <x v="0"/>
    <s v="Cerrado"/>
    <s v="ITSMECOM-1437915"/>
    <n v="6364501"/>
    <d v="2023-02-10T00:00:00"/>
    <d v="2023-03-01T00:00:00"/>
    <m/>
    <m/>
    <s v=""/>
    <d v="2023-02-10T00:00:00"/>
    <n v="0"/>
    <n v="0"/>
    <n v="2023"/>
    <n v="2"/>
    <n v="28"/>
    <n v="9"/>
    <n v="3"/>
  </r>
  <r>
    <x v="1"/>
    <x v="3"/>
    <x v="3"/>
    <s v="Cerrado"/>
    <s v="ITSMECOM-1437912"/>
    <n v="6364498"/>
    <d v="2023-02-10T00:00:00"/>
    <d v="2023-03-01T00:00:00"/>
    <d v="2023-02-10T00:00:00"/>
    <d v="2023-02-14T00:00:00"/>
    <s v=""/>
    <d v="2023-02-14T00:00:00"/>
    <n v="4"/>
    <n v="4"/>
    <n v="2023"/>
    <n v="2"/>
    <n v="28"/>
    <n v="9"/>
    <n v="3"/>
  </r>
  <r>
    <x v="1"/>
    <x v="5"/>
    <x v="3"/>
    <s v="Cerrado"/>
    <s v="ITSMECOM-1437905"/>
    <n v="6364493"/>
    <d v="2023-02-10T00:00:00"/>
    <d v="2023-02-25T00:00:00"/>
    <d v="2023-02-10T00:00:00"/>
    <d v="2023-02-10T00:00:00"/>
    <s v=""/>
    <d v="2023-02-10T00:00:00"/>
    <n v="0"/>
    <n v="0"/>
    <n v="2023"/>
    <n v="2"/>
    <n v="28"/>
    <n v="9"/>
    <n v="3"/>
  </r>
  <r>
    <x v="1"/>
    <x v="3"/>
    <x v="0"/>
    <s v="Cerrado"/>
    <s v="ITSMECOM-1437898"/>
    <n v="6364486"/>
    <d v="2023-02-10T00:00:00"/>
    <d v="2023-03-02T00:00:00"/>
    <m/>
    <m/>
    <s v=""/>
    <d v="2023-02-15T00:00:00"/>
    <n v="5"/>
    <n v="0"/>
    <n v="2023"/>
    <n v="2"/>
    <n v="28"/>
    <n v="9"/>
    <n v="3"/>
  </r>
  <r>
    <x v="1"/>
    <x v="3"/>
    <x v="0"/>
    <s v="Cerrado"/>
    <s v="ITSMECOM-1436350"/>
    <n v="6360964"/>
    <d v="2023-02-09T00:00:00"/>
    <d v="2023-02-28T00:00:00"/>
    <d v="2023-02-09T00:00:00"/>
    <d v="2023-02-13T00:00:00"/>
    <s v=""/>
    <d v="2023-02-13T00:00:00"/>
    <n v="4"/>
    <n v="4"/>
    <n v="2023"/>
    <n v="2"/>
    <n v="28"/>
    <n v="9"/>
    <n v="3"/>
  </r>
  <r>
    <x v="1"/>
    <x v="1"/>
    <x v="0"/>
    <s v="Cerrado"/>
    <s v="ITSMECOM-1435952"/>
    <n v="6359375"/>
    <d v="2023-02-09T00:00:00"/>
    <d v="2023-03-01T00:00:00"/>
    <d v="2023-02-09T00:00:00"/>
    <d v="2023-02-14T00:00:00"/>
    <s v=""/>
    <d v="2023-02-14T00:00:00"/>
    <n v="5"/>
    <n v="5"/>
    <n v="2023"/>
    <n v="2"/>
    <n v="28"/>
    <n v="9"/>
    <n v="3"/>
  </r>
  <r>
    <x v="1"/>
    <x v="1"/>
    <x v="0"/>
    <s v="Cerrado"/>
    <s v="ITSMECOM-1435819"/>
    <n v="6359262"/>
    <d v="2023-02-09T00:00:00"/>
    <d v="2023-02-28T00:00:00"/>
    <d v="2023-02-09T00:00:00"/>
    <d v="2023-02-09T00:00:00"/>
    <s v=""/>
    <d v="2023-02-13T00:00:00"/>
    <n v="4"/>
    <n v="0"/>
    <n v="2023"/>
    <n v="2"/>
    <n v="28"/>
    <n v="9"/>
    <n v="3"/>
  </r>
  <r>
    <x v="1"/>
    <x v="1"/>
    <x v="0"/>
    <s v="Cerrado"/>
    <s v="ITSMECOM-1435311"/>
    <n v="6357425"/>
    <d v="2023-02-09T00:00:00"/>
    <d v="2023-03-02T00:00:00"/>
    <d v="2023-02-10T00:00:00"/>
    <d v="2023-02-15T00:00:00"/>
    <s v=""/>
    <d v="2023-02-15T00:00:00"/>
    <n v="6"/>
    <n v="5"/>
    <n v="2023"/>
    <n v="2"/>
    <n v="28"/>
    <n v="9"/>
    <n v="3"/>
  </r>
  <r>
    <x v="1"/>
    <x v="1"/>
    <x v="0"/>
    <s v="Cerrado"/>
    <s v="ITSMECOM-1435305"/>
    <n v="6357417"/>
    <d v="2023-02-09T00:00:00"/>
    <d v="2023-02-28T00:00:00"/>
    <d v="2023-02-09T00:00:00"/>
    <d v="2023-02-13T00:00:00"/>
    <s v=""/>
    <d v="2023-02-13T00:00:00"/>
    <n v="4"/>
    <n v="4"/>
    <n v="2023"/>
    <n v="2"/>
    <n v="28"/>
    <n v="9"/>
    <n v="3"/>
  </r>
  <r>
    <x v="1"/>
    <x v="5"/>
    <x v="0"/>
    <s v="Resuelta"/>
    <s v="ITSMECOM-1435164"/>
    <n v="6357233"/>
    <d v="2023-02-09T00:00:00"/>
    <d v="2023-02-27T00:00:00"/>
    <m/>
    <m/>
    <s v=""/>
    <d v="2023-02-27T00:00:00"/>
    <n v="18"/>
    <n v="0"/>
    <n v="2023"/>
    <n v="2"/>
    <n v="28"/>
    <n v="9"/>
    <n v="3"/>
  </r>
  <r>
    <x v="1"/>
    <x v="1"/>
    <x v="0"/>
    <s v="Cerrado"/>
    <s v="ITSMECOM-1435150"/>
    <n v="6356973"/>
    <d v="2023-02-09T00:00:00"/>
    <d v="2023-03-02T00:00:00"/>
    <m/>
    <m/>
    <s v=""/>
    <d v="2023-02-15T00:00:00"/>
    <n v="6"/>
    <n v="0"/>
    <n v="2023"/>
    <n v="2"/>
    <n v="28"/>
    <n v="9"/>
    <n v="3"/>
  </r>
  <r>
    <x v="1"/>
    <x v="1"/>
    <x v="0"/>
    <s v="Cerrado"/>
    <s v="ITSMECOM-1433712"/>
    <n v="6353744"/>
    <d v="2023-02-08T00:00:00"/>
    <d v="2023-02-25T00:00:00"/>
    <m/>
    <m/>
    <s v=""/>
    <d v="2023-02-10T00:00:00"/>
    <n v="2"/>
    <n v="0"/>
    <n v="2023"/>
    <n v="2"/>
    <n v="28"/>
    <n v="9"/>
    <n v="3"/>
  </r>
  <r>
    <x v="0"/>
    <x v="0"/>
    <x v="0"/>
    <s v="Cerrado"/>
    <s v="ITSMECOM-1433005"/>
    <n v="6350878"/>
    <d v="2023-02-08T00:00:00"/>
    <d v="2023-02-23T00:00:00"/>
    <m/>
    <m/>
    <s v=""/>
    <d v="2023-02-08T00:00:00"/>
    <n v="0"/>
    <n v="0"/>
    <n v="2023"/>
    <n v="2"/>
    <n v="28"/>
    <n v="9"/>
    <n v="3"/>
  </r>
  <r>
    <x v="1"/>
    <x v="1"/>
    <x v="2"/>
    <s v="Cerrado"/>
    <s v="ITSMECOM-1432826"/>
    <n v="6350069"/>
    <d v="2023-02-08T00:00:00"/>
    <d v="2023-03-04T00:00:00"/>
    <m/>
    <m/>
    <s v=""/>
    <d v="2023-02-17T00:00:00"/>
    <n v="9"/>
    <n v="0"/>
    <n v="2023"/>
    <n v="2"/>
    <n v="28"/>
    <n v="9"/>
    <n v="3"/>
  </r>
  <r>
    <x v="1"/>
    <x v="3"/>
    <x v="3"/>
    <s v="Cerrado"/>
    <s v="ITSMECOM-1432580"/>
    <n v="6348933"/>
    <d v="2023-02-08T00:00:00"/>
    <d v="2023-02-24T00:00:00"/>
    <d v="2023-02-08T00:00:00"/>
    <d v="2023-02-08T00:00:00"/>
    <s v=""/>
    <d v="2023-02-08T00:00:00"/>
    <n v="0"/>
    <n v="0"/>
    <n v="2023"/>
    <n v="2"/>
    <n v="28"/>
    <n v="9"/>
    <n v="3"/>
  </r>
  <r>
    <x v="1"/>
    <x v="3"/>
    <x v="2"/>
    <s v="Resuelta"/>
    <s v="ITSMECOM-1432562"/>
    <n v="6348923"/>
    <d v="2023-02-08T00:00:00"/>
    <d v="2023-02-24T00:00:00"/>
    <d v="2023-02-17T00:00:00"/>
    <d v="2023-02-24T00:00:00"/>
    <s v=""/>
    <d v="2023-02-24T00:00:00"/>
    <n v="16"/>
    <n v="7"/>
    <n v="2023"/>
    <n v="2"/>
    <n v="28"/>
    <n v="9"/>
    <n v="3"/>
  </r>
  <r>
    <x v="1"/>
    <x v="5"/>
    <x v="0"/>
    <s v="Cerrado"/>
    <s v="ITSMECOM-1432332"/>
    <n v="6348523"/>
    <d v="2023-02-08T00:00:00"/>
    <d v="2023-02-23T00:00:00"/>
    <m/>
    <m/>
    <s v=""/>
    <d v="2023-02-08T00:00:00"/>
    <n v="0"/>
    <n v="0"/>
    <n v="2023"/>
    <n v="2"/>
    <n v="28"/>
    <n v="9"/>
    <n v="3"/>
  </r>
  <r>
    <x v="1"/>
    <x v="1"/>
    <x v="0"/>
    <s v="Cerrado"/>
    <s v="ITSMECOM-1430311"/>
    <n v="6341991"/>
    <d v="2023-02-07T00:00:00"/>
    <d v="2023-02-23T00:00:00"/>
    <m/>
    <m/>
    <s v=""/>
    <d v="2023-02-07T00:00:00"/>
    <n v="0"/>
    <n v="0"/>
    <n v="2023"/>
    <n v="2"/>
    <n v="28"/>
    <n v="9"/>
    <n v="3"/>
  </r>
  <r>
    <x v="1"/>
    <x v="1"/>
    <x v="3"/>
    <s v="Cerrado"/>
    <s v="ITSMECOM-1430173"/>
    <n v="6341703"/>
    <d v="2023-02-07T00:00:00"/>
    <d v="2023-02-24T00:00:00"/>
    <d v="2023-02-07T00:00:00"/>
    <d v="2023-02-08T00:00:00"/>
    <s v=""/>
    <d v="2023-02-08T00:00:00"/>
    <n v="1"/>
    <n v="1"/>
    <n v="2023"/>
    <n v="2"/>
    <n v="28"/>
    <n v="9"/>
    <n v="3"/>
  </r>
  <r>
    <x v="1"/>
    <x v="1"/>
    <x v="2"/>
    <s v="Cerrado"/>
    <s v="ITSMECOM-1430104"/>
    <n v="6341295"/>
    <d v="2023-02-07T00:00:00"/>
    <d v="2023-02-23T00:00:00"/>
    <d v="2023-02-07T00:00:00"/>
    <d v="2023-02-07T00:00:00"/>
    <s v=""/>
    <d v="2023-02-07T00:00:00"/>
    <n v="0"/>
    <n v="0"/>
    <n v="2023"/>
    <n v="2"/>
    <n v="28"/>
    <n v="9"/>
    <n v="3"/>
  </r>
  <r>
    <x v="1"/>
    <x v="1"/>
    <x v="0"/>
    <s v="Cerrado"/>
    <s v="ITSMECOM-1429932"/>
    <n v="6340847"/>
    <d v="2023-02-07T00:00:00"/>
    <d v="2023-03-04T00:00:00"/>
    <d v="2023-02-15T00:00:00"/>
    <d v="2023-02-17T00:00:00"/>
    <s v=""/>
    <d v="2023-02-17T00:00:00"/>
    <n v="10"/>
    <n v="2"/>
    <n v="2023"/>
    <n v="2"/>
    <n v="28"/>
    <n v="9"/>
    <n v="3"/>
  </r>
  <r>
    <x v="1"/>
    <x v="3"/>
    <x v="3"/>
    <s v="Cerrado"/>
    <s v="ITSMECOM-1429680"/>
    <n v="6339862"/>
    <d v="2023-02-07T00:00:00"/>
    <d v="2023-02-28T00:00:00"/>
    <d v="2023-02-08T00:00:00"/>
    <d v="2023-02-13T00:00:00"/>
    <s v=""/>
    <d v="2023-02-13T00:00:00"/>
    <n v="6"/>
    <n v="5"/>
    <n v="2023"/>
    <n v="2"/>
    <n v="28"/>
    <n v="9"/>
    <n v="3"/>
  </r>
  <r>
    <x v="1"/>
    <x v="7"/>
    <x v="1"/>
    <s v="Cerrado"/>
    <s v="ITSMECOM-1428233"/>
    <n v="6337522"/>
    <d v="2023-02-06T00:00:00"/>
    <d v="2023-02-16T00:00:00"/>
    <m/>
    <m/>
    <s v=""/>
    <d v="2023-02-13T00:00:00"/>
    <n v="7"/>
    <n v="0"/>
    <n v="2023"/>
    <n v="2"/>
    <n v="28"/>
    <n v="9"/>
    <n v="3"/>
  </r>
  <r>
    <x v="0"/>
    <x v="0"/>
    <x v="0"/>
    <s v="Cerrado"/>
    <s v="ITSMECOM-1427720"/>
    <n v="6335979"/>
    <d v="2023-02-06T00:00:00"/>
    <d v="2023-02-22T00:00:00"/>
    <m/>
    <m/>
    <s v=""/>
    <d v="2023-02-06T00:00:00"/>
    <n v="0"/>
    <n v="0"/>
    <n v="2023"/>
    <n v="2"/>
    <n v="28"/>
    <n v="9"/>
    <n v="3"/>
  </r>
  <r>
    <x v="1"/>
    <x v="7"/>
    <x v="1"/>
    <s v="Cerrado"/>
    <s v="ITSMECOM-1427659"/>
    <n v="6335934"/>
    <d v="2023-02-06T00:00:00"/>
    <d v="2023-03-07T00:00:00"/>
    <m/>
    <m/>
    <s v=""/>
    <d v="2023-02-20T00:00:00"/>
    <n v="14"/>
    <n v="0"/>
    <n v="2023"/>
    <n v="2"/>
    <n v="28"/>
    <n v="9"/>
    <n v="3"/>
  </r>
  <r>
    <x v="1"/>
    <x v="7"/>
    <x v="1"/>
    <s v="Cerrado"/>
    <s v="ITSMECOM-1427639"/>
    <n v="6335708"/>
    <d v="2023-02-06T00:00:00"/>
    <d v="2023-02-20T00:00:00"/>
    <m/>
    <m/>
    <s v=""/>
    <d v="2023-02-20T00:00:00"/>
    <n v="14"/>
    <n v="0"/>
    <n v="2023"/>
    <n v="2"/>
    <n v="28"/>
    <n v="9"/>
    <n v="3"/>
  </r>
  <r>
    <x v="0"/>
    <x v="0"/>
    <x v="0"/>
    <s v="Cerrado"/>
    <s v="ITSMECOM-1427071"/>
    <n v="6334633"/>
    <d v="2023-02-06T00:00:00"/>
    <d v="2023-02-21T00:00:00"/>
    <m/>
    <m/>
    <s v=""/>
    <d v="2023-02-06T00:00:00"/>
    <n v="0"/>
    <n v="0"/>
    <n v="2023"/>
    <n v="2"/>
    <n v="28"/>
    <n v="9"/>
    <n v="3"/>
  </r>
  <r>
    <x v="1"/>
    <x v="1"/>
    <x v="0"/>
    <s v="Cerrado"/>
    <s v="ITSMECOM-1426543"/>
    <n v="6332526"/>
    <d v="2023-02-06T00:00:00"/>
    <d v="2023-02-22T00:00:00"/>
    <d v="2023-02-06T00:00:00"/>
    <d v="2023-02-06T00:00:00"/>
    <s v=""/>
    <d v="2023-02-06T00:00:00"/>
    <n v="0"/>
    <n v="0"/>
    <n v="2023"/>
    <n v="2"/>
    <n v="28"/>
    <n v="9"/>
    <n v="3"/>
  </r>
  <r>
    <x v="1"/>
    <x v="5"/>
    <x v="0"/>
    <s v="Cerrado"/>
    <s v="ITSMECOM-1426393"/>
    <n v="6331739"/>
    <d v="2023-02-06T00:00:00"/>
    <d v="2023-02-21T00:00:00"/>
    <m/>
    <m/>
    <s v=""/>
    <d v="2023-02-06T00:00:00"/>
    <n v="0"/>
    <n v="0"/>
    <n v="2023"/>
    <n v="2"/>
    <n v="28"/>
    <n v="9"/>
    <n v="3"/>
  </r>
  <r>
    <x v="1"/>
    <x v="3"/>
    <x v="0"/>
    <s v="Cerrado"/>
    <s v="ITSMECOM-1426371"/>
    <n v="6331505"/>
    <d v="2023-02-06T00:00:00"/>
    <d v="2023-03-09T00:00:00"/>
    <d v="2023-02-06T00:00:00"/>
    <d v="2023-02-22T00:00:00"/>
    <s v=""/>
    <d v="2023-02-22T00:00:00"/>
    <n v="16"/>
    <n v="16"/>
    <n v="2023"/>
    <n v="2"/>
    <n v="28"/>
    <n v="9"/>
    <n v="3"/>
  </r>
  <r>
    <x v="1"/>
    <x v="3"/>
    <x v="2"/>
    <s v="Cerrado"/>
    <s v="ITSMECOM-1426343"/>
    <n v="6331486"/>
    <d v="2023-02-06T00:00:00"/>
    <d v="2023-02-23T00:00:00"/>
    <d v="2023-02-06T00:00:00"/>
    <d v="2023-02-08T00:00:00"/>
    <s v=""/>
    <d v="2023-02-08T00:00:00"/>
    <n v="2"/>
    <n v="2"/>
    <n v="2023"/>
    <n v="2"/>
    <n v="28"/>
    <n v="9"/>
    <n v="3"/>
  </r>
  <r>
    <x v="1"/>
    <x v="7"/>
    <x v="1"/>
    <s v="Cerrado"/>
    <s v="ITSMECOM-1425616"/>
    <n v="6330133"/>
    <d v="2023-02-06T00:00:00"/>
    <d v="2023-03-07T00:00:00"/>
    <m/>
    <m/>
    <s v=""/>
    <d v="2023-02-20T00:00:00"/>
    <n v="14"/>
    <n v="0"/>
    <n v="2023"/>
    <n v="2"/>
    <n v="28"/>
    <n v="9"/>
    <n v="3"/>
  </r>
  <r>
    <x v="1"/>
    <x v="7"/>
    <x v="1"/>
    <s v="Cerrado"/>
    <s v="ITSMECOM-1420819"/>
    <n v="6321947"/>
    <d v="2023-02-03T00:00:00"/>
    <d v="2023-03-07T00:00:00"/>
    <m/>
    <m/>
    <s v=""/>
    <d v="2023-02-20T00:00:00"/>
    <n v="17"/>
    <n v="0"/>
    <n v="2023"/>
    <n v="2"/>
    <n v="28"/>
    <n v="9"/>
    <n v="3"/>
  </r>
  <r>
    <x v="1"/>
    <x v="7"/>
    <x v="1"/>
    <s v="Cerrado"/>
    <s v="ITSMECOM-1420815"/>
    <n v="6321943"/>
    <d v="2023-02-03T00:00:00"/>
    <d v="2023-03-07T00:00:00"/>
    <m/>
    <m/>
    <s v=""/>
    <d v="2023-02-20T00:00:00"/>
    <n v="17"/>
    <n v="0"/>
    <n v="2023"/>
    <n v="2"/>
    <n v="28"/>
    <n v="9"/>
    <n v="3"/>
  </r>
  <r>
    <x v="1"/>
    <x v="1"/>
    <x v="3"/>
    <s v="Cerrado"/>
    <s v="ITSMECOM-1420455"/>
    <n v="6320851"/>
    <d v="2023-02-03T00:00:00"/>
    <d v="2023-02-24T00:00:00"/>
    <d v="2023-02-09T00:00:00"/>
    <d v="2023-02-09T00:00:00"/>
    <s v=""/>
    <d v="2023-02-09T00:00:00"/>
    <n v="6"/>
    <n v="0"/>
    <n v="2023"/>
    <n v="2"/>
    <n v="28"/>
    <n v="9"/>
    <n v="3"/>
  </r>
  <r>
    <x v="1"/>
    <x v="1"/>
    <x v="0"/>
    <s v="Cerrado"/>
    <s v="ITSMECOM-1420407"/>
    <n v="6320840"/>
    <d v="2023-02-03T00:00:00"/>
    <d v="2023-02-18T00:00:00"/>
    <m/>
    <m/>
    <s v=""/>
    <d v="2023-02-03T00:00:00"/>
    <n v="0"/>
    <n v="0"/>
    <n v="2023"/>
    <n v="2"/>
    <n v="28"/>
    <n v="9"/>
    <n v="3"/>
  </r>
  <r>
    <x v="0"/>
    <x v="8"/>
    <x v="1"/>
    <s v="Cerrado"/>
    <s v="ITSMECOM-1420170"/>
    <n v="6320181"/>
    <d v="2023-02-03T00:00:00"/>
    <d v="2023-02-22T00:00:00"/>
    <m/>
    <m/>
    <s v=""/>
    <d v="2023-02-07T00:00:00"/>
    <n v="4"/>
    <n v="0"/>
    <n v="2023"/>
    <n v="2"/>
    <n v="28"/>
    <n v="9"/>
    <n v="3"/>
  </r>
  <r>
    <x v="1"/>
    <x v="7"/>
    <x v="2"/>
    <s v="Cerrado"/>
    <s v="ITSMECOM-1418127"/>
    <n v="6316895"/>
    <d v="2023-02-02T00:00:00"/>
    <d v="2023-03-06T00:00:00"/>
    <m/>
    <m/>
    <s v=""/>
    <d v="2023-02-19T00:00:00"/>
    <n v="17"/>
    <n v="0"/>
    <n v="2023"/>
    <n v="2"/>
    <n v="28"/>
    <n v="9"/>
    <n v="3"/>
  </r>
  <r>
    <x v="1"/>
    <x v="1"/>
    <x v="0"/>
    <s v="Cerrado"/>
    <s v="ITSMECOM-1416552"/>
    <n v="6310649"/>
    <d v="2023-02-02T00:00:00"/>
    <d v="2023-02-18T00:00:00"/>
    <m/>
    <m/>
    <s v=""/>
    <d v="2023-02-03T00:00:00"/>
    <n v="1"/>
    <n v="0"/>
    <n v="2023"/>
    <n v="2"/>
    <n v="28"/>
    <n v="9"/>
    <n v="3"/>
  </r>
  <r>
    <x v="1"/>
    <x v="7"/>
    <x v="1"/>
    <s v="Cerrado"/>
    <s v="ITSMECOM-1414905"/>
    <n v="6307498"/>
    <d v="2023-02-02T00:00:00"/>
    <d v="2023-03-08T00:00:00"/>
    <m/>
    <m/>
    <s v=""/>
    <d v="2023-02-21T00:00:00"/>
    <n v="19"/>
    <n v="0"/>
    <n v="2023"/>
    <n v="2"/>
    <n v="28"/>
    <n v="9"/>
    <n v="3"/>
  </r>
  <r>
    <x v="0"/>
    <x v="8"/>
    <x v="0"/>
    <s v="Cerrado"/>
    <s v="ITSMECOM-1414185"/>
    <n v="6305712"/>
    <d v="2023-02-01T00:00:00"/>
    <d v="2023-02-16T00:00:00"/>
    <m/>
    <m/>
    <s v=""/>
    <d v="2023-02-01T00:00:00"/>
    <n v="0"/>
    <n v="0"/>
    <n v="2023"/>
    <n v="2"/>
    <n v="28"/>
    <n v="9"/>
    <n v="3"/>
  </r>
  <r>
    <x v="0"/>
    <x v="0"/>
    <x v="2"/>
    <s v="Cerrado"/>
    <s v="ITSMECOM-1414160"/>
    <n v="6305189"/>
    <d v="2023-02-01T00:00:00"/>
    <d v="2023-02-16T00:00:00"/>
    <m/>
    <m/>
    <s v=""/>
    <d v="2023-02-01T00:00:00"/>
    <n v="0"/>
    <n v="0"/>
    <n v="2023"/>
    <n v="2"/>
    <n v="28"/>
    <n v="9"/>
    <n v="3"/>
  </r>
  <r>
    <x v="0"/>
    <x v="2"/>
    <x v="0"/>
    <s v="Cerrado"/>
    <s v="ITSMECOM-1413922"/>
    <n v="6304290"/>
    <d v="2023-02-01T00:00:00"/>
    <d v="2023-02-16T00:00:00"/>
    <m/>
    <m/>
    <s v=""/>
    <d v="2023-02-01T00:00:00"/>
    <n v="0"/>
    <n v="0"/>
    <n v="2023"/>
    <n v="2"/>
    <n v="28"/>
    <n v="9"/>
    <n v="3"/>
  </r>
  <r>
    <x v="0"/>
    <x v="0"/>
    <x v="2"/>
    <s v="Cerrado"/>
    <s v="ITSMECOM-1413736"/>
    <n v="6303867"/>
    <d v="2023-02-01T00:00:00"/>
    <d v="2023-02-16T00:00:00"/>
    <m/>
    <m/>
    <s v=""/>
    <d v="2023-02-01T00:00:00"/>
    <n v="0"/>
    <n v="0"/>
    <n v="2023"/>
    <n v="2"/>
    <n v="28"/>
    <n v="9"/>
    <n v="3"/>
  </r>
  <r>
    <x v="1"/>
    <x v="5"/>
    <x v="2"/>
    <s v="Cerrado"/>
    <s v="ITSMECOM-1412864"/>
    <n v="6301658"/>
    <d v="2023-02-01T00:00:00"/>
    <d v="2023-02-17T00:00:00"/>
    <m/>
    <m/>
    <s v=""/>
    <d v="2023-02-01T00:00:00"/>
    <n v="0"/>
    <n v="0"/>
    <n v="2023"/>
    <n v="2"/>
    <n v="28"/>
    <n v="9"/>
    <n v="3"/>
  </r>
  <r>
    <x v="1"/>
    <x v="1"/>
    <x v="3"/>
    <s v="Cerrado"/>
    <s v="ITSMECOM-1412733"/>
    <n v="6301334"/>
    <d v="2023-02-01T00:00:00"/>
    <d v="2023-02-24T00:00:00"/>
    <d v="2023-02-01T00:00:00"/>
    <d v="2023-02-02T00:00:00"/>
    <s v=""/>
    <d v="2023-02-09T00:00:00"/>
    <n v="8"/>
    <n v="1"/>
    <n v="2023"/>
    <n v="2"/>
    <n v="28"/>
    <n v="9"/>
    <n v="3"/>
  </r>
  <r>
    <x v="1"/>
    <x v="3"/>
    <x v="3"/>
    <s v="Cerrado"/>
    <s v="ITSMECOM-1412606"/>
    <n v="6300897"/>
    <d v="2023-02-01T00:00:00"/>
    <d v="2023-02-17T00:00:00"/>
    <d v="2023-02-01T00:00:00"/>
    <d v="2023-02-01T00:00:00"/>
    <s v=""/>
    <d v="2023-02-01T00:00:00"/>
    <n v="0"/>
    <n v="0"/>
    <n v="2023"/>
    <n v="2"/>
    <n v="28"/>
    <n v="9"/>
    <n v="3"/>
  </r>
  <r>
    <x v="1"/>
    <x v="5"/>
    <x v="2"/>
    <s v="Cerrado"/>
    <s v="ITSMECOM-1412516"/>
    <n v="6300828"/>
    <d v="2023-02-01T00:00:00"/>
    <d v="2023-02-23T00:00:00"/>
    <d v="2023-02-01T00:00:00"/>
    <d v="2023-02-08T00:00:00"/>
    <s v=""/>
    <d v="2023-02-08T00:00:00"/>
    <n v="7"/>
    <n v="7"/>
    <n v="2023"/>
    <n v="2"/>
    <n v="28"/>
    <n v="9"/>
    <n v="3"/>
  </r>
  <r>
    <x v="1"/>
    <x v="6"/>
    <x v="0"/>
    <s v="Cerrado"/>
    <s v="ITSMECOM-1412491"/>
    <n v="6300498"/>
    <d v="2023-02-01T00:00:00"/>
    <d v="2023-02-22T00:00:00"/>
    <d v="2023-02-01T00:00:00"/>
    <d v="2023-02-02T00:00:00"/>
    <s v=""/>
    <d v="2023-02-02T00:00:00"/>
    <n v="1"/>
    <n v="1"/>
    <n v="2023"/>
    <n v="2"/>
    <n v="28"/>
    <n v="9"/>
    <n v="3"/>
  </r>
  <r>
    <x v="1"/>
    <x v="7"/>
    <x v="1"/>
    <s v="Cerrado"/>
    <s v="ITSMECOM-1411814"/>
    <n v="6299274"/>
    <d v="2023-02-01T00:00:00"/>
    <d v="2023-02-14T00:00:00"/>
    <m/>
    <m/>
    <s v=""/>
    <d v="2023-02-10T00:00:00"/>
    <n v="9"/>
    <n v="0"/>
    <n v="2023"/>
    <n v="2"/>
    <n v="28"/>
    <n v="9"/>
    <n v="3"/>
  </r>
  <r>
    <x v="1"/>
    <x v="7"/>
    <x v="1"/>
    <s v="Cerrado"/>
    <s v="ITSMECOM-1411433"/>
    <n v="6298469"/>
    <d v="2023-01-31T00:00:00"/>
    <d v="2023-03-08T00:00:00"/>
    <m/>
    <m/>
    <s v=""/>
    <d v="2023-02-21T00:00:00"/>
    <n v="21"/>
    <n v="0"/>
    <n v="2023"/>
    <n v="2"/>
    <n v="28"/>
    <n v="9"/>
    <n v="3"/>
  </r>
  <r>
    <x v="1"/>
    <x v="1"/>
    <x v="0"/>
    <s v="Cerrado"/>
    <s v="ITSMECOM-1409968"/>
    <n v="6293914"/>
    <d v="2023-01-31T00:00:00"/>
    <d v="2023-02-23T00:00:00"/>
    <m/>
    <m/>
    <s v=""/>
    <d v="2023-02-08T00:00:00"/>
    <n v="8"/>
    <n v="0"/>
    <n v="2023"/>
    <n v="2"/>
    <n v="28"/>
    <n v="9"/>
    <n v="3"/>
  </r>
  <r>
    <x v="0"/>
    <x v="8"/>
    <x v="0"/>
    <s v="Cerrado"/>
    <s v="ITSMECOM-1409941"/>
    <n v="6293716"/>
    <d v="2023-01-31T00:00:00"/>
    <d v="2023-02-23T00:00:00"/>
    <m/>
    <m/>
    <s v=""/>
    <d v="2023-02-08T00:00:00"/>
    <n v="8"/>
    <n v="0"/>
    <n v="2023"/>
    <n v="2"/>
    <n v="28"/>
    <n v="9"/>
    <n v="3"/>
  </r>
  <r>
    <x v="1"/>
    <x v="3"/>
    <x v="0"/>
    <s v="Cerrado"/>
    <s v="ITSMECOM-1409626"/>
    <n v="6292894"/>
    <d v="2023-01-31T00:00:00"/>
    <d v="2023-02-24T00:00:00"/>
    <d v="2023-01-31T00:00:00"/>
    <d v="2023-02-09T00:00:00"/>
    <s v=""/>
    <d v="2023-02-09T00:00:00"/>
    <n v="9"/>
    <n v="9"/>
    <n v="2023"/>
    <n v="2"/>
    <n v="28"/>
    <n v="9"/>
    <n v="3"/>
  </r>
  <r>
    <x v="1"/>
    <x v="3"/>
    <x v="0"/>
    <s v="Cerrado"/>
    <s v="ITSMECOM-1409486"/>
    <n v="6292830"/>
    <d v="2023-01-31T00:00:00"/>
    <d v="2023-02-22T00:00:00"/>
    <d v="2023-01-31T00:00:00"/>
    <d v="2023-02-07T00:00:00"/>
    <s v=""/>
    <d v="2023-02-07T00:00:00"/>
    <n v="7"/>
    <n v="7"/>
    <n v="2023"/>
    <n v="2"/>
    <n v="28"/>
    <n v="9"/>
    <n v="3"/>
  </r>
  <r>
    <x v="1"/>
    <x v="3"/>
    <x v="0"/>
    <s v="Cerrado"/>
    <s v="ITSMECOM-1409443"/>
    <n v="6292824"/>
    <d v="2023-01-31T00:00:00"/>
    <d v="2023-02-18T00:00:00"/>
    <d v="2023-01-31T00:00:00"/>
    <d v="2023-02-03T00:00:00"/>
    <s v=""/>
    <d v="2023-02-03T00:00:00"/>
    <n v="3"/>
    <n v="3"/>
    <n v="2023"/>
    <n v="2"/>
    <n v="28"/>
    <n v="9"/>
    <n v="3"/>
  </r>
  <r>
    <x v="1"/>
    <x v="1"/>
    <x v="0"/>
    <s v="Cerrado"/>
    <s v="ITSMECOM-1409418"/>
    <n v="6292746"/>
    <d v="2023-01-31T00:00:00"/>
    <d v="2023-02-16T00:00:00"/>
    <m/>
    <m/>
    <s v=""/>
    <d v="2023-02-01T00:00:00"/>
    <n v="1"/>
    <n v="0"/>
    <n v="2023"/>
    <n v="2"/>
    <n v="28"/>
    <n v="9"/>
    <n v="3"/>
  </r>
  <r>
    <x v="0"/>
    <x v="8"/>
    <x v="0"/>
    <s v="Cerrado"/>
    <s v="ITSMECOM-1409195"/>
    <n v="6292328"/>
    <d v="2023-01-31T00:00:00"/>
    <d v="2023-03-07T00:00:00"/>
    <d v="2023-02-02T00:00:00"/>
    <d v="2023-02-20T00:00:00"/>
    <s v=""/>
    <d v="2023-02-20T00:00:00"/>
    <n v="20"/>
    <n v="18"/>
    <n v="2023"/>
    <n v="2"/>
    <n v="28"/>
    <n v="9"/>
    <n v="3"/>
  </r>
  <r>
    <x v="1"/>
    <x v="1"/>
    <x v="0"/>
    <s v="Cerrado"/>
    <s v="ITSMECOM-1409113"/>
    <n v="6292261"/>
    <d v="2023-01-31T00:00:00"/>
    <d v="2023-02-16T00:00:00"/>
    <m/>
    <m/>
    <s v=""/>
    <d v="2023-02-01T00:00:00"/>
    <n v="1"/>
    <n v="0"/>
    <n v="2023"/>
    <n v="2"/>
    <n v="28"/>
    <n v="9"/>
    <n v="3"/>
  </r>
  <r>
    <x v="1"/>
    <x v="5"/>
    <x v="0"/>
    <s v="Resuelta"/>
    <s v="ITSMECOM-1408503"/>
    <n v="6291620"/>
    <d v="2023-01-31T00:00:00"/>
    <d v="2023-02-24T00:00:00"/>
    <m/>
    <m/>
    <s v=""/>
    <d v="2023-02-24T00:00:00"/>
    <n v="24"/>
    <n v="0"/>
    <n v="2023"/>
    <n v="2"/>
    <n v="28"/>
    <n v="9"/>
    <n v="3"/>
  </r>
  <r>
    <x v="1"/>
    <x v="5"/>
    <x v="0"/>
    <s v="Cerrado"/>
    <s v="ITSMECOM-1408492"/>
    <n v="6291406"/>
    <d v="2023-01-31T00:00:00"/>
    <d v="2023-02-22T00:00:00"/>
    <d v="2023-01-31T00:00:00"/>
    <d v="2023-02-07T00:00:00"/>
    <s v=""/>
    <d v="2023-02-07T00:00:00"/>
    <n v="7"/>
    <n v="7"/>
    <n v="2023"/>
    <n v="2"/>
    <n v="28"/>
    <n v="9"/>
    <n v="3"/>
  </r>
  <r>
    <x v="1"/>
    <x v="5"/>
    <x v="0"/>
    <s v="Resuelta"/>
    <s v="ITSMECOM-1408484"/>
    <n v="6291396"/>
    <d v="2023-01-31T00:00:00"/>
    <d v="2023-02-23T00:00:00"/>
    <d v="2023-02-02T00:00:00"/>
    <d v="2023-02-23T00:00:00"/>
    <s v=""/>
    <d v="2023-02-23T00:00:00"/>
    <n v="23"/>
    <n v="21"/>
    <n v="2023"/>
    <n v="2"/>
    <n v="28"/>
    <n v="9"/>
    <n v="3"/>
  </r>
  <r>
    <x v="1"/>
    <x v="7"/>
    <x v="1"/>
    <s v="Cerrado"/>
    <s v="ITSMECOM-1406636"/>
    <n v="6287047"/>
    <d v="2023-01-30T00:00:00"/>
    <d v="2023-03-08T00:00:00"/>
    <m/>
    <m/>
    <s v=""/>
    <d v="2023-02-21T00:00:00"/>
    <n v="22"/>
    <n v="0"/>
    <n v="2023"/>
    <n v="2"/>
    <n v="28"/>
    <n v="9"/>
    <n v="3"/>
  </r>
  <r>
    <x v="1"/>
    <x v="1"/>
    <x v="0"/>
    <s v="Cerrado"/>
    <s v="ITSMECOM-1405193"/>
    <n v="6283121"/>
    <d v="2023-01-30T00:00:00"/>
    <d v="2023-02-16T00:00:00"/>
    <m/>
    <m/>
    <s v=""/>
    <d v="2023-02-01T00:00:00"/>
    <n v="2"/>
    <n v="0"/>
    <n v="2023"/>
    <n v="2"/>
    <n v="28"/>
    <n v="9"/>
    <n v="3"/>
  </r>
  <r>
    <x v="1"/>
    <x v="1"/>
    <x v="0"/>
    <s v="Cerrado"/>
    <s v="ITSMECOM-1405182"/>
    <n v="6282806"/>
    <d v="2023-01-30T00:00:00"/>
    <d v="2023-02-16T00:00:00"/>
    <m/>
    <m/>
    <s v=""/>
    <d v="2023-02-01T00:00:00"/>
    <n v="2"/>
    <n v="0"/>
    <n v="2023"/>
    <n v="2"/>
    <n v="28"/>
    <n v="9"/>
    <n v="3"/>
  </r>
  <r>
    <x v="1"/>
    <x v="7"/>
    <x v="3"/>
    <s v="Cerrado"/>
    <s v="ITSMECOM-1405030"/>
    <n v="6282528"/>
    <d v="2023-01-30T00:00:00"/>
    <d v="2023-03-01T00:00:00"/>
    <m/>
    <m/>
    <s v=""/>
    <d v="2023-02-14T00:00:00"/>
    <n v="15"/>
    <n v="0"/>
    <n v="2023"/>
    <n v="2"/>
    <n v="28"/>
    <n v="9"/>
    <n v="3"/>
  </r>
  <r>
    <x v="1"/>
    <x v="7"/>
    <x v="1"/>
    <s v="Cerrado"/>
    <s v="ITSMECOM-1403200"/>
    <n v="6279272"/>
    <d v="2023-01-28T00:00:00"/>
    <d v="2023-02-02T00:00:00"/>
    <m/>
    <m/>
    <s v=""/>
    <d v="2023-02-02T00:00:00"/>
    <n v="5"/>
    <n v="0"/>
    <n v="2023"/>
    <n v="2"/>
    <n v="28"/>
    <n v="9"/>
    <n v="3"/>
  </r>
  <r>
    <x v="1"/>
    <x v="7"/>
    <x v="1"/>
    <s v="Cerrado"/>
    <s v="ITSMECOM-1401582"/>
    <n v="6276579"/>
    <d v="2023-01-27T00:00:00"/>
    <d v="2023-02-02T00:00:00"/>
    <m/>
    <m/>
    <s v=""/>
    <d v="2023-02-02T00:00:00"/>
    <n v="6"/>
    <n v="0"/>
    <n v="2023"/>
    <n v="2"/>
    <n v="28"/>
    <n v="9"/>
    <n v="3"/>
  </r>
  <r>
    <x v="1"/>
    <x v="5"/>
    <x v="2"/>
    <s v="Cerrado"/>
    <s v="ITSMECOM-1400037"/>
    <n v="6273156"/>
    <d v="2023-01-27T00:00:00"/>
    <d v="2023-02-23T00:00:00"/>
    <d v="2023-01-27T00:00:00"/>
    <d v="2023-02-08T00:00:00"/>
    <s v=""/>
    <d v="2023-02-08T00:00:00"/>
    <n v="12"/>
    <n v="12"/>
    <n v="2023"/>
    <n v="2"/>
    <n v="28"/>
    <n v="9"/>
    <n v="3"/>
  </r>
  <r>
    <x v="1"/>
    <x v="3"/>
    <x v="0"/>
    <s v="Cerrado"/>
    <s v="ITSMECOM-1399760"/>
    <n v="6272344"/>
    <d v="2023-01-27T00:00:00"/>
    <d v="2023-03-02T00:00:00"/>
    <m/>
    <m/>
    <s v=""/>
    <d v="2023-02-15T00:00:00"/>
    <n v="19"/>
    <n v="0"/>
    <n v="2023"/>
    <n v="2"/>
    <n v="28"/>
    <n v="9"/>
    <n v="3"/>
  </r>
  <r>
    <x v="0"/>
    <x v="3"/>
    <x v="2"/>
    <s v="Cerrado"/>
    <s v="ITSMECOM-1397305"/>
    <n v="6267804"/>
    <d v="2023-01-26T00:00:00"/>
    <d v="2023-02-18T00:00:00"/>
    <m/>
    <m/>
    <s v=""/>
    <d v="2023-02-03T00:00:00"/>
    <n v="8"/>
    <n v="0"/>
    <n v="2023"/>
    <n v="2"/>
    <n v="28"/>
    <n v="9"/>
    <n v="3"/>
  </r>
  <r>
    <x v="1"/>
    <x v="5"/>
    <x v="0"/>
    <s v="Cerrado"/>
    <s v="ITSMECOM-1397199"/>
    <n v="6267369"/>
    <d v="2023-01-26T00:00:00"/>
    <d v="2023-03-02T00:00:00"/>
    <d v="2023-01-26T00:00:00"/>
    <d v="2023-02-15T00:00:00"/>
    <s v=""/>
    <d v="2023-02-15T00:00:00"/>
    <n v="20"/>
    <n v="20"/>
    <n v="2023"/>
    <n v="2"/>
    <n v="28"/>
    <n v="9"/>
    <n v="3"/>
  </r>
  <r>
    <x v="1"/>
    <x v="3"/>
    <x v="0"/>
    <s v="Cerrado"/>
    <s v="ITSMECOM-1394875"/>
    <n v="6263029"/>
    <d v="2023-01-26T00:00:00"/>
    <d v="2023-03-08T00:00:00"/>
    <d v="2023-01-26T00:00:00"/>
    <d v="2023-02-21T00:00:00"/>
    <s v=""/>
    <d v="2023-02-21T00:00:00"/>
    <n v="26"/>
    <n v="26"/>
    <n v="2023"/>
    <n v="2"/>
    <n v="28"/>
    <n v="9"/>
    <n v="3"/>
  </r>
  <r>
    <x v="1"/>
    <x v="7"/>
    <x v="1"/>
    <s v="Cerrado"/>
    <s v="ITSMECOM-1393299"/>
    <n v="6259849"/>
    <d v="2023-01-25T00:00:00"/>
    <d v="2023-02-23T00:00:00"/>
    <m/>
    <m/>
    <s v=""/>
    <d v="2023-02-07T00:00:00"/>
    <n v="13"/>
    <n v="0"/>
    <n v="2023"/>
    <n v="2"/>
    <n v="28"/>
    <n v="9"/>
    <n v="3"/>
  </r>
  <r>
    <x v="1"/>
    <x v="7"/>
    <x v="1"/>
    <s v="Cerrado"/>
    <s v="ITSMECOM-1392818"/>
    <n v="6258253"/>
    <d v="2023-01-25T00:00:00"/>
    <d v="2023-02-18T00:00:00"/>
    <m/>
    <m/>
    <s v=""/>
    <d v="2023-02-18T00:00:00"/>
    <n v="24"/>
    <n v="0"/>
    <n v="2023"/>
    <n v="2"/>
    <n v="28"/>
    <n v="9"/>
    <n v="3"/>
  </r>
  <r>
    <x v="1"/>
    <x v="7"/>
    <x v="2"/>
    <s v="Cerrado"/>
    <s v="ITSMECOM-1392535"/>
    <n v="6257341"/>
    <d v="2023-01-25T00:00:00"/>
    <d v="2023-02-22T00:00:00"/>
    <m/>
    <m/>
    <s v=""/>
    <d v="2023-02-22T00:00:00"/>
    <n v="28"/>
    <n v="0"/>
    <n v="2023"/>
    <n v="2"/>
    <n v="28"/>
    <n v="9"/>
    <n v="3"/>
  </r>
  <r>
    <x v="1"/>
    <x v="7"/>
    <x v="1"/>
    <s v="Cerrado"/>
    <s v="ITSMECOM-1392195"/>
    <n v="6255949"/>
    <d v="2023-01-25T00:00:00"/>
    <d v="2023-03-02T00:00:00"/>
    <m/>
    <m/>
    <s v=""/>
    <d v="2023-02-15T00:00:00"/>
    <n v="21"/>
    <n v="0"/>
    <n v="2023"/>
    <n v="2"/>
    <n v="28"/>
    <n v="9"/>
    <n v="3"/>
  </r>
  <r>
    <x v="1"/>
    <x v="7"/>
    <x v="1"/>
    <s v="Cerrado"/>
    <s v="ITSMECOM-1390216"/>
    <n v="6251091"/>
    <d v="2023-01-24T00:00:00"/>
    <d v="2023-02-18T00:00:00"/>
    <m/>
    <m/>
    <s v=""/>
    <d v="2023-02-18T00:00:00"/>
    <n v="25"/>
    <n v="0"/>
    <n v="2023"/>
    <n v="2"/>
    <n v="28"/>
    <n v="9"/>
    <n v="3"/>
  </r>
  <r>
    <x v="1"/>
    <x v="5"/>
    <x v="0"/>
    <s v="Cerrado"/>
    <s v="ITSMECOM-1388643"/>
    <n v="6245934"/>
    <d v="2023-01-24T00:00:00"/>
    <d v="2023-02-16T00:00:00"/>
    <m/>
    <m/>
    <s v=""/>
    <d v="2023-02-01T00:00:00"/>
    <n v="8"/>
    <n v="0"/>
    <n v="2023"/>
    <n v="2"/>
    <n v="28"/>
    <n v="9"/>
    <n v="3"/>
  </r>
  <r>
    <x v="0"/>
    <x v="0"/>
    <x v="1"/>
    <s v="Cerrado"/>
    <s v="ITSMECOM-1387049"/>
    <n v="6242102"/>
    <d v="2023-01-23T00:00:00"/>
    <d v="2023-02-28T00:00:00"/>
    <m/>
    <m/>
    <s v=""/>
    <d v="2023-02-13T00:00:00"/>
    <n v="21"/>
    <n v="0"/>
    <n v="2023"/>
    <n v="2"/>
    <n v="28"/>
    <n v="9"/>
    <n v="3"/>
  </r>
  <r>
    <x v="0"/>
    <x v="9"/>
    <x v="1"/>
    <s v="Cerrado"/>
    <s v="ITSMECOM-1386536"/>
    <n v="6240737"/>
    <d v="2023-01-23T00:00:00"/>
    <d v="2023-02-16T00:00:00"/>
    <m/>
    <m/>
    <s v=""/>
    <d v="2023-02-01T00:00:00"/>
    <n v="9"/>
    <n v="0"/>
    <n v="2023"/>
    <n v="2"/>
    <n v="28"/>
    <n v="9"/>
    <n v="3"/>
  </r>
  <r>
    <x v="1"/>
    <x v="5"/>
    <x v="3"/>
    <s v="Cerrado"/>
    <s v="ITSMECOM-1386062"/>
    <n v="6239129"/>
    <d v="2023-01-23T00:00:00"/>
    <d v="2023-02-24T00:00:00"/>
    <d v="2023-01-23T00:00:00"/>
    <d v="2023-02-09T00:00:00"/>
    <s v=""/>
    <d v="2023-02-09T00:00:00"/>
    <n v="17"/>
    <n v="17"/>
    <n v="2023"/>
    <n v="2"/>
    <n v="28"/>
    <n v="9"/>
    <n v="3"/>
  </r>
  <r>
    <x v="1"/>
    <x v="7"/>
    <x v="1"/>
    <s v="Cerrado"/>
    <s v="ITSMECOM-1377548"/>
    <n v="6222697"/>
    <d v="2023-01-19T00:00:00"/>
    <d v="2023-02-25T00:00:00"/>
    <m/>
    <m/>
    <s v=""/>
    <d v="2023-02-10T00:00:00"/>
    <n v="22"/>
    <n v="0"/>
    <n v="2023"/>
    <n v="2"/>
    <n v="28"/>
    <n v="9"/>
    <n v="3"/>
  </r>
  <r>
    <x v="1"/>
    <x v="5"/>
    <x v="2"/>
    <s v="Cerrado"/>
    <s v="ITSMECOM-1367582"/>
    <n v="6202652"/>
    <d v="2023-01-17T00:00:00"/>
    <d v="2023-03-04T00:00:00"/>
    <d v="2023-01-17T00:00:00"/>
    <d v="2023-02-17T00:00:00"/>
    <s v=""/>
    <d v="2023-02-17T00:00:00"/>
    <n v="31"/>
    <n v="31"/>
    <n v="2023"/>
    <n v="2"/>
    <n v="28"/>
    <n v="9"/>
    <n v="3"/>
  </r>
  <r>
    <x v="1"/>
    <x v="5"/>
    <x v="2"/>
    <s v="Cerrado"/>
    <s v="ITSMECOM-1363370"/>
    <n v="6191983"/>
    <d v="2023-01-16T00:00:00"/>
    <d v="2023-02-17T00:00:00"/>
    <d v="2023-01-16T00:00:00"/>
    <d v="2023-01-19T00:00:00"/>
    <s v=""/>
    <d v="2023-02-02T00:00:00"/>
    <n v="17"/>
    <n v="3"/>
    <n v="2023"/>
    <n v="2"/>
    <n v="28"/>
    <n v="9"/>
    <n v="3"/>
  </r>
  <r>
    <x v="1"/>
    <x v="7"/>
    <x v="0"/>
    <s v="Cerrado"/>
    <s v="ITSMECOM-1359399"/>
    <n v="6184766"/>
    <d v="2023-01-14T00:00:00"/>
    <d v="2023-02-15T00:00:00"/>
    <m/>
    <m/>
    <s v=""/>
    <d v="2023-02-15T00:00:00"/>
    <n v="32"/>
    <n v="0"/>
    <n v="2023"/>
    <n v="2"/>
    <n v="28"/>
    <n v="9"/>
    <n v="3"/>
  </r>
  <r>
    <x v="1"/>
    <x v="7"/>
    <x v="1"/>
    <s v="Cerrado"/>
    <s v="ITSMECOM-1357563"/>
    <n v="6182536"/>
    <d v="2023-01-13T00:00:00"/>
    <d v="2023-03-08T00:00:00"/>
    <m/>
    <m/>
    <s v=""/>
    <d v="2023-02-21T00:00:00"/>
    <n v="39"/>
    <n v="0"/>
    <n v="2023"/>
    <n v="2"/>
    <n v="28"/>
    <n v="9"/>
    <n v="3"/>
  </r>
  <r>
    <x v="1"/>
    <x v="10"/>
    <x v="0"/>
    <s v="Resuelta"/>
    <s v="ITSMECOM-1356584"/>
    <n v="6180238"/>
    <d v="2023-01-13T00:00:00"/>
    <d v="2023-02-23T00:00:00"/>
    <m/>
    <m/>
    <s v=""/>
    <d v="2023-02-23T00:00:00"/>
    <n v="41"/>
    <n v="0"/>
    <n v="2023"/>
    <n v="2"/>
    <n v="28"/>
    <n v="9"/>
    <n v="3"/>
  </r>
  <r>
    <x v="1"/>
    <x v="3"/>
    <x v="0"/>
    <s v="Cerrado"/>
    <s v="ITSMECOM-1352565"/>
    <n v="6169403"/>
    <d v="2023-01-12T00:00:00"/>
    <d v="2023-02-21T00:00:00"/>
    <d v="2023-01-12T00:00:00"/>
    <d v="2023-02-06T00:00:00"/>
    <s v=""/>
    <d v="2023-02-06T00:00:00"/>
    <n v="25"/>
    <n v="25"/>
    <n v="2023"/>
    <n v="2"/>
    <n v="28"/>
    <n v="9"/>
    <n v="3"/>
  </r>
  <r>
    <x v="1"/>
    <x v="7"/>
    <x v="1"/>
    <s v="Resuelta"/>
    <s v="ITSMECOM-1350532"/>
    <n v="6165540"/>
    <d v="2023-01-11T00:00:00"/>
    <d v="2023-02-23T00:00:00"/>
    <m/>
    <m/>
    <s v=""/>
    <d v="2023-02-23T00:00:00"/>
    <n v="43"/>
    <n v="0"/>
    <n v="2023"/>
    <n v="2"/>
    <n v="28"/>
    <n v="9"/>
    <n v="3"/>
  </r>
  <r>
    <x v="1"/>
    <x v="1"/>
    <x v="0"/>
    <s v="Cerrado"/>
    <s v="ITSMECOM-1345090"/>
    <n v="6152977"/>
    <d v="2023-01-10T00:00:00"/>
    <d v="2023-02-24T00:00:00"/>
    <d v="2023-01-11T00:00:00"/>
    <d v="2023-02-08T00:00:00"/>
    <s v=""/>
    <d v="2023-02-08T00:00:00"/>
    <n v="29"/>
    <n v="28"/>
    <n v="2023"/>
    <n v="2"/>
    <n v="28"/>
    <n v="9"/>
    <n v="3"/>
  </r>
  <r>
    <x v="1"/>
    <x v="3"/>
    <x v="0"/>
    <s v="Cerrado"/>
    <s v="ITSMECOM-1343303"/>
    <n v="6148654"/>
    <d v="2023-01-09T00:00:00"/>
    <d v="2023-02-16T00:00:00"/>
    <d v="2023-01-09T00:00:00"/>
    <d v="2023-02-01T00:00:00"/>
    <s v=""/>
    <d v="2023-02-01T00:00:00"/>
    <n v="23"/>
    <n v="23"/>
    <n v="2023"/>
    <n v="2"/>
    <n v="28"/>
    <n v="9"/>
    <n v="3"/>
  </r>
  <r>
    <x v="1"/>
    <x v="5"/>
    <x v="2"/>
    <s v="Cerrado"/>
    <s v="ITSMECOM-1317301"/>
    <n v="6098838"/>
    <d v="2022-12-28T00:00:00"/>
    <d v="2023-03-04T00:00:00"/>
    <d v="2022-12-28T00:00:00"/>
    <d v="2023-02-17T00:00:00"/>
    <s v=""/>
    <d v="2023-02-17T00:00:00"/>
    <n v="51"/>
    <n v="51"/>
    <n v="2023"/>
    <n v="2"/>
    <n v="28"/>
    <n v="9"/>
    <n v="3"/>
  </r>
  <r>
    <x v="1"/>
    <x v="7"/>
    <x v="1"/>
    <s v="Cerrado"/>
    <s v="ITSMECOM-1299828"/>
    <n v="6064649"/>
    <d v="2022-12-21T00:00:00"/>
    <d v="2023-03-09T00:00:00"/>
    <m/>
    <m/>
    <s v=""/>
    <d v="2023-02-21T00:00:00"/>
    <n v="62"/>
    <n v="0"/>
    <n v="2023"/>
    <n v="2"/>
    <n v="28"/>
    <n v="9"/>
    <n v="3"/>
  </r>
  <r>
    <x v="1"/>
    <x v="5"/>
    <x v="0"/>
    <s v="Cerrado"/>
    <s v="ITSMECOM-1258643"/>
    <n v="5966503"/>
    <d v="2022-11-30T00:00:00"/>
    <d v="2023-03-09T00:00:00"/>
    <m/>
    <m/>
    <s v=""/>
    <d v="2023-02-22T00:00:00"/>
    <n v="84"/>
    <n v="0"/>
    <n v="2023"/>
    <n v="2"/>
    <n v="28"/>
    <n v="9"/>
    <n v="3"/>
  </r>
  <r>
    <x v="1"/>
    <x v="3"/>
    <x v="0"/>
    <s v="Cerrado"/>
    <s v="ITSMECOM-1245738"/>
    <n v="5938292"/>
    <d v="2022-11-24T00:00:00"/>
    <d v="2023-03-01T00:00:00"/>
    <d v="2022-11-24T00:00:00"/>
    <d v="2023-02-14T00:00:00"/>
    <s v=""/>
    <d v="2023-02-14T00:00:00"/>
    <n v="82"/>
    <n v="82"/>
    <n v="2023"/>
    <n v="2"/>
    <n v="28"/>
    <n v="9"/>
    <n v="3"/>
  </r>
  <r>
    <x v="1"/>
    <x v="3"/>
    <x v="2"/>
    <s v="Cerrado"/>
    <s v="ITSMECOM-1242624"/>
    <n v="5927414"/>
    <d v="2022-11-23T00:00:00"/>
    <d v="2023-02-24T00:00:00"/>
    <d v="2022-11-23T00:00:00"/>
    <d v="2023-02-09T00:00:00"/>
    <s v=""/>
    <d v="2023-02-09T00:00:00"/>
    <n v="78"/>
    <n v="78"/>
    <n v="2023"/>
    <n v="2"/>
    <n v="28"/>
    <n v="9"/>
    <n v="3"/>
  </r>
  <r>
    <x v="1"/>
    <x v="5"/>
    <x v="0"/>
    <s v="Resuelta"/>
    <s v="ITSMECOM-1240480"/>
    <n v="5921131"/>
    <d v="2022-11-22T00:00:00"/>
    <d v="2023-02-27T00:00:00"/>
    <d v="2022-11-22T00:00:00"/>
    <d v="2023-02-27T00:00:00"/>
    <s v=""/>
    <d v="2023-02-27T00:00:00"/>
    <n v="97"/>
    <n v="97"/>
    <n v="2023"/>
    <n v="2"/>
    <n v="28"/>
    <n v="9"/>
    <n v="3"/>
  </r>
  <r>
    <x v="1"/>
    <x v="5"/>
    <x v="0"/>
    <s v="Resuelta"/>
    <s v="ITSMECOM-1226205"/>
    <n v="5887818"/>
    <d v="2022-11-16T00:00:00"/>
    <d v="2023-02-24T00:00:00"/>
    <d v="2022-11-16T00:00:00"/>
    <d v="2023-02-24T00:00:00"/>
    <s v=""/>
    <d v="2023-02-24T00:00:00"/>
    <n v="100"/>
    <n v="100"/>
    <n v="2023"/>
    <n v="2"/>
    <n v="28"/>
    <n v="9"/>
    <n v="3"/>
  </r>
  <r>
    <x v="1"/>
    <x v="5"/>
    <x v="0"/>
    <s v="Resuelta"/>
    <s v="ITSMECOM-1226159"/>
    <n v="5887382"/>
    <d v="2022-11-16T00:00:00"/>
    <d v="2023-02-27T00:00:00"/>
    <m/>
    <m/>
    <s v=""/>
    <d v="2023-02-27T00:00:00"/>
    <n v="103"/>
    <n v="0"/>
    <n v="2023"/>
    <n v="2"/>
    <n v="28"/>
    <n v="9"/>
    <n v="3"/>
  </r>
  <r>
    <x v="1"/>
    <x v="5"/>
    <x v="0"/>
    <s v="Cerrado"/>
    <s v="ITSMECOM-1223720"/>
    <n v="5880042"/>
    <d v="2022-11-15T00:00:00"/>
    <d v="2023-02-21T00:00:00"/>
    <d v="2022-11-15T00:00:00"/>
    <d v="2023-02-06T00:00:00"/>
    <s v=""/>
    <d v="2023-02-06T00:00:00"/>
    <n v="83"/>
    <n v="83"/>
    <n v="2023"/>
    <n v="2"/>
    <n v="28"/>
    <n v="9"/>
    <n v="3"/>
  </r>
  <r>
    <x v="1"/>
    <x v="3"/>
    <x v="0"/>
    <s v="Cerrado"/>
    <s v="ITSMECOM-1223627"/>
    <n v="5879680"/>
    <d v="2022-11-15T00:00:00"/>
    <d v="2023-02-24T00:00:00"/>
    <d v="2022-11-15T00:00:00"/>
    <d v="2023-02-09T00:00:00"/>
    <s v=""/>
    <d v="2023-02-09T00:00:00"/>
    <n v="86"/>
    <n v="86"/>
    <n v="2023"/>
    <n v="2"/>
    <n v="28"/>
    <n v="9"/>
    <n v="3"/>
  </r>
  <r>
    <x v="1"/>
    <x v="5"/>
    <x v="0"/>
    <s v="Cerrado"/>
    <s v="ITSMECOM-1216689"/>
    <n v="5863776"/>
    <d v="2022-11-11T00:00:00"/>
    <d v="2023-02-18T00:00:00"/>
    <d v="2022-11-11T00:00:00"/>
    <d v="2023-02-03T00:00:00"/>
    <s v=""/>
    <d v="2023-02-03T00:00:00"/>
    <n v="84"/>
    <n v="84"/>
    <n v="2023"/>
    <n v="2"/>
    <n v="28"/>
    <n v="9"/>
    <n v="3"/>
  </r>
  <r>
    <x v="1"/>
    <x v="3"/>
    <x v="0"/>
    <s v="Cerrado"/>
    <s v="ITSMECOM-1210208"/>
    <n v="5842968"/>
    <d v="2022-11-08T00:00:00"/>
    <d v="2023-02-24T00:00:00"/>
    <d v="2022-11-08T00:00:00"/>
    <d v="2023-02-09T00:00:00"/>
    <s v=""/>
    <d v="2023-02-09T00:00:00"/>
    <n v="93"/>
    <n v="93"/>
    <n v="2023"/>
    <n v="2"/>
    <n v="28"/>
    <n v="9"/>
    <n v="3"/>
  </r>
  <r>
    <x v="1"/>
    <x v="5"/>
    <x v="2"/>
    <s v="Cerrado"/>
    <s v="ITSMECOM-1209288"/>
    <n v="5840335"/>
    <d v="2022-11-07T00:00:00"/>
    <d v="2023-03-04T00:00:00"/>
    <d v="2022-11-07T00:00:00"/>
    <d v="2023-02-17T00:00:00"/>
    <s v=""/>
    <d v="2023-02-17T00:00:00"/>
    <n v="102"/>
    <n v="102"/>
    <n v="2023"/>
    <n v="2"/>
    <n v="28"/>
    <n v="9"/>
    <n v="3"/>
  </r>
  <r>
    <x v="1"/>
    <x v="3"/>
    <x v="0"/>
    <s v="Cerrado"/>
    <s v="ITSMECOM-1203725"/>
    <n v="5827747"/>
    <d v="2022-11-04T00:00:00"/>
    <d v="2023-02-28T00:00:00"/>
    <d v="2022-11-04T00:00:00"/>
    <d v="2023-02-13T00:00:00"/>
    <s v=""/>
    <d v="2023-02-13T00:00:00"/>
    <n v="101"/>
    <n v="101"/>
    <n v="2023"/>
    <n v="2"/>
    <n v="28"/>
    <n v="9"/>
    <n v="3"/>
  </r>
  <r>
    <x v="1"/>
    <x v="3"/>
    <x v="0"/>
    <s v="Cerrado"/>
    <s v="ITSMECOM-1188589"/>
    <n v="5779161"/>
    <d v="2022-10-25T00:00:00"/>
    <d v="2023-02-24T00:00:00"/>
    <d v="2022-10-25T00:00:00"/>
    <d v="2023-02-09T00:00:00"/>
    <s v=""/>
    <d v="2023-02-09T00:00:00"/>
    <n v="107"/>
    <n v="107"/>
    <n v="2023"/>
    <n v="2"/>
    <n v="28"/>
    <n v="9"/>
    <n v="3"/>
  </r>
  <r>
    <x v="1"/>
    <x v="3"/>
    <x v="0"/>
    <s v="Resuelta"/>
    <s v="ITSMECOM-1186555"/>
    <n v="5771610"/>
    <d v="2022-10-24T00:00:00"/>
    <d v="2023-02-28T00:00:00"/>
    <d v="2022-10-24T00:00:00"/>
    <d v="2023-02-28T00:00:00"/>
    <s v=""/>
    <d v="2023-02-28T00:00:00"/>
    <n v="127"/>
    <n v="127"/>
    <n v="2023"/>
    <n v="2"/>
    <n v="28"/>
    <n v="9"/>
    <n v="3"/>
  </r>
  <r>
    <x v="1"/>
    <x v="3"/>
    <x v="0"/>
    <s v="Resuelta"/>
    <s v="ITSMECOM-1184153"/>
    <n v="5764068"/>
    <d v="2022-10-21T00:00:00"/>
    <d v="2023-02-24T00:00:00"/>
    <m/>
    <m/>
    <s v=""/>
    <d v="2023-02-24T00:00:00"/>
    <n v="126"/>
    <n v="0"/>
    <n v="2023"/>
    <n v="2"/>
    <n v="28"/>
    <n v="9"/>
    <n v="3"/>
  </r>
  <r>
    <x v="1"/>
    <x v="5"/>
    <x v="0"/>
    <s v="Resuelta"/>
    <s v="ITSMECOM-1174481"/>
    <n v="5729611"/>
    <d v="2022-10-13T00:00:00"/>
    <d v="2023-02-24T00:00:00"/>
    <m/>
    <m/>
    <s v=""/>
    <d v="2023-02-24T00:00:00"/>
    <n v="134"/>
    <n v="0"/>
    <n v="2023"/>
    <n v="2"/>
    <n v="28"/>
    <n v="9"/>
    <n v="3"/>
  </r>
  <r>
    <x v="1"/>
    <x v="5"/>
    <x v="0"/>
    <s v="Cerrado"/>
    <s v="ITSMECOM-1170883"/>
    <n v="5718224"/>
    <d v="2022-10-11T00:00:00"/>
    <d v="2023-02-16T00:00:00"/>
    <m/>
    <m/>
    <s v=""/>
    <d v="2023-02-01T00:00:00"/>
    <n v="113"/>
    <n v="0"/>
    <n v="2023"/>
    <n v="2"/>
    <n v="28"/>
    <n v="9"/>
    <n v="3"/>
  </r>
  <r>
    <x v="1"/>
    <x v="5"/>
    <x v="0"/>
    <s v="Resuelta"/>
    <s v="ITSMECOM-1159498"/>
    <n v="5679796"/>
    <d v="2022-10-03T00:00:00"/>
    <d v="2023-02-24T00:00:00"/>
    <m/>
    <m/>
    <s v=""/>
    <d v="2023-02-24T00:00:00"/>
    <n v="144"/>
    <n v="0"/>
    <n v="2023"/>
    <n v="2"/>
    <n v="28"/>
    <n v="9"/>
    <n v="3"/>
  </r>
  <r>
    <x v="1"/>
    <x v="5"/>
    <x v="0"/>
    <s v="Cerrado"/>
    <s v="ITSMECOM-1156942"/>
    <n v="5672855"/>
    <d v="2022-09-30T00:00:00"/>
    <d v="2023-02-24T00:00:00"/>
    <d v="2022-09-30T00:00:00"/>
    <d v="2023-02-09T00:00:00"/>
    <s v=""/>
    <d v="2023-02-09T00:00:00"/>
    <n v="132"/>
    <n v="132"/>
    <n v="2023"/>
    <n v="2"/>
    <n v="28"/>
    <n v="9"/>
    <n v="3"/>
  </r>
  <r>
    <x v="1"/>
    <x v="5"/>
    <x v="2"/>
    <s v="Cerrado"/>
    <s v="ITSMECOM-1155132"/>
    <n v="5666247"/>
    <d v="2022-09-29T00:00:00"/>
    <d v="2023-02-23T00:00:00"/>
    <d v="2022-09-29T00:00:00"/>
    <d v="2023-02-08T00:00:00"/>
    <s v=""/>
    <d v="2023-02-08T00:00:00"/>
    <n v="132"/>
    <n v="132"/>
    <n v="2023"/>
    <n v="2"/>
    <n v="28"/>
    <n v="9"/>
    <n v="3"/>
  </r>
  <r>
    <x v="0"/>
    <x v="11"/>
    <x v="2"/>
    <s v="Cerrado"/>
    <s v="ITSMECOM-1150906"/>
    <n v="5651916"/>
    <d v="2022-09-26T00:00:00"/>
    <d v="2023-03-04T00:00:00"/>
    <d v="2022-09-27T00:00:00"/>
    <d v="2023-02-17T00:00:00"/>
    <s v=""/>
    <d v="2023-02-17T00:00:00"/>
    <n v="144"/>
    <n v="143"/>
    <n v="2023"/>
    <n v="2"/>
    <n v="28"/>
    <n v="9"/>
    <n v="3"/>
  </r>
  <r>
    <x v="1"/>
    <x v="5"/>
    <x v="0"/>
    <s v="Cerrado"/>
    <s v="ITSMECOM-1147672"/>
    <n v="5641327"/>
    <d v="2022-09-23T00:00:00"/>
    <d v="2023-02-23T00:00:00"/>
    <d v="2022-09-23T00:00:00"/>
    <d v="2022-09-26T00:00:00"/>
    <s v=""/>
    <d v="2023-02-08T00:00:00"/>
    <n v="138"/>
    <n v="3"/>
    <n v="2023"/>
    <n v="2"/>
    <n v="28"/>
    <n v="9"/>
    <n v="3"/>
  </r>
  <r>
    <x v="1"/>
    <x v="3"/>
    <x v="0"/>
    <s v="Resuelta"/>
    <s v="ITSMECOM-1098378"/>
    <n v="5479492"/>
    <d v="2022-08-18T00:00:00"/>
    <d v="2023-02-24T00:00:00"/>
    <m/>
    <m/>
    <s v=""/>
    <d v="2023-02-24T00:00:00"/>
    <n v="190"/>
    <n v="0"/>
    <n v="2023"/>
    <n v="2"/>
    <n v="28"/>
    <n v="9"/>
    <n v="3"/>
  </r>
  <r>
    <x v="1"/>
    <x v="5"/>
    <x v="2"/>
    <s v="Cerrado"/>
    <s v="ITSMECOM-1087795"/>
    <n v="5450747"/>
    <d v="2022-08-09T00:00:00"/>
    <d v="2023-03-04T00:00:00"/>
    <d v="2022-08-17T00:00:00"/>
    <d v="2023-02-17T00:00:00"/>
    <s v=""/>
    <d v="2023-02-17T00:00:00"/>
    <n v="192"/>
    <n v="184"/>
    <n v="2023"/>
    <n v="2"/>
    <n v="28"/>
    <n v="9"/>
    <n v="3"/>
  </r>
  <r>
    <x v="1"/>
    <x v="3"/>
    <x v="2"/>
    <s v="Cerrado"/>
    <s v="ITSMECOM-1087718"/>
    <n v="5450517"/>
    <d v="2022-08-09T00:00:00"/>
    <d v="2023-03-04T00:00:00"/>
    <d v="2022-08-09T00:00:00"/>
    <d v="2023-02-17T00:00:00"/>
    <s v=""/>
    <d v="2023-02-17T00:00:00"/>
    <n v="192"/>
    <n v="192"/>
    <n v="2023"/>
    <n v="2"/>
    <n v="28"/>
    <n v="9"/>
    <n v="3"/>
  </r>
  <r>
    <x v="1"/>
    <x v="3"/>
    <x v="0"/>
    <s v="Cerrado"/>
    <s v="ITSMECOM-1021578"/>
    <n v="5278098"/>
    <d v="2022-07-04T00:00:00"/>
    <d v="2023-02-24T00:00:00"/>
    <d v="2022-07-04T00:00:00"/>
    <d v="2023-02-09T00:00:00"/>
    <s v=""/>
    <d v="2023-02-09T00:00:00"/>
    <n v="220"/>
    <n v="220"/>
    <n v="2023"/>
    <n v="2"/>
    <n v="28"/>
    <n v="9"/>
    <n v="3"/>
  </r>
  <r>
    <x v="1"/>
    <x v="5"/>
    <x v="0"/>
    <s v="Cerrado"/>
    <s v="ITSMECOM-1014523"/>
    <n v="5256716"/>
    <d v="2022-06-29T00:00:00"/>
    <d v="2023-02-16T00:00:00"/>
    <d v="2022-06-29T00:00:00"/>
    <d v="2023-02-01T00:00:00"/>
    <s v=""/>
    <d v="2023-02-01T00:00:00"/>
    <n v="217"/>
    <n v="217"/>
    <n v="2023"/>
    <n v="2"/>
    <n v="28"/>
    <n v="9"/>
    <n v="3"/>
  </r>
  <r>
    <x v="1"/>
    <x v="12"/>
    <x v="1"/>
    <s v="Cerrado"/>
    <s v="ITSMECOM-1013741"/>
    <n v="5255530"/>
    <d v="2022-06-29T00:00:00"/>
    <d v="2023-02-27T00:00:00"/>
    <m/>
    <m/>
    <s v=""/>
    <d v="2023-02-27T00:00:00"/>
    <n v="243"/>
    <n v="0"/>
    <n v="2023"/>
    <n v="2"/>
    <n v="28"/>
    <n v="9"/>
    <n v="3"/>
  </r>
  <r>
    <x v="1"/>
    <x v="7"/>
    <x v="2"/>
    <s v="Cerrado"/>
    <s v="ITSMECOM-866645"/>
    <n v="4824019"/>
    <d v="2022-04-03T00:00:00"/>
    <d v="2023-03-04T00:00:00"/>
    <d v="2022-05-09T00:00:00"/>
    <d v="2023-02-17T00:00:00"/>
    <s v=""/>
    <d v="2023-02-17T00:00:00"/>
    <n v="320"/>
    <n v="284"/>
    <n v="2023"/>
    <n v="2"/>
    <n v="28"/>
    <n v="9"/>
    <n v="3"/>
  </r>
  <r>
    <x v="0"/>
    <x v="9"/>
    <x v="2"/>
    <s v="Cerrado"/>
    <s v="ITSMECOM-1410873"/>
    <n v="6297157"/>
    <d v="2023-01-31T00:00:00"/>
    <d v="2023-02-16T00:00:00"/>
    <m/>
    <m/>
    <s v=""/>
    <d v="2023-01-31T00:00:00"/>
    <n v="0"/>
    <n v="0"/>
    <n v="2023"/>
    <n v="1"/>
    <n v="28"/>
    <n v="9"/>
    <n v="3"/>
  </r>
  <r>
    <x v="0"/>
    <x v="4"/>
    <x v="0"/>
    <s v="Cerrado"/>
    <s v="ITSMECOM-1410004"/>
    <n v="6293878"/>
    <d v="2023-01-31T00:00:00"/>
    <d v="2023-02-15T00:00:00"/>
    <m/>
    <m/>
    <s v=""/>
    <d v="2023-01-31T00:00:00"/>
    <n v="0"/>
    <n v="0"/>
    <n v="2023"/>
    <n v="1"/>
    <n v="28"/>
    <n v="9"/>
    <n v="3"/>
  </r>
  <r>
    <x v="0"/>
    <x v="0"/>
    <x v="0"/>
    <s v="Cerrado"/>
    <s v="ITSMECOM-1407217"/>
    <n v="6288965"/>
    <d v="2023-01-30T00:00:00"/>
    <d v="2023-02-15T00:00:00"/>
    <m/>
    <m/>
    <s v=""/>
    <d v="2023-01-31T00:00:00"/>
    <n v="1"/>
    <n v="0"/>
    <n v="2023"/>
    <n v="1"/>
    <n v="28"/>
    <n v="9"/>
    <n v="3"/>
  </r>
  <r>
    <x v="0"/>
    <x v="0"/>
    <x v="1"/>
    <s v="Cerrado"/>
    <s v="ITSMECOM-1407213"/>
    <n v="6288962"/>
    <d v="2023-01-30T00:00:00"/>
    <d v="2023-03-01T00:00:00"/>
    <m/>
    <m/>
    <s v=""/>
    <d v="2023-01-31T00:00:00"/>
    <n v="1"/>
    <n v="0"/>
    <n v="2023"/>
    <n v="1"/>
    <n v="28"/>
    <n v="9"/>
    <n v="3"/>
  </r>
  <r>
    <x v="0"/>
    <x v="0"/>
    <x v="1"/>
    <s v="Cerrado"/>
    <s v="ITSMECOM-1407204"/>
    <n v="6288956"/>
    <d v="2023-01-30T00:00:00"/>
    <d v="2023-02-15T00:00:00"/>
    <m/>
    <m/>
    <s v=""/>
    <d v="2023-01-31T00:00:00"/>
    <n v="1"/>
    <n v="0"/>
    <n v="2023"/>
    <n v="1"/>
    <n v="28"/>
    <n v="9"/>
    <n v="3"/>
  </r>
  <r>
    <x v="1"/>
    <x v="1"/>
    <x v="3"/>
    <s v="Cerrado"/>
    <s v="ITSMECOM-1406170"/>
    <n v="6285225"/>
    <d v="2023-01-30T00:00:00"/>
    <d v="2023-02-15T00:00:00"/>
    <d v="2023-01-30T00:00:00"/>
    <d v="2023-01-31T00:00:00"/>
    <s v=""/>
    <d v="2023-01-31T00:00:00"/>
    <n v="1"/>
    <n v="1"/>
    <n v="2023"/>
    <n v="1"/>
    <n v="28"/>
    <n v="9"/>
    <n v="3"/>
  </r>
  <r>
    <x v="0"/>
    <x v="0"/>
    <x v="0"/>
    <s v="Cerrado"/>
    <s v="ITSMECOM-1406086"/>
    <n v="6284848"/>
    <d v="2023-01-30T00:00:00"/>
    <d v="2023-02-14T00:00:00"/>
    <m/>
    <m/>
    <s v=""/>
    <d v="2023-01-30T00:00:00"/>
    <n v="0"/>
    <n v="0"/>
    <n v="2023"/>
    <n v="1"/>
    <n v="28"/>
    <n v="9"/>
    <n v="3"/>
  </r>
  <r>
    <x v="1"/>
    <x v="3"/>
    <x v="0"/>
    <s v="Cerrado"/>
    <s v="ITSMECOM-1405307"/>
    <n v="6283450"/>
    <d v="2023-01-30T00:00:00"/>
    <d v="2023-02-14T00:00:00"/>
    <m/>
    <m/>
    <s v=""/>
    <d v="2023-01-30T00:00:00"/>
    <n v="0"/>
    <n v="0"/>
    <n v="2023"/>
    <n v="1"/>
    <n v="28"/>
    <n v="9"/>
    <n v="3"/>
  </r>
  <r>
    <x v="1"/>
    <x v="1"/>
    <x v="0"/>
    <s v="Cerrado"/>
    <s v="ITSMECOM-1405252"/>
    <n v="6283189"/>
    <d v="2023-01-30T00:00:00"/>
    <d v="2023-02-14T00:00:00"/>
    <m/>
    <m/>
    <s v=""/>
    <d v="2023-01-30T00:00:00"/>
    <n v="0"/>
    <n v="0"/>
    <n v="2023"/>
    <n v="1"/>
    <n v="28"/>
    <n v="9"/>
    <n v="3"/>
  </r>
  <r>
    <x v="1"/>
    <x v="3"/>
    <x v="0"/>
    <s v="Cerrado"/>
    <s v="ITSMECOM-1405228"/>
    <n v="6283168"/>
    <d v="2023-01-30T00:00:00"/>
    <d v="2023-02-14T00:00:00"/>
    <m/>
    <m/>
    <s v=""/>
    <d v="2023-01-30T00:00:00"/>
    <n v="0"/>
    <n v="0"/>
    <n v="2023"/>
    <n v="1"/>
    <n v="28"/>
    <n v="9"/>
    <n v="3"/>
  </r>
  <r>
    <x v="1"/>
    <x v="1"/>
    <x v="0"/>
    <s v="Cerrado"/>
    <s v="ITSMECOM-1405209"/>
    <n v="6283144"/>
    <d v="2023-01-30T00:00:00"/>
    <d v="2023-02-15T00:00:00"/>
    <m/>
    <m/>
    <s v=""/>
    <d v="2023-01-30T00:00:00"/>
    <n v="0"/>
    <n v="0"/>
    <n v="2023"/>
    <n v="1"/>
    <n v="28"/>
    <n v="9"/>
    <n v="3"/>
  </r>
  <r>
    <x v="1"/>
    <x v="1"/>
    <x v="0"/>
    <s v="Cerrado"/>
    <s v="ITSMECOM-1405197"/>
    <n v="6283130"/>
    <d v="2023-01-30T00:00:00"/>
    <d v="2023-02-15T00:00:00"/>
    <m/>
    <m/>
    <s v=""/>
    <d v="2023-01-31T00:00:00"/>
    <n v="1"/>
    <n v="0"/>
    <n v="2023"/>
    <n v="1"/>
    <n v="28"/>
    <n v="9"/>
    <n v="3"/>
  </r>
  <r>
    <x v="1"/>
    <x v="1"/>
    <x v="0"/>
    <s v="Cerrado"/>
    <s v="ITSMECOM-1405176"/>
    <n v="6282800"/>
    <d v="2023-01-30T00:00:00"/>
    <d v="2023-02-15T00:00:00"/>
    <m/>
    <m/>
    <s v=""/>
    <d v="2023-01-31T00:00:00"/>
    <n v="1"/>
    <n v="0"/>
    <n v="2023"/>
    <n v="1"/>
    <n v="28"/>
    <n v="9"/>
    <n v="3"/>
  </r>
  <r>
    <x v="1"/>
    <x v="1"/>
    <x v="0"/>
    <s v="Cerrado"/>
    <s v="ITSMECOM-1405169"/>
    <n v="6282793"/>
    <d v="2023-01-30T00:00:00"/>
    <d v="2023-02-15T00:00:00"/>
    <m/>
    <m/>
    <s v=""/>
    <d v="2023-01-30T00:00:00"/>
    <n v="0"/>
    <n v="0"/>
    <n v="2023"/>
    <n v="1"/>
    <n v="28"/>
    <n v="9"/>
    <n v="3"/>
  </r>
  <r>
    <x v="1"/>
    <x v="5"/>
    <x v="0"/>
    <s v="Cerrado"/>
    <s v="ITSMECOM-1405058"/>
    <n v="6282273"/>
    <d v="2023-01-30T00:00:00"/>
    <d v="2023-02-14T00:00:00"/>
    <m/>
    <m/>
    <s v=""/>
    <d v="2023-01-30T00:00:00"/>
    <n v="0"/>
    <n v="0"/>
    <n v="2023"/>
    <n v="1"/>
    <n v="28"/>
    <n v="9"/>
    <n v="3"/>
  </r>
  <r>
    <x v="1"/>
    <x v="5"/>
    <x v="3"/>
    <s v="Cerrado"/>
    <s v="ITSMECOM-1399774"/>
    <n v="6272702"/>
    <d v="2023-01-27T00:00:00"/>
    <d v="2023-02-11T00:00:00"/>
    <d v="2023-01-27T00:00:00"/>
    <d v="2023-01-27T00:00:00"/>
    <s v=""/>
    <d v="2023-01-27T00:00:00"/>
    <n v="0"/>
    <n v="0"/>
    <n v="2023"/>
    <n v="1"/>
    <n v="28"/>
    <n v="9"/>
    <n v="3"/>
  </r>
  <r>
    <x v="1"/>
    <x v="5"/>
    <x v="0"/>
    <s v="Cerrado"/>
    <s v="ITSMECOM-1399765"/>
    <n v="6272698"/>
    <d v="2023-01-27T00:00:00"/>
    <d v="2023-02-15T00:00:00"/>
    <d v="2023-01-30T00:00:00"/>
    <d v="2023-01-31T00:00:00"/>
    <s v=""/>
    <d v="2023-01-31T00:00:00"/>
    <n v="4"/>
    <n v="1"/>
    <n v="2023"/>
    <n v="1"/>
    <n v="28"/>
    <n v="9"/>
    <n v="3"/>
  </r>
  <r>
    <x v="1"/>
    <x v="7"/>
    <x v="2"/>
    <s v="Cerrado"/>
    <s v="ITSMECOM-1399495"/>
    <n v="6271401"/>
    <d v="2023-01-27T00:00:00"/>
    <d v="2023-02-17T00:00:00"/>
    <d v="2023-01-30T00:00:00"/>
    <d v="2023-01-30T00:00:00"/>
    <s v=""/>
    <d v="2023-01-30T00:00:00"/>
    <n v="3"/>
    <n v="0"/>
    <n v="2023"/>
    <n v="1"/>
    <n v="28"/>
    <n v="9"/>
    <n v="3"/>
  </r>
  <r>
    <x v="1"/>
    <x v="1"/>
    <x v="0"/>
    <s v="Cerrado"/>
    <s v="ITSMECOM-1396727"/>
    <n v="6266560"/>
    <d v="2023-01-26T00:00:00"/>
    <d v="2023-02-15T00:00:00"/>
    <d v="2023-01-26T00:00:00"/>
    <d v="2023-01-30T00:00:00"/>
    <s v=""/>
    <d v="2023-01-30T00:00:00"/>
    <n v="4"/>
    <n v="4"/>
    <n v="2023"/>
    <n v="1"/>
    <n v="28"/>
    <n v="9"/>
    <n v="3"/>
  </r>
  <r>
    <x v="0"/>
    <x v="0"/>
    <x v="1"/>
    <s v="Cerrado"/>
    <s v="ITSMECOM-1395356"/>
    <n v="6264141"/>
    <d v="2023-01-26T00:00:00"/>
    <d v="2023-02-10T00:00:00"/>
    <m/>
    <m/>
    <s v=""/>
    <d v="2023-01-26T00:00:00"/>
    <n v="0"/>
    <n v="0"/>
    <n v="2023"/>
    <n v="1"/>
    <n v="28"/>
    <n v="9"/>
    <n v="3"/>
  </r>
  <r>
    <x v="1"/>
    <x v="5"/>
    <x v="0"/>
    <s v="Cerrado"/>
    <s v="ITSMECOM-1394745"/>
    <n v="6262865"/>
    <d v="2023-01-26T00:00:00"/>
    <d v="2023-02-15T00:00:00"/>
    <d v="2023-01-26T00:00:00"/>
    <d v="2023-01-30T00:00:00"/>
    <s v=""/>
    <d v="2023-01-30T00:00:00"/>
    <n v="4"/>
    <n v="4"/>
    <n v="2023"/>
    <n v="1"/>
    <n v="28"/>
    <n v="9"/>
    <n v="3"/>
  </r>
  <r>
    <x v="1"/>
    <x v="3"/>
    <x v="0"/>
    <s v="Cerrado"/>
    <s v="ITSMECOM-1394603"/>
    <n v="6262390"/>
    <d v="2023-01-26T00:00:00"/>
    <d v="2023-02-11T00:00:00"/>
    <d v="2023-01-26T00:00:00"/>
    <d v="2023-01-27T00:00:00"/>
    <s v=""/>
    <d v="2023-01-27T00:00:00"/>
    <n v="1"/>
    <n v="1"/>
    <n v="2023"/>
    <n v="1"/>
    <n v="28"/>
    <n v="9"/>
    <n v="3"/>
  </r>
  <r>
    <x v="1"/>
    <x v="5"/>
    <x v="0"/>
    <s v="Cerrado"/>
    <s v="ITSMECOM-1394575"/>
    <n v="6262383"/>
    <d v="2023-01-26T00:00:00"/>
    <d v="2023-02-14T00:00:00"/>
    <d v="2023-01-26T00:00:00"/>
    <d v="2023-01-30T00:00:00"/>
    <s v=""/>
    <d v="2023-01-30T00:00:00"/>
    <n v="4"/>
    <n v="4"/>
    <n v="2023"/>
    <n v="1"/>
    <n v="28"/>
    <n v="9"/>
    <n v="3"/>
  </r>
  <r>
    <x v="1"/>
    <x v="5"/>
    <x v="0"/>
    <s v="Cerrado"/>
    <s v="ITSMECOM-1394549"/>
    <n v="6262350"/>
    <d v="2023-01-26T00:00:00"/>
    <d v="2023-02-10T00:00:00"/>
    <m/>
    <m/>
    <s v=""/>
    <d v="2023-01-26T00:00:00"/>
    <n v="0"/>
    <n v="0"/>
    <n v="2023"/>
    <n v="1"/>
    <n v="28"/>
    <n v="9"/>
    <n v="3"/>
  </r>
  <r>
    <x v="1"/>
    <x v="5"/>
    <x v="0"/>
    <s v="Cerrado"/>
    <s v="ITSMECOM-1394548"/>
    <n v="6262347"/>
    <d v="2023-01-26T00:00:00"/>
    <d v="2023-02-10T00:00:00"/>
    <m/>
    <m/>
    <s v=""/>
    <d v="2023-01-26T00:00:00"/>
    <n v="0"/>
    <n v="0"/>
    <n v="2023"/>
    <n v="1"/>
    <n v="28"/>
    <n v="9"/>
    <n v="3"/>
  </r>
  <r>
    <x v="1"/>
    <x v="3"/>
    <x v="0"/>
    <s v="Cerrado"/>
    <s v="ITSMECOM-1392369"/>
    <n v="6256717"/>
    <d v="2023-01-25T00:00:00"/>
    <d v="2023-02-11T00:00:00"/>
    <m/>
    <m/>
    <s v=""/>
    <d v="2023-01-27T00:00:00"/>
    <n v="2"/>
    <n v="0"/>
    <n v="2023"/>
    <n v="1"/>
    <n v="28"/>
    <n v="9"/>
    <n v="3"/>
  </r>
  <r>
    <x v="0"/>
    <x v="9"/>
    <x v="0"/>
    <s v="Cerrado"/>
    <s v="ITSMECOM-1392167"/>
    <n v="6256012"/>
    <d v="2023-01-25T00:00:00"/>
    <d v="2023-02-09T00:00:00"/>
    <m/>
    <m/>
    <s v=""/>
    <d v="2023-01-25T00:00:00"/>
    <n v="0"/>
    <n v="0"/>
    <n v="2023"/>
    <n v="1"/>
    <n v="28"/>
    <n v="9"/>
    <n v="3"/>
  </r>
  <r>
    <x v="1"/>
    <x v="5"/>
    <x v="0"/>
    <s v="Cerrado"/>
    <s v="ITSMECOM-1392046"/>
    <n v="6255185"/>
    <d v="2023-01-25T00:00:00"/>
    <d v="2023-02-15T00:00:00"/>
    <d v="2023-01-25T00:00:00"/>
    <d v="2023-01-31T00:00:00"/>
    <s v=""/>
    <d v="2023-01-31T00:00:00"/>
    <n v="6"/>
    <n v="6"/>
    <n v="2023"/>
    <n v="1"/>
    <n v="28"/>
    <n v="9"/>
    <n v="3"/>
  </r>
  <r>
    <x v="1"/>
    <x v="5"/>
    <x v="0"/>
    <s v="Cerrado"/>
    <s v="ITSMECOM-1391681"/>
    <n v="6254379"/>
    <d v="2023-01-25T00:00:00"/>
    <d v="2023-02-17T00:00:00"/>
    <m/>
    <m/>
    <s v=""/>
    <d v="2023-01-31T00:00:00"/>
    <n v="6"/>
    <n v="0"/>
    <n v="2023"/>
    <n v="1"/>
    <n v="28"/>
    <n v="9"/>
    <n v="3"/>
  </r>
  <r>
    <x v="1"/>
    <x v="5"/>
    <x v="0"/>
    <s v="Cerrado"/>
    <s v="ITSMECOM-1391652"/>
    <n v="6254322"/>
    <d v="2023-01-25T00:00:00"/>
    <d v="2023-02-11T00:00:00"/>
    <m/>
    <m/>
    <s v=""/>
    <d v="2023-01-26T00:00:00"/>
    <n v="1"/>
    <n v="0"/>
    <n v="2023"/>
    <n v="1"/>
    <n v="28"/>
    <n v="9"/>
    <n v="3"/>
  </r>
  <r>
    <x v="1"/>
    <x v="5"/>
    <x v="0"/>
    <s v="Cerrado"/>
    <s v="ITSMECOM-1391617"/>
    <n v="6254107"/>
    <d v="2023-01-25T00:00:00"/>
    <d v="2023-02-14T00:00:00"/>
    <d v="2023-01-25T00:00:00"/>
    <d v="2023-01-30T00:00:00"/>
    <s v=""/>
    <d v="2023-01-30T00:00:00"/>
    <n v="5"/>
    <n v="5"/>
    <n v="2023"/>
    <n v="1"/>
    <n v="28"/>
    <n v="9"/>
    <n v="3"/>
  </r>
  <r>
    <x v="1"/>
    <x v="7"/>
    <x v="1"/>
    <s v="Cerrado"/>
    <s v="ITSMECOM-1390118"/>
    <n v="6250958"/>
    <d v="2023-01-24T00:00:00"/>
    <d v="2023-02-09T00:00:00"/>
    <m/>
    <m/>
    <s v=""/>
    <d v="2023-01-25T00:00:00"/>
    <n v="1"/>
    <n v="0"/>
    <n v="2023"/>
    <n v="1"/>
    <n v="28"/>
    <n v="9"/>
    <n v="3"/>
  </r>
  <r>
    <x v="0"/>
    <x v="11"/>
    <x v="1"/>
    <s v="Cerrado"/>
    <s v="ITSMECOM-1389795"/>
    <n v="6249830"/>
    <d v="2023-01-24T00:00:00"/>
    <d v="2023-02-17T00:00:00"/>
    <m/>
    <m/>
    <s v=""/>
    <d v="2023-01-30T00:00:00"/>
    <n v="6"/>
    <n v="0"/>
    <n v="2023"/>
    <n v="1"/>
    <n v="28"/>
    <n v="9"/>
    <n v="3"/>
  </r>
  <r>
    <x v="1"/>
    <x v="7"/>
    <x v="1"/>
    <s v="Cerrado"/>
    <s v="ITSMECOM-1389545"/>
    <n v="6249141"/>
    <d v="2023-01-24T00:00:00"/>
    <d v="2023-02-09T00:00:00"/>
    <m/>
    <m/>
    <s v=""/>
    <d v="2023-01-25T00:00:00"/>
    <n v="1"/>
    <n v="0"/>
    <n v="2023"/>
    <n v="1"/>
    <n v="28"/>
    <n v="9"/>
    <n v="3"/>
  </r>
  <r>
    <x v="1"/>
    <x v="7"/>
    <x v="1"/>
    <s v="Cerrado"/>
    <s v="ITSMECOM-1389530"/>
    <n v="6249132"/>
    <d v="2023-01-24T00:00:00"/>
    <d v="2023-02-09T00:00:00"/>
    <m/>
    <m/>
    <s v=""/>
    <d v="2023-01-25T00:00:00"/>
    <n v="1"/>
    <n v="0"/>
    <n v="2023"/>
    <n v="1"/>
    <n v="28"/>
    <n v="9"/>
    <n v="3"/>
  </r>
  <r>
    <x v="1"/>
    <x v="7"/>
    <x v="1"/>
    <s v="Cerrado"/>
    <s v="ITSMECOM-1389517"/>
    <n v="6249125"/>
    <d v="2023-01-24T00:00:00"/>
    <d v="2023-02-09T00:00:00"/>
    <m/>
    <m/>
    <s v=""/>
    <d v="2023-01-25T00:00:00"/>
    <n v="1"/>
    <n v="0"/>
    <n v="2023"/>
    <n v="1"/>
    <n v="28"/>
    <n v="9"/>
    <n v="3"/>
  </r>
  <r>
    <x v="0"/>
    <x v="0"/>
    <x v="0"/>
    <s v="Cerrado"/>
    <s v="ITSMECOM-1389348"/>
    <n v="6248300"/>
    <d v="2023-01-24T00:00:00"/>
    <d v="2023-02-09T00:00:00"/>
    <m/>
    <m/>
    <s v=""/>
    <d v="2023-01-24T00:00:00"/>
    <n v="0"/>
    <n v="0"/>
    <n v="2023"/>
    <n v="1"/>
    <n v="28"/>
    <n v="9"/>
    <n v="3"/>
  </r>
  <r>
    <x v="0"/>
    <x v="4"/>
    <x v="1"/>
    <s v="Cerrado"/>
    <s v="ITSMECOM-1389292"/>
    <n v="6248071"/>
    <d v="2023-01-24T00:00:00"/>
    <d v="2023-02-08T00:00:00"/>
    <m/>
    <m/>
    <s v=""/>
    <d v="2023-01-24T00:00:00"/>
    <n v="0"/>
    <n v="0"/>
    <n v="2023"/>
    <n v="1"/>
    <n v="28"/>
    <n v="9"/>
    <n v="3"/>
  </r>
  <r>
    <x v="1"/>
    <x v="3"/>
    <x v="0"/>
    <s v="Cerrado"/>
    <s v="ITSMECOM-1388547"/>
    <n v="6245723"/>
    <d v="2023-01-24T00:00:00"/>
    <d v="2023-02-09T00:00:00"/>
    <m/>
    <m/>
    <s v=""/>
    <d v="2023-01-25T00:00:00"/>
    <n v="1"/>
    <n v="0"/>
    <n v="2023"/>
    <n v="1"/>
    <n v="28"/>
    <n v="9"/>
    <n v="3"/>
  </r>
  <r>
    <x v="1"/>
    <x v="5"/>
    <x v="0"/>
    <s v="Cerrado"/>
    <s v="ITSMECOM-1388508"/>
    <n v="6245463"/>
    <d v="2023-01-24T00:00:00"/>
    <d v="2023-02-09T00:00:00"/>
    <m/>
    <m/>
    <s v=""/>
    <d v="2023-01-25T00:00:00"/>
    <n v="1"/>
    <n v="0"/>
    <n v="2023"/>
    <n v="1"/>
    <n v="28"/>
    <n v="9"/>
    <n v="3"/>
  </r>
  <r>
    <x v="1"/>
    <x v="5"/>
    <x v="0"/>
    <s v="Cerrado"/>
    <s v="ITSMECOM-1388497"/>
    <n v="6245454"/>
    <d v="2023-01-24T00:00:00"/>
    <d v="2023-02-09T00:00:00"/>
    <d v="2023-01-24T00:00:00"/>
    <d v="2023-01-25T00:00:00"/>
    <s v=""/>
    <d v="2023-01-25T00:00:00"/>
    <n v="1"/>
    <n v="1"/>
    <n v="2023"/>
    <n v="1"/>
    <n v="28"/>
    <n v="9"/>
    <n v="3"/>
  </r>
  <r>
    <x v="1"/>
    <x v="5"/>
    <x v="0"/>
    <s v="Cerrado"/>
    <s v="ITSMECOM-1388494"/>
    <n v="6245452"/>
    <d v="2023-01-24T00:00:00"/>
    <d v="2023-02-09T00:00:00"/>
    <m/>
    <m/>
    <s v=""/>
    <d v="2023-01-25T00:00:00"/>
    <n v="1"/>
    <n v="0"/>
    <n v="2023"/>
    <n v="1"/>
    <n v="28"/>
    <n v="9"/>
    <n v="3"/>
  </r>
  <r>
    <x v="0"/>
    <x v="8"/>
    <x v="1"/>
    <s v="Cerrado"/>
    <s v="ITSMECOM-1388311"/>
    <n v="6244979"/>
    <d v="2023-01-24T00:00:00"/>
    <d v="2023-02-08T00:00:00"/>
    <d v="2023-01-24T00:00:00"/>
    <d v="2023-01-24T00:00:00"/>
    <s v=""/>
    <d v="2023-01-24T00:00:00"/>
    <n v="0"/>
    <n v="0"/>
    <n v="2023"/>
    <n v="1"/>
    <n v="28"/>
    <n v="9"/>
    <n v="3"/>
  </r>
  <r>
    <x v="1"/>
    <x v="7"/>
    <x v="1"/>
    <s v="Cerrado"/>
    <s v="ITSMECOM-1387224"/>
    <n v="6242815"/>
    <d v="2023-01-23T00:00:00"/>
    <d v="2023-02-09T00:00:00"/>
    <m/>
    <m/>
    <s v=""/>
    <d v="2023-01-25T00:00:00"/>
    <n v="2"/>
    <n v="0"/>
    <n v="2023"/>
    <n v="1"/>
    <n v="28"/>
    <n v="9"/>
    <n v="3"/>
  </r>
  <r>
    <x v="1"/>
    <x v="3"/>
    <x v="0"/>
    <s v="Cerrado"/>
    <s v="ITSMECOM-1386227"/>
    <n v="6239769"/>
    <d v="2023-01-23T00:00:00"/>
    <d v="2023-02-09T00:00:00"/>
    <m/>
    <m/>
    <s v=""/>
    <d v="2023-01-25T00:00:00"/>
    <n v="2"/>
    <n v="0"/>
    <n v="2023"/>
    <n v="1"/>
    <n v="28"/>
    <n v="9"/>
    <n v="3"/>
  </r>
  <r>
    <x v="1"/>
    <x v="3"/>
    <x v="0"/>
    <s v="Cerrado"/>
    <s v="ITSMECOM-1386149"/>
    <n v="6239519"/>
    <d v="2023-01-23T00:00:00"/>
    <d v="2023-02-11T00:00:00"/>
    <d v="2023-01-23T00:00:00"/>
    <d v="2023-01-26T00:00:00"/>
    <s v=""/>
    <d v="2023-01-26T00:00:00"/>
    <n v="3"/>
    <n v="3"/>
    <n v="2023"/>
    <n v="1"/>
    <n v="28"/>
    <n v="9"/>
    <n v="3"/>
  </r>
  <r>
    <x v="1"/>
    <x v="5"/>
    <x v="0"/>
    <s v="Cerrado"/>
    <s v="ITSMECOM-1385809"/>
    <n v="6238132"/>
    <d v="2023-01-23T00:00:00"/>
    <d v="2023-02-14T00:00:00"/>
    <d v="2023-01-25T00:00:00"/>
    <d v="2023-01-30T00:00:00"/>
    <s v=""/>
    <d v="2023-01-30T00:00:00"/>
    <n v="7"/>
    <n v="5"/>
    <n v="2023"/>
    <n v="1"/>
    <n v="28"/>
    <n v="9"/>
    <n v="3"/>
  </r>
  <r>
    <x v="1"/>
    <x v="1"/>
    <x v="0"/>
    <s v="Cerrado"/>
    <s v="ITSMECOM-1385806"/>
    <n v="6238043"/>
    <d v="2023-01-23T00:00:00"/>
    <d v="2023-02-07T00:00:00"/>
    <m/>
    <m/>
    <s v=""/>
    <d v="2023-01-23T00:00:00"/>
    <n v="0"/>
    <n v="0"/>
    <n v="2023"/>
    <n v="1"/>
    <n v="28"/>
    <n v="9"/>
    <n v="3"/>
  </r>
  <r>
    <x v="0"/>
    <x v="0"/>
    <x v="0"/>
    <s v="Cerrado"/>
    <s v="ITSMECOM-1385800"/>
    <n v="6238032"/>
    <d v="2023-01-23T00:00:00"/>
    <d v="2023-02-07T00:00:00"/>
    <m/>
    <m/>
    <s v=""/>
    <d v="2023-01-23T00:00:00"/>
    <n v="0"/>
    <n v="0"/>
    <n v="2023"/>
    <n v="1"/>
    <n v="28"/>
    <n v="9"/>
    <n v="3"/>
  </r>
  <r>
    <x v="1"/>
    <x v="5"/>
    <x v="0"/>
    <s v="Cerrado"/>
    <s v="ITSMECOM-1385799"/>
    <n v="6238115"/>
    <d v="2023-01-23T00:00:00"/>
    <d v="2023-02-14T00:00:00"/>
    <d v="2023-01-24T00:00:00"/>
    <d v="2023-01-30T00:00:00"/>
    <s v=""/>
    <d v="2023-01-30T00:00:00"/>
    <n v="7"/>
    <n v="6"/>
    <n v="2023"/>
    <n v="1"/>
    <n v="28"/>
    <n v="9"/>
    <n v="3"/>
  </r>
  <r>
    <x v="1"/>
    <x v="5"/>
    <x v="0"/>
    <s v="Cerrado"/>
    <s v="ITSMECOM-1385793"/>
    <n v="6237909"/>
    <d v="2023-01-23T00:00:00"/>
    <d v="2023-02-10T00:00:00"/>
    <d v="2023-01-25T00:00:00"/>
    <d v="2023-01-26T00:00:00"/>
    <s v=""/>
    <d v="2023-01-26T00:00:00"/>
    <n v="3"/>
    <n v="1"/>
    <n v="2023"/>
    <n v="1"/>
    <n v="28"/>
    <n v="9"/>
    <n v="3"/>
  </r>
  <r>
    <x v="1"/>
    <x v="5"/>
    <x v="0"/>
    <s v="Cerrado"/>
    <s v="ITSMECOM-1385789"/>
    <n v="6237904"/>
    <d v="2023-01-23T00:00:00"/>
    <d v="2023-02-08T00:00:00"/>
    <m/>
    <m/>
    <s v=""/>
    <d v="2023-01-23T00:00:00"/>
    <n v="0"/>
    <n v="0"/>
    <n v="2023"/>
    <n v="1"/>
    <n v="28"/>
    <n v="9"/>
    <n v="3"/>
  </r>
  <r>
    <x v="1"/>
    <x v="1"/>
    <x v="3"/>
    <s v="Cerrado"/>
    <s v="ITSMECOM-1385723"/>
    <n v="6237462"/>
    <d v="2023-01-23T00:00:00"/>
    <d v="2023-02-09T00:00:00"/>
    <d v="2023-01-23T00:00:00"/>
    <d v="2023-01-25T00:00:00"/>
    <s v=""/>
    <d v="2023-01-25T00:00:00"/>
    <n v="2"/>
    <n v="2"/>
    <n v="2023"/>
    <n v="1"/>
    <n v="28"/>
    <n v="9"/>
    <n v="3"/>
  </r>
  <r>
    <x v="1"/>
    <x v="5"/>
    <x v="3"/>
    <s v="Cerrado"/>
    <s v="ITSMECOM-1385279"/>
    <n v="6236309"/>
    <d v="2023-01-23T00:00:00"/>
    <d v="2023-02-09T00:00:00"/>
    <d v="2023-01-23T00:00:00"/>
    <d v="2023-01-25T00:00:00"/>
    <s v=""/>
    <d v="2023-01-25T00:00:00"/>
    <n v="2"/>
    <n v="2"/>
    <n v="2023"/>
    <n v="1"/>
    <n v="28"/>
    <n v="9"/>
    <n v="3"/>
  </r>
  <r>
    <x v="1"/>
    <x v="5"/>
    <x v="0"/>
    <s v="Cerrado"/>
    <s v="ITSMECOM-1379942"/>
    <n v="6227084"/>
    <d v="2023-01-20T00:00:00"/>
    <d v="2023-02-04T00:00:00"/>
    <m/>
    <m/>
    <s v=""/>
    <d v="2023-01-20T00:00:00"/>
    <n v="0"/>
    <n v="0"/>
    <n v="2023"/>
    <n v="1"/>
    <n v="28"/>
    <n v="9"/>
    <n v="3"/>
  </r>
  <r>
    <x v="1"/>
    <x v="5"/>
    <x v="0"/>
    <s v="Cerrado"/>
    <s v="ITSMECOM-1379567"/>
    <n v="6225959"/>
    <d v="2023-01-20T00:00:00"/>
    <d v="2023-02-08T00:00:00"/>
    <m/>
    <m/>
    <s v=""/>
    <d v="2023-01-24T00:00:00"/>
    <n v="4"/>
    <n v="0"/>
    <n v="2023"/>
    <n v="1"/>
    <n v="28"/>
    <n v="9"/>
    <n v="3"/>
  </r>
  <r>
    <x v="1"/>
    <x v="1"/>
    <x v="0"/>
    <s v="Cerrado"/>
    <s v="ITSMECOM-1379321"/>
    <n v="6225803"/>
    <d v="2023-01-20T00:00:00"/>
    <d v="2023-02-07T00:00:00"/>
    <d v="2023-01-20T00:00:00"/>
    <d v="2023-01-23T00:00:00"/>
    <s v=""/>
    <d v="2023-01-23T00:00:00"/>
    <n v="3"/>
    <n v="3"/>
    <n v="2023"/>
    <n v="1"/>
    <n v="28"/>
    <n v="9"/>
    <n v="3"/>
  </r>
  <r>
    <x v="0"/>
    <x v="9"/>
    <x v="1"/>
    <s v="Cerrado"/>
    <s v="ITSMECOM-1379023"/>
    <n v="6225475"/>
    <d v="2023-01-20T00:00:00"/>
    <d v="2023-02-09T00:00:00"/>
    <m/>
    <m/>
    <s v=""/>
    <d v="2023-01-25T00:00:00"/>
    <n v="5"/>
    <n v="0"/>
    <n v="2023"/>
    <n v="1"/>
    <n v="28"/>
    <n v="9"/>
    <n v="3"/>
  </r>
  <r>
    <x v="0"/>
    <x v="0"/>
    <x v="1"/>
    <s v="Cerrado"/>
    <s v="ITSMECOM-1375939"/>
    <n v="6219580"/>
    <d v="2023-01-19T00:00:00"/>
    <d v="2023-02-03T00:00:00"/>
    <m/>
    <m/>
    <s v=""/>
    <d v="2023-01-19T00:00:00"/>
    <n v="0"/>
    <n v="0"/>
    <n v="2023"/>
    <n v="1"/>
    <n v="28"/>
    <n v="9"/>
    <n v="3"/>
  </r>
  <r>
    <x v="1"/>
    <x v="3"/>
    <x v="0"/>
    <s v="Cerrado"/>
    <s v="ITSMECOM-1373460"/>
    <n v="6214485"/>
    <d v="2023-01-19T00:00:00"/>
    <d v="2023-02-09T00:00:00"/>
    <d v="2023-01-20T00:00:00"/>
    <d v="2023-01-25T00:00:00"/>
    <s v=""/>
    <d v="2023-01-25T00:00:00"/>
    <n v="6"/>
    <n v="5"/>
    <n v="2023"/>
    <n v="1"/>
    <n v="28"/>
    <n v="9"/>
    <n v="3"/>
  </r>
  <r>
    <x v="1"/>
    <x v="3"/>
    <x v="0"/>
    <s v="Cerrado"/>
    <s v="ITSMECOM-1373449"/>
    <n v="6214468"/>
    <d v="2023-01-19T00:00:00"/>
    <d v="2023-02-09T00:00:00"/>
    <d v="2023-01-19T00:00:00"/>
    <d v="2023-01-25T00:00:00"/>
    <s v=""/>
    <d v="2023-01-25T00:00:00"/>
    <n v="6"/>
    <n v="6"/>
    <n v="2023"/>
    <n v="1"/>
    <n v="28"/>
    <n v="9"/>
    <n v="3"/>
  </r>
  <r>
    <x v="1"/>
    <x v="5"/>
    <x v="2"/>
    <s v="Cerrado"/>
    <s v="ITSMECOM-1370898"/>
    <n v="6209917"/>
    <d v="2023-01-18T00:00:00"/>
    <d v="2023-02-09T00:00:00"/>
    <m/>
    <m/>
    <s v=""/>
    <d v="2023-01-25T00:00:00"/>
    <n v="7"/>
    <n v="0"/>
    <n v="2023"/>
    <n v="1"/>
    <n v="28"/>
    <n v="9"/>
    <n v="3"/>
  </r>
  <r>
    <x v="1"/>
    <x v="5"/>
    <x v="0"/>
    <s v="Cerrado"/>
    <s v="ITSMECOM-1370624"/>
    <n v="6208697"/>
    <d v="2023-01-18T00:00:00"/>
    <d v="2023-02-03T00:00:00"/>
    <m/>
    <m/>
    <s v=""/>
    <d v="2023-01-19T00:00:00"/>
    <n v="1"/>
    <n v="0"/>
    <n v="2023"/>
    <n v="1"/>
    <n v="28"/>
    <n v="9"/>
    <n v="3"/>
  </r>
  <r>
    <x v="1"/>
    <x v="1"/>
    <x v="0"/>
    <s v="Cerrado"/>
    <s v="ITSMECOM-1370603"/>
    <n v="6208508"/>
    <d v="2023-01-18T00:00:00"/>
    <d v="2023-02-04T00:00:00"/>
    <d v="2023-01-18T00:00:00"/>
    <d v="2023-01-20T00:00:00"/>
    <s v=""/>
    <d v="2023-01-20T00:00:00"/>
    <n v="2"/>
    <n v="2"/>
    <n v="2023"/>
    <n v="1"/>
    <n v="28"/>
    <n v="9"/>
    <n v="3"/>
  </r>
  <r>
    <x v="1"/>
    <x v="5"/>
    <x v="2"/>
    <s v="Cerrado"/>
    <s v="ITSMECOM-1370554"/>
    <n v="6208620"/>
    <d v="2023-01-18T00:00:00"/>
    <d v="2023-02-02T00:00:00"/>
    <m/>
    <m/>
    <s v=""/>
    <d v="2023-01-18T00:00:00"/>
    <n v="0"/>
    <n v="0"/>
    <n v="2023"/>
    <n v="1"/>
    <n v="28"/>
    <n v="9"/>
    <n v="3"/>
  </r>
  <r>
    <x v="1"/>
    <x v="1"/>
    <x v="0"/>
    <s v="Cerrado"/>
    <s v="ITSMECOM-1370519"/>
    <n v="6208199"/>
    <d v="2023-01-18T00:00:00"/>
    <d v="2023-02-04T00:00:00"/>
    <d v="2023-01-18T00:00:00"/>
    <d v="2023-01-20T00:00:00"/>
    <s v=""/>
    <d v="2023-01-20T00:00:00"/>
    <n v="2"/>
    <n v="2"/>
    <n v="2023"/>
    <n v="1"/>
    <n v="28"/>
    <n v="9"/>
    <n v="3"/>
  </r>
  <r>
    <x v="1"/>
    <x v="1"/>
    <x v="2"/>
    <s v="Cerrado"/>
    <s v="ITSMECOM-1370413"/>
    <n v="6208155"/>
    <d v="2023-01-18T00:00:00"/>
    <d v="2023-02-04T00:00:00"/>
    <d v="2023-01-18T00:00:00"/>
    <d v="2023-01-20T00:00:00"/>
    <s v=""/>
    <d v="2023-01-20T00:00:00"/>
    <n v="2"/>
    <n v="2"/>
    <n v="2023"/>
    <n v="1"/>
    <n v="28"/>
    <n v="9"/>
    <n v="3"/>
  </r>
  <r>
    <x v="1"/>
    <x v="5"/>
    <x v="0"/>
    <s v="Cerrado"/>
    <s v="ITSMECOM-1370069"/>
    <n v="6206673"/>
    <d v="2023-01-18T00:00:00"/>
    <d v="2023-02-10T00:00:00"/>
    <d v="2023-01-18T00:00:00"/>
    <d v="2023-01-26T00:00:00"/>
    <s v=""/>
    <d v="2023-01-26T00:00:00"/>
    <n v="8"/>
    <n v="8"/>
    <n v="2023"/>
    <n v="1"/>
    <n v="28"/>
    <n v="9"/>
    <n v="3"/>
  </r>
  <r>
    <x v="1"/>
    <x v="5"/>
    <x v="0"/>
    <s v="Cerrado"/>
    <s v="ITSMECOM-1370044"/>
    <n v="6206649"/>
    <d v="2023-01-18T00:00:00"/>
    <d v="2023-02-03T00:00:00"/>
    <m/>
    <m/>
    <s v=""/>
    <d v="2023-01-19T00:00:00"/>
    <n v="1"/>
    <n v="0"/>
    <n v="2023"/>
    <n v="1"/>
    <n v="28"/>
    <n v="9"/>
    <n v="3"/>
  </r>
  <r>
    <x v="1"/>
    <x v="5"/>
    <x v="2"/>
    <s v="Cerrado"/>
    <s v="ITSMECOM-1370018"/>
    <n v="6206628"/>
    <d v="2023-01-18T00:00:00"/>
    <d v="2023-02-09T00:00:00"/>
    <d v="2023-01-18T00:00:00"/>
    <d v="2023-01-25T00:00:00"/>
    <s v=""/>
    <d v="2023-01-25T00:00:00"/>
    <n v="7"/>
    <n v="7"/>
    <n v="2023"/>
    <n v="1"/>
    <n v="28"/>
    <n v="9"/>
    <n v="3"/>
  </r>
  <r>
    <x v="0"/>
    <x v="0"/>
    <x v="0"/>
    <s v="Cerrado"/>
    <s v="ITSMECOM-1369848"/>
    <n v="6206156"/>
    <d v="2023-01-18T00:00:00"/>
    <d v="2023-02-14T00:00:00"/>
    <m/>
    <m/>
    <s v=""/>
    <d v="2023-01-30T00:00:00"/>
    <n v="12"/>
    <n v="0"/>
    <n v="2023"/>
    <n v="1"/>
    <n v="28"/>
    <n v="9"/>
    <n v="3"/>
  </r>
  <r>
    <x v="0"/>
    <x v="8"/>
    <x v="0"/>
    <s v="Cerrado"/>
    <s v="ITSMECOM-1367037"/>
    <n v="6201132"/>
    <d v="2023-01-17T00:00:00"/>
    <d v="2023-02-04T00:00:00"/>
    <m/>
    <m/>
    <s v=""/>
    <d v="2023-01-20T00:00:00"/>
    <n v="3"/>
    <n v="0"/>
    <n v="2023"/>
    <n v="1"/>
    <n v="28"/>
    <n v="9"/>
    <n v="3"/>
  </r>
  <r>
    <x v="0"/>
    <x v="0"/>
    <x v="0"/>
    <s v="Cerrado"/>
    <s v="ITSMECOM-1366737"/>
    <n v="6200559"/>
    <d v="2023-01-17T00:00:00"/>
    <d v="2023-02-03T00:00:00"/>
    <m/>
    <m/>
    <s v=""/>
    <d v="2023-01-19T00:00:00"/>
    <n v="2"/>
    <n v="0"/>
    <n v="2023"/>
    <n v="1"/>
    <n v="28"/>
    <n v="9"/>
    <n v="3"/>
  </r>
  <r>
    <x v="0"/>
    <x v="0"/>
    <x v="1"/>
    <s v="Cerrado"/>
    <s v="ITSMECOM-1366311"/>
    <n v="6199385"/>
    <d v="2023-01-17T00:00:00"/>
    <d v="2023-02-01T00:00:00"/>
    <m/>
    <m/>
    <s v=""/>
    <d v="2023-01-17T00:00:00"/>
    <n v="0"/>
    <n v="0"/>
    <n v="2023"/>
    <n v="1"/>
    <n v="28"/>
    <n v="9"/>
    <n v="3"/>
  </r>
  <r>
    <x v="1"/>
    <x v="5"/>
    <x v="0"/>
    <s v="Cerrado"/>
    <s v="ITSMECOM-1365809"/>
    <n v="6198111"/>
    <d v="2023-01-17T00:00:00"/>
    <d v="2023-02-02T00:00:00"/>
    <d v="2023-01-17T00:00:00"/>
    <d v="2023-01-18T00:00:00"/>
    <s v=""/>
    <d v="2023-01-18T00:00:00"/>
    <n v="1"/>
    <n v="1"/>
    <n v="2023"/>
    <n v="1"/>
    <n v="28"/>
    <n v="9"/>
    <n v="3"/>
  </r>
  <r>
    <x v="1"/>
    <x v="5"/>
    <x v="0"/>
    <s v="Cerrado"/>
    <s v="ITSMECOM-1365804"/>
    <n v="6197805"/>
    <d v="2023-01-17T00:00:00"/>
    <d v="2023-02-02T00:00:00"/>
    <m/>
    <m/>
    <s v=""/>
    <d v="2023-01-18T00:00:00"/>
    <n v="1"/>
    <n v="0"/>
    <n v="2023"/>
    <n v="1"/>
    <n v="28"/>
    <n v="9"/>
    <n v="3"/>
  </r>
  <r>
    <x v="0"/>
    <x v="13"/>
    <x v="2"/>
    <s v="Cerrado"/>
    <s v="ITSMECOM-1365799"/>
    <n v="6197839"/>
    <d v="2023-01-17T00:00:00"/>
    <d v="2023-02-01T00:00:00"/>
    <m/>
    <m/>
    <s v=""/>
    <d v="2023-01-17T00:00:00"/>
    <n v="0"/>
    <n v="0"/>
    <n v="2023"/>
    <n v="1"/>
    <n v="28"/>
    <n v="9"/>
    <n v="3"/>
  </r>
  <r>
    <x v="1"/>
    <x v="5"/>
    <x v="0"/>
    <s v="Cerrado"/>
    <s v="ITSMECOM-1365757"/>
    <n v="6197745"/>
    <d v="2023-01-17T00:00:00"/>
    <d v="2023-02-08T00:00:00"/>
    <d v="2023-01-17T00:00:00"/>
    <d v="2023-01-24T00:00:00"/>
    <s v=""/>
    <d v="2023-01-24T00:00:00"/>
    <n v="7"/>
    <n v="7"/>
    <n v="2023"/>
    <n v="1"/>
    <n v="28"/>
    <n v="9"/>
    <n v="3"/>
  </r>
  <r>
    <x v="1"/>
    <x v="5"/>
    <x v="0"/>
    <s v="Cerrado"/>
    <s v="ITSMECOM-1365713"/>
    <n v="6197404"/>
    <d v="2023-01-17T00:00:00"/>
    <d v="2023-02-01T00:00:00"/>
    <m/>
    <m/>
    <s v=""/>
    <d v="2023-01-17T00:00:00"/>
    <n v="0"/>
    <n v="0"/>
    <n v="2023"/>
    <n v="1"/>
    <n v="28"/>
    <n v="9"/>
    <n v="3"/>
  </r>
  <r>
    <x v="1"/>
    <x v="5"/>
    <x v="0"/>
    <s v="Cerrado"/>
    <s v="ITSMECOM-1365696"/>
    <n v="6197378"/>
    <d v="2023-01-17T00:00:00"/>
    <d v="2023-02-03T00:00:00"/>
    <m/>
    <m/>
    <s v=""/>
    <d v="2023-01-19T00:00:00"/>
    <n v="2"/>
    <n v="0"/>
    <n v="2023"/>
    <n v="1"/>
    <n v="28"/>
    <n v="9"/>
    <n v="3"/>
  </r>
  <r>
    <x v="1"/>
    <x v="1"/>
    <x v="0"/>
    <s v="Cerrado"/>
    <s v="ITSMECOM-1365695"/>
    <n v="6197377"/>
    <d v="2023-01-17T00:00:00"/>
    <d v="2023-02-08T00:00:00"/>
    <m/>
    <m/>
    <s v=""/>
    <d v="2023-01-23T00:00:00"/>
    <n v="6"/>
    <n v="0"/>
    <n v="2023"/>
    <n v="1"/>
    <n v="28"/>
    <n v="9"/>
    <n v="3"/>
  </r>
  <r>
    <x v="0"/>
    <x v="2"/>
    <x v="1"/>
    <s v="Cerrado"/>
    <s v="ITSMECOM-1365572"/>
    <n v="6196880"/>
    <d v="2023-01-17T00:00:00"/>
    <d v="2023-02-01T00:00:00"/>
    <m/>
    <m/>
    <s v=""/>
    <d v="2023-01-17T00:00:00"/>
    <n v="0"/>
    <n v="0"/>
    <n v="2023"/>
    <n v="1"/>
    <n v="28"/>
    <n v="9"/>
    <n v="3"/>
  </r>
  <r>
    <x v="1"/>
    <x v="1"/>
    <x v="0"/>
    <s v="Cerrado"/>
    <s v="ITSMECOM-1362564"/>
    <n v="6189441"/>
    <d v="2023-01-16T00:00:00"/>
    <d v="2023-02-02T00:00:00"/>
    <d v="2023-01-17T00:00:00"/>
    <d v="2023-01-18T00:00:00"/>
    <s v=""/>
    <d v="2023-01-18T00:00:00"/>
    <n v="2"/>
    <n v="1"/>
    <n v="2023"/>
    <n v="1"/>
    <n v="28"/>
    <n v="9"/>
    <n v="3"/>
  </r>
  <r>
    <x v="1"/>
    <x v="3"/>
    <x v="2"/>
    <s v="Cerrado"/>
    <s v="ITSMECOM-1362523"/>
    <n v="6189272"/>
    <d v="2023-01-16T00:00:00"/>
    <d v="2023-02-07T00:00:00"/>
    <d v="2023-01-16T00:00:00"/>
    <d v="2023-01-23T00:00:00"/>
    <s v=""/>
    <d v="2023-01-23T00:00:00"/>
    <n v="7"/>
    <n v="7"/>
    <n v="2023"/>
    <n v="1"/>
    <n v="28"/>
    <n v="9"/>
    <n v="3"/>
  </r>
  <r>
    <x v="1"/>
    <x v="1"/>
    <x v="0"/>
    <s v="Cerrado"/>
    <s v="ITSMECOM-1362507"/>
    <n v="6189420"/>
    <d v="2023-01-16T00:00:00"/>
    <d v="2023-01-31T00:00:00"/>
    <m/>
    <m/>
    <s v=""/>
    <d v="2023-01-16T00:00:00"/>
    <n v="0"/>
    <n v="0"/>
    <n v="2023"/>
    <n v="1"/>
    <n v="28"/>
    <n v="9"/>
    <n v="3"/>
  </r>
  <r>
    <x v="1"/>
    <x v="1"/>
    <x v="0"/>
    <s v="Cerrado"/>
    <s v="ITSMECOM-1362499"/>
    <n v="6189105"/>
    <d v="2023-01-16T00:00:00"/>
    <d v="2023-02-02T00:00:00"/>
    <d v="2023-01-17T00:00:00"/>
    <d v="2023-01-18T00:00:00"/>
    <s v=""/>
    <d v="2023-01-18T00:00:00"/>
    <n v="2"/>
    <n v="1"/>
    <n v="2023"/>
    <n v="1"/>
    <n v="28"/>
    <n v="9"/>
    <n v="3"/>
  </r>
  <r>
    <x v="1"/>
    <x v="5"/>
    <x v="0"/>
    <s v="Cerrado"/>
    <s v="ITSMECOM-1362336"/>
    <n v="6188779"/>
    <d v="2023-01-16T00:00:00"/>
    <d v="2023-01-31T00:00:00"/>
    <m/>
    <m/>
    <s v=""/>
    <d v="2023-01-16T00:00:00"/>
    <n v="0"/>
    <n v="0"/>
    <n v="2023"/>
    <n v="1"/>
    <n v="28"/>
    <n v="9"/>
    <n v="3"/>
  </r>
  <r>
    <x v="1"/>
    <x v="7"/>
    <x v="1"/>
    <s v="Cerrado"/>
    <s v="ITSMECOM-1359498"/>
    <n v="6184676"/>
    <d v="2023-01-14T00:00:00"/>
    <d v="2023-01-20T00:00:00"/>
    <m/>
    <m/>
    <s v=""/>
    <d v="2023-01-17T00:00:00"/>
    <n v="3"/>
    <n v="0"/>
    <n v="2023"/>
    <n v="1"/>
    <n v="28"/>
    <n v="9"/>
    <n v="3"/>
  </r>
  <r>
    <x v="1"/>
    <x v="5"/>
    <x v="0"/>
    <s v="Cerrado"/>
    <s v="ITSMECOM-1356418"/>
    <n v="6179557"/>
    <d v="2023-01-13T00:00:00"/>
    <d v="2023-01-28T00:00:00"/>
    <m/>
    <m/>
    <s v=""/>
    <d v="2023-01-13T00:00:00"/>
    <n v="0"/>
    <n v="0"/>
    <n v="2023"/>
    <n v="1"/>
    <n v="28"/>
    <n v="9"/>
    <n v="3"/>
  </r>
  <r>
    <x v="0"/>
    <x v="0"/>
    <x v="0"/>
    <s v="Cerrado"/>
    <s v="ITSMECOM-1356377"/>
    <n v="6179360"/>
    <d v="2023-01-13T00:00:00"/>
    <d v="2023-01-31T00:00:00"/>
    <m/>
    <m/>
    <s v=""/>
    <d v="2023-01-16T00:00:00"/>
    <n v="3"/>
    <n v="0"/>
    <n v="2023"/>
    <n v="1"/>
    <n v="28"/>
    <n v="9"/>
    <n v="3"/>
  </r>
  <r>
    <x v="0"/>
    <x v="0"/>
    <x v="0"/>
    <s v="Cerrado"/>
    <s v="ITSMECOM-1356371"/>
    <n v="6179356"/>
    <d v="2023-01-13T00:00:00"/>
    <d v="2023-01-31T00:00:00"/>
    <m/>
    <m/>
    <s v=""/>
    <d v="2023-01-16T00:00:00"/>
    <n v="3"/>
    <n v="0"/>
    <n v="2023"/>
    <n v="1"/>
    <n v="28"/>
    <n v="9"/>
    <n v="3"/>
  </r>
  <r>
    <x v="0"/>
    <x v="0"/>
    <x v="0"/>
    <s v="Cerrado"/>
    <s v="ITSMECOM-1356365"/>
    <n v="6179352"/>
    <d v="2023-01-13T00:00:00"/>
    <d v="2023-01-31T00:00:00"/>
    <m/>
    <m/>
    <s v=""/>
    <d v="2023-01-16T00:00:00"/>
    <n v="3"/>
    <n v="0"/>
    <n v="2023"/>
    <n v="1"/>
    <n v="28"/>
    <n v="9"/>
    <n v="3"/>
  </r>
  <r>
    <x v="1"/>
    <x v="1"/>
    <x v="0"/>
    <s v="Cerrado"/>
    <s v="ITSMECOM-1356056"/>
    <n v="6178479"/>
    <d v="2023-01-13T00:00:00"/>
    <d v="2023-01-31T00:00:00"/>
    <m/>
    <m/>
    <s v=""/>
    <d v="2023-01-16T00:00:00"/>
    <n v="3"/>
    <n v="0"/>
    <n v="2023"/>
    <n v="1"/>
    <n v="28"/>
    <n v="9"/>
    <n v="3"/>
  </r>
  <r>
    <x v="1"/>
    <x v="1"/>
    <x v="0"/>
    <s v="Cerrado"/>
    <s v="ITSMECOM-1356029"/>
    <n v="6178446"/>
    <d v="2023-01-13T00:00:00"/>
    <d v="2023-01-31T00:00:00"/>
    <m/>
    <m/>
    <s v=""/>
    <d v="2023-01-16T00:00:00"/>
    <n v="3"/>
    <n v="0"/>
    <n v="2023"/>
    <n v="1"/>
    <n v="28"/>
    <n v="9"/>
    <n v="3"/>
  </r>
  <r>
    <x v="1"/>
    <x v="5"/>
    <x v="0"/>
    <s v="Cerrado"/>
    <s v="ITSMECOM-1353623"/>
    <n v="6172583"/>
    <d v="2023-01-12T00:00:00"/>
    <d v="2023-02-02T00:00:00"/>
    <d v="2023-01-12T00:00:00"/>
    <d v="2023-01-17T00:00:00"/>
    <s v=""/>
    <d v="2023-01-17T00:00:00"/>
    <n v="5"/>
    <n v="5"/>
    <n v="2023"/>
    <n v="1"/>
    <n v="28"/>
    <n v="9"/>
    <n v="3"/>
  </r>
  <r>
    <x v="1"/>
    <x v="5"/>
    <x v="2"/>
    <s v="Cerrado"/>
    <s v="ITSMECOM-1353608"/>
    <n v="6172574"/>
    <d v="2023-01-12T00:00:00"/>
    <d v="2023-02-10T00:00:00"/>
    <d v="2023-01-12T00:00:00"/>
    <d v="2023-01-26T00:00:00"/>
    <s v=""/>
    <d v="2023-01-26T00:00:00"/>
    <n v="14"/>
    <n v="14"/>
    <n v="2023"/>
    <n v="1"/>
    <n v="28"/>
    <n v="9"/>
    <n v="3"/>
  </r>
  <r>
    <x v="0"/>
    <x v="0"/>
    <x v="0"/>
    <s v="Cerrado"/>
    <s v="ITSMECOM-1353013"/>
    <n v="6171130"/>
    <d v="2023-01-12T00:00:00"/>
    <d v="2023-01-27T00:00:00"/>
    <m/>
    <m/>
    <s v=""/>
    <d v="2023-01-12T00:00:00"/>
    <n v="0"/>
    <n v="0"/>
    <n v="2023"/>
    <n v="1"/>
    <n v="28"/>
    <n v="9"/>
    <n v="3"/>
  </r>
  <r>
    <x v="0"/>
    <x v="0"/>
    <x v="0"/>
    <s v="Cerrado"/>
    <s v="ITSMECOM-1353008"/>
    <n v="6171123"/>
    <d v="2023-01-12T00:00:00"/>
    <d v="2023-01-27T00:00:00"/>
    <m/>
    <m/>
    <s v=""/>
    <d v="2023-01-12T00:00:00"/>
    <n v="0"/>
    <n v="0"/>
    <n v="2023"/>
    <n v="1"/>
    <n v="28"/>
    <n v="9"/>
    <n v="3"/>
  </r>
  <r>
    <x v="0"/>
    <x v="0"/>
    <x v="0"/>
    <s v="Cerrado"/>
    <s v="ITSMECOM-1353005"/>
    <n v="6171117"/>
    <d v="2023-01-12T00:00:00"/>
    <d v="2023-01-27T00:00:00"/>
    <m/>
    <m/>
    <s v=""/>
    <d v="2023-01-12T00:00:00"/>
    <n v="0"/>
    <n v="0"/>
    <n v="2023"/>
    <n v="1"/>
    <n v="28"/>
    <n v="9"/>
    <n v="3"/>
  </r>
  <r>
    <x v="0"/>
    <x v="0"/>
    <x v="0"/>
    <s v="Cerrado"/>
    <s v="ITSMECOM-1352989"/>
    <n v="6170791"/>
    <d v="2023-01-12T00:00:00"/>
    <d v="2023-01-27T00:00:00"/>
    <m/>
    <m/>
    <s v=""/>
    <d v="2023-01-12T00:00:00"/>
    <n v="0"/>
    <n v="0"/>
    <n v="2023"/>
    <n v="1"/>
    <n v="28"/>
    <n v="9"/>
    <n v="3"/>
  </r>
  <r>
    <x v="1"/>
    <x v="1"/>
    <x v="0"/>
    <s v="Cerrado"/>
    <s v="ITSMECOM-1352567"/>
    <n v="6169404"/>
    <d v="2023-01-12T00:00:00"/>
    <d v="2023-01-28T00:00:00"/>
    <m/>
    <m/>
    <s v=""/>
    <d v="2023-01-13T00:00:00"/>
    <n v="1"/>
    <n v="0"/>
    <n v="2023"/>
    <n v="1"/>
    <n v="28"/>
    <n v="9"/>
    <n v="3"/>
  </r>
  <r>
    <x v="1"/>
    <x v="1"/>
    <x v="0"/>
    <s v="Cerrado"/>
    <s v="ITSMECOM-1352554"/>
    <n v="6169394"/>
    <d v="2023-01-12T00:00:00"/>
    <d v="2023-01-31T00:00:00"/>
    <m/>
    <m/>
    <s v=""/>
    <d v="2023-01-16T00:00:00"/>
    <n v="4"/>
    <n v="0"/>
    <n v="2023"/>
    <n v="1"/>
    <n v="28"/>
    <n v="9"/>
    <n v="3"/>
  </r>
  <r>
    <x v="0"/>
    <x v="9"/>
    <x v="2"/>
    <s v="Cerrado"/>
    <s v="ITSMECOM-1350622"/>
    <n v="6165950"/>
    <d v="2023-01-11T00:00:00"/>
    <d v="2023-01-27T00:00:00"/>
    <m/>
    <m/>
    <s v=""/>
    <d v="2023-01-12T00:00:00"/>
    <n v="1"/>
    <n v="0"/>
    <n v="2023"/>
    <n v="1"/>
    <n v="28"/>
    <n v="9"/>
    <n v="3"/>
  </r>
  <r>
    <x v="1"/>
    <x v="1"/>
    <x v="0"/>
    <s v="Cerrado"/>
    <s v="ITSMECOM-1350583"/>
    <n v="6165606"/>
    <d v="2023-01-11T00:00:00"/>
    <d v="2023-02-04T00:00:00"/>
    <d v="2023-01-11T00:00:00"/>
    <d v="2023-01-20T00:00:00"/>
    <s v=""/>
    <d v="2023-01-20T00:00:00"/>
    <n v="9"/>
    <n v="9"/>
    <n v="2023"/>
    <n v="1"/>
    <n v="28"/>
    <n v="9"/>
    <n v="3"/>
  </r>
  <r>
    <x v="1"/>
    <x v="1"/>
    <x v="0"/>
    <s v="Cerrado"/>
    <s v="ITSMECOM-1350526"/>
    <n v="6165537"/>
    <d v="2023-01-11T00:00:00"/>
    <d v="2023-01-27T00:00:00"/>
    <d v="2023-01-11T00:00:00"/>
    <d v="2023-01-12T00:00:00"/>
    <s v=""/>
    <d v="2023-01-12T00:00:00"/>
    <n v="1"/>
    <n v="1"/>
    <n v="2023"/>
    <n v="1"/>
    <n v="28"/>
    <n v="9"/>
    <n v="3"/>
  </r>
  <r>
    <x v="1"/>
    <x v="5"/>
    <x v="2"/>
    <s v="Cerrado"/>
    <s v="ITSMECOM-1350370"/>
    <n v="6164982"/>
    <d v="2023-01-11T00:00:00"/>
    <d v="2023-01-28T00:00:00"/>
    <d v="2023-01-11T00:00:00"/>
    <d v="2023-01-13T00:00:00"/>
    <s v=""/>
    <d v="2023-01-13T00:00:00"/>
    <n v="2"/>
    <n v="2"/>
    <n v="2023"/>
    <n v="1"/>
    <n v="28"/>
    <n v="9"/>
    <n v="3"/>
  </r>
  <r>
    <x v="1"/>
    <x v="7"/>
    <x v="2"/>
    <s v="Cerrado"/>
    <s v="ITSMECOM-1350147"/>
    <n v="6164602"/>
    <d v="2023-01-11T00:00:00"/>
    <d v="2023-01-31T00:00:00"/>
    <d v="2023-01-12T00:00:00"/>
    <d v="2023-01-16T00:00:00"/>
    <s v=""/>
    <d v="2023-01-16T00:00:00"/>
    <n v="5"/>
    <n v="4"/>
    <n v="2023"/>
    <n v="1"/>
    <n v="28"/>
    <n v="9"/>
    <n v="3"/>
  </r>
  <r>
    <x v="1"/>
    <x v="5"/>
    <x v="0"/>
    <s v="Cerrado"/>
    <s v="ITSMECOM-1349763"/>
    <n v="6163187"/>
    <d v="2023-01-11T00:00:00"/>
    <d v="2023-01-26T00:00:00"/>
    <m/>
    <m/>
    <s v=""/>
    <d v="2023-01-11T00:00:00"/>
    <n v="0"/>
    <n v="0"/>
    <n v="2023"/>
    <n v="1"/>
    <n v="28"/>
    <n v="9"/>
    <n v="3"/>
  </r>
  <r>
    <x v="1"/>
    <x v="1"/>
    <x v="0"/>
    <s v="Cerrado"/>
    <s v="ITSMECOM-1348695"/>
    <n v="6161224"/>
    <d v="2023-01-11T00:00:00"/>
    <d v="2023-01-27T00:00:00"/>
    <d v="2023-01-11T00:00:00"/>
    <d v="2023-01-12T00:00:00"/>
    <s v=""/>
    <d v="2023-01-12T00:00:00"/>
    <n v="1"/>
    <n v="1"/>
    <n v="2023"/>
    <n v="1"/>
    <n v="28"/>
    <n v="9"/>
    <n v="3"/>
  </r>
  <r>
    <x v="1"/>
    <x v="1"/>
    <x v="0"/>
    <s v="Cerrado"/>
    <s v="ITSMECOM-1348613"/>
    <n v="6160695"/>
    <d v="2023-01-11T00:00:00"/>
    <d v="2023-01-28T00:00:00"/>
    <m/>
    <m/>
    <s v=""/>
    <d v="2023-01-13T00:00:00"/>
    <n v="2"/>
    <n v="0"/>
    <n v="2023"/>
    <n v="1"/>
    <n v="28"/>
    <n v="9"/>
    <n v="3"/>
  </r>
  <r>
    <x v="1"/>
    <x v="5"/>
    <x v="2"/>
    <s v="Cerrado"/>
    <s v="ITSMECOM-1348513"/>
    <n v="6160397"/>
    <d v="2023-01-11T00:00:00"/>
    <d v="2023-02-08T00:00:00"/>
    <d v="2023-01-13T00:00:00"/>
    <d v="2023-01-24T00:00:00"/>
    <s v=""/>
    <d v="2023-01-24T00:00:00"/>
    <n v="13"/>
    <n v="11"/>
    <n v="2023"/>
    <n v="1"/>
    <n v="28"/>
    <n v="9"/>
    <n v="3"/>
  </r>
  <r>
    <x v="1"/>
    <x v="5"/>
    <x v="0"/>
    <s v="Cerrado"/>
    <s v="ITSMECOM-1348506"/>
    <n v="6160390"/>
    <d v="2023-01-11T00:00:00"/>
    <d v="2023-01-27T00:00:00"/>
    <m/>
    <m/>
    <s v=""/>
    <d v="2023-01-12T00:00:00"/>
    <n v="1"/>
    <n v="0"/>
    <n v="2023"/>
    <n v="1"/>
    <n v="28"/>
    <n v="9"/>
    <n v="3"/>
  </r>
  <r>
    <x v="1"/>
    <x v="5"/>
    <x v="0"/>
    <s v="Cerrado"/>
    <s v="ITSMECOM-1348491"/>
    <n v="6160373"/>
    <d v="2023-01-11T00:00:00"/>
    <d v="2023-01-27T00:00:00"/>
    <m/>
    <m/>
    <s v=""/>
    <d v="2023-01-12T00:00:00"/>
    <n v="1"/>
    <n v="0"/>
    <n v="2023"/>
    <n v="1"/>
    <n v="28"/>
    <n v="9"/>
    <n v="3"/>
  </r>
  <r>
    <x v="1"/>
    <x v="1"/>
    <x v="0"/>
    <s v="Cerrado"/>
    <s v="ITSMECOM-1346606"/>
    <n v="6156746"/>
    <d v="2023-01-10T00:00:00"/>
    <d v="2023-02-09T00:00:00"/>
    <d v="2023-01-17T00:00:00"/>
    <d v="2023-01-25T00:00:00"/>
    <s v=""/>
    <d v="2023-01-25T00:00:00"/>
    <n v="15"/>
    <n v="8"/>
    <n v="2023"/>
    <n v="1"/>
    <n v="28"/>
    <n v="9"/>
    <n v="3"/>
  </r>
  <r>
    <x v="1"/>
    <x v="1"/>
    <x v="0"/>
    <s v="Cerrado"/>
    <s v="ITSMECOM-1345994"/>
    <n v="6155556"/>
    <d v="2023-01-10T00:00:00"/>
    <d v="2023-02-09T00:00:00"/>
    <d v="2023-01-10T00:00:00"/>
    <d v="2023-01-25T00:00:00"/>
    <s v=""/>
    <d v="2023-01-25T00:00:00"/>
    <n v="15"/>
    <n v="15"/>
    <n v="2023"/>
    <n v="1"/>
    <n v="28"/>
    <n v="9"/>
    <n v="3"/>
  </r>
  <r>
    <x v="1"/>
    <x v="7"/>
    <x v="1"/>
    <s v="Cerrado"/>
    <s v="ITSMECOM-1345949"/>
    <n v="6155325"/>
    <d v="2023-01-10T00:00:00"/>
    <d v="2023-01-25T00:00:00"/>
    <m/>
    <m/>
    <s v=""/>
    <d v="2023-01-10T00:00:00"/>
    <n v="0"/>
    <n v="0"/>
    <n v="2023"/>
    <n v="1"/>
    <n v="28"/>
    <n v="9"/>
    <n v="3"/>
  </r>
  <r>
    <x v="1"/>
    <x v="7"/>
    <x v="1"/>
    <s v="Cerrado"/>
    <s v="ITSMECOM-1345868"/>
    <n v="6154968"/>
    <d v="2023-01-10T00:00:00"/>
    <d v="2023-02-01T00:00:00"/>
    <m/>
    <m/>
    <s v=""/>
    <d v="2023-01-17T00:00:00"/>
    <n v="7"/>
    <n v="0"/>
    <n v="2023"/>
    <n v="1"/>
    <n v="28"/>
    <n v="9"/>
    <n v="3"/>
  </r>
  <r>
    <x v="1"/>
    <x v="1"/>
    <x v="0"/>
    <s v="Cerrado"/>
    <s v="ITSMECOM-1345096"/>
    <n v="6152985"/>
    <d v="2023-01-10T00:00:00"/>
    <d v="2023-01-26T00:00:00"/>
    <m/>
    <m/>
    <s v=""/>
    <d v="2023-01-11T00:00:00"/>
    <n v="1"/>
    <n v="0"/>
    <n v="2023"/>
    <n v="1"/>
    <n v="28"/>
    <n v="9"/>
    <n v="3"/>
  </r>
  <r>
    <x v="1"/>
    <x v="3"/>
    <x v="0"/>
    <s v="Cerrado"/>
    <s v="ITSMECOM-1345028"/>
    <n v="6152778"/>
    <d v="2023-01-10T00:00:00"/>
    <d v="2023-01-26T00:00:00"/>
    <d v="2023-01-10T00:00:00"/>
    <d v="2023-01-11T00:00:00"/>
    <s v=""/>
    <d v="2023-01-11T00:00:00"/>
    <n v="1"/>
    <n v="1"/>
    <n v="2023"/>
    <n v="1"/>
    <n v="28"/>
    <n v="9"/>
    <n v="3"/>
  </r>
  <r>
    <x v="1"/>
    <x v="5"/>
    <x v="2"/>
    <s v="Cerrado"/>
    <s v="ITSMECOM-1344826"/>
    <n v="6151900"/>
    <d v="2023-01-10T00:00:00"/>
    <d v="2023-01-26T00:00:00"/>
    <d v="2023-01-10T00:00:00"/>
    <d v="2023-01-11T00:00:00"/>
    <s v=""/>
    <d v="2023-01-11T00:00:00"/>
    <n v="1"/>
    <n v="1"/>
    <n v="2023"/>
    <n v="1"/>
    <n v="28"/>
    <n v="9"/>
    <n v="3"/>
  </r>
  <r>
    <x v="1"/>
    <x v="7"/>
    <x v="1"/>
    <s v="Cerrado"/>
    <s v="ITSMECOM-1344134"/>
    <n v="6150505"/>
    <d v="2023-01-09T00:00:00"/>
    <d v="2023-01-14T00:00:00"/>
    <m/>
    <m/>
    <s v=""/>
    <d v="2023-01-14T00:00:00"/>
    <n v="5"/>
    <n v="0"/>
    <n v="2023"/>
    <n v="1"/>
    <n v="28"/>
    <n v="9"/>
    <n v="3"/>
  </r>
  <r>
    <x v="1"/>
    <x v="1"/>
    <x v="2"/>
    <s v="Cerrado"/>
    <s v="ITSMECOM-1344126"/>
    <n v="6150490"/>
    <d v="2023-01-09T00:00:00"/>
    <d v="2023-01-26T00:00:00"/>
    <d v="2023-01-09T00:00:00"/>
    <d v="2023-01-11T00:00:00"/>
    <s v=""/>
    <d v="2023-01-11T00:00:00"/>
    <n v="2"/>
    <n v="2"/>
    <n v="2023"/>
    <n v="1"/>
    <n v="28"/>
    <n v="9"/>
    <n v="3"/>
  </r>
  <r>
    <x v="1"/>
    <x v="1"/>
    <x v="0"/>
    <s v="Cerrado"/>
    <s v="ITSMECOM-1342965"/>
    <n v="6147222"/>
    <d v="2023-01-09T00:00:00"/>
    <d v="2023-01-25T00:00:00"/>
    <m/>
    <m/>
    <s v=""/>
    <d v="2023-01-10T00:00:00"/>
    <n v="1"/>
    <n v="0"/>
    <n v="2023"/>
    <n v="1"/>
    <n v="28"/>
    <n v="9"/>
    <n v="3"/>
  </r>
  <r>
    <x v="0"/>
    <x v="0"/>
    <x v="1"/>
    <s v="Cerrado"/>
    <s v="ITSMECOM-1342861"/>
    <n v="6146860"/>
    <d v="2023-01-09T00:00:00"/>
    <d v="2023-01-24T00:00:00"/>
    <m/>
    <m/>
    <s v=""/>
    <d v="2023-01-09T00:00:00"/>
    <n v="0"/>
    <n v="0"/>
    <n v="2023"/>
    <n v="1"/>
    <n v="28"/>
    <n v="9"/>
    <n v="3"/>
  </r>
  <r>
    <x v="1"/>
    <x v="5"/>
    <x v="0"/>
    <s v="Cerrado"/>
    <s v="ITSMECOM-1342824"/>
    <n v="6146912"/>
    <d v="2023-01-09T00:00:00"/>
    <d v="2023-01-24T00:00:00"/>
    <m/>
    <m/>
    <s v=""/>
    <d v="2023-01-09T00:00:00"/>
    <n v="0"/>
    <n v="0"/>
    <n v="2023"/>
    <n v="1"/>
    <n v="28"/>
    <n v="9"/>
    <n v="3"/>
  </r>
  <r>
    <x v="1"/>
    <x v="3"/>
    <x v="0"/>
    <s v="Cerrado"/>
    <s v="ITSMECOM-1342253"/>
    <n v="6145346"/>
    <d v="2023-01-09T00:00:00"/>
    <d v="2023-01-25T00:00:00"/>
    <m/>
    <m/>
    <s v=""/>
    <d v="2023-01-10T00:00:00"/>
    <n v="1"/>
    <n v="0"/>
    <n v="2023"/>
    <n v="1"/>
    <n v="28"/>
    <n v="9"/>
    <n v="3"/>
  </r>
  <r>
    <x v="1"/>
    <x v="3"/>
    <x v="0"/>
    <s v="Cerrado"/>
    <s v="ITSMECOM-1342244"/>
    <n v="6145341"/>
    <d v="2023-01-09T00:00:00"/>
    <d v="2023-01-25T00:00:00"/>
    <d v="2023-01-09T00:00:00"/>
    <d v="2023-01-10T00:00:00"/>
    <s v=""/>
    <d v="2023-01-10T00:00:00"/>
    <n v="1"/>
    <n v="1"/>
    <n v="2023"/>
    <n v="1"/>
    <n v="28"/>
    <n v="9"/>
    <n v="3"/>
  </r>
  <r>
    <x v="1"/>
    <x v="1"/>
    <x v="2"/>
    <s v="Cerrado"/>
    <s v="ITSMECOM-1342175"/>
    <n v="6145261"/>
    <d v="2023-01-09T00:00:00"/>
    <d v="2023-01-24T00:00:00"/>
    <d v="2023-01-09T00:00:00"/>
    <d v="2023-01-09T00:00:00"/>
    <s v=""/>
    <d v="2023-01-09T00:00:00"/>
    <n v="0"/>
    <n v="0"/>
    <n v="2023"/>
    <n v="1"/>
    <n v="28"/>
    <n v="9"/>
    <n v="3"/>
  </r>
  <r>
    <x v="1"/>
    <x v="5"/>
    <x v="0"/>
    <s v="Cerrado"/>
    <s v="ITSMECOM-1342075"/>
    <n v="6144855"/>
    <d v="2023-01-09T00:00:00"/>
    <d v="2023-02-09T00:00:00"/>
    <d v="2023-01-09T00:00:00"/>
    <d v="2023-01-25T00:00:00"/>
    <s v=""/>
    <d v="2023-01-25T00:00:00"/>
    <n v="16"/>
    <n v="16"/>
    <n v="2023"/>
    <n v="1"/>
    <n v="28"/>
    <n v="9"/>
    <n v="3"/>
  </r>
  <r>
    <x v="1"/>
    <x v="5"/>
    <x v="2"/>
    <s v="Cerrado"/>
    <s v="ITSMECOM-1342061"/>
    <n v="6144838"/>
    <d v="2023-01-09T00:00:00"/>
    <d v="2023-02-09T00:00:00"/>
    <d v="2023-01-09T00:00:00"/>
    <d v="2023-01-25T00:00:00"/>
    <s v=""/>
    <d v="2023-01-25T00:00:00"/>
    <n v="16"/>
    <n v="16"/>
    <n v="2023"/>
    <n v="1"/>
    <n v="28"/>
    <n v="9"/>
    <n v="3"/>
  </r>
  <r>
    <x v="1"/>
    <x v="7"/>
    <x v="1"/>
    <s v="Cerrado"/>
    <s v="ITSMECOM-1341605"/>
    <n v="6143741"/>
    <d v="2023-01-09T00:00:00"/>
    <d v="2023-01-25T00:00:00"/>
    <m/>
    <m/>
    <s v=""/>
    <d v="2023-01-10T00:00:00"/>
    <n v="1"/>
    <n v="0"/>
    <n v="2023"/>
    <n v="1"/>
    <n v="28"/>
    <n v="9"/>
    <n v="3"/>
  </r>
  <r>
    <x v="1"/>
    <x v="7"/>
    <x v="1"/>
    <s v="Cerrado"/>
    <s v="ITSMECOM-1340298"/>
    <n v="6141950"/>
    <d v="2023-01-07T00:00:00"/>
    <d v="2023-01-25T00:00:00"/>
    <m/>
    <m/>
    <s v=""/>
    <d v="2023-01-10T00:00:00"/>
    <n v="3"/>
    <n v="0"/>
    <n v="2023"/>
    <n v="1"/>
    <n v="28"/>
    <n v="9"/>
    <n v="3"/>
  </r>
  <r>
    <x v="1"/>
    <x v="7"/>
    <x v="1"/>
    <s v="Cerrado"/>
    <s v="ITSMECOM-1340199"/>
    <n v="6142111"/>
    <d v="2023-01-07T00:00:00"/>
    <d v="2023-01-25T00:00:00"/>
    <m/>
    <m/>
    <s v=""/>
    <d v="2023-01-10T00:00:00"/>
    <n v="3"/>
    <n v="0"/>
    <n v="2023"/>
    <n v="1"/>
    <n v="28"/>
    <n v="9"/>
    <n v="3"/>
  </r>
  <r>
    <x v="1"/>
    <x v="7"/>
    <x v="1"/>
    <s v="Cerrado"/>
    <s v="ITSMECOM-1339243"/>
    <n v="6140284"/>
    <d v="2023-01-06T00:00:00"/>
    <d v="2023-01-23T00:00:00"/>
    <m/>
    <m/>
    <s v=""/>
    <d v="2023-01-17T00:00:00"/>
    <n v="11"/>
    <n v="0"/>
    <n v="2023"/>
    <n v="1"/>
    <n v="28"/>
    <n v="9"/>
    <n v="3"/>
  </r>
  <r>
    <x v="1"/>
    <x v="12"/>
    <x v="1"/>
    <s v="Cerrado"/>
    <s v="ITSMECOM-1339023"/>
    <n v="6140078"/>
    <d v="2023-01-06T00:00:00"/>
    <d v="2023-01-25T00:00:00"/>
    <m/>
    <m/>
    <s v=""/>
    <d v="2023-01-10T00:00:00"/>
    <n v="4"/>
    <n v="0"/>
    <n v="2023"/>
    <n v="1"/>
    <n v="28"/>
    <n v="9"/>
    <n v="3"/>
  </r>
  <r>
    <x v="1"/>
    <x v="5"/>
    <x v="2"/>
    <s v="Cerrado"/>
    <s v="ITSMECOM-1336689"/>
    <n v="6136320"/>
    <d v="2023-01-05T00:00:00"/>
    <d v="2023-01-20T00:00:00"/>
    <d v="2023-01-05T00:00:00"/>
    <d v="2023-01-05T00:00:00"/>
    <s v=""/>
    <d v="2023-01-05T00:00:00"/>
    <n v="0"/>
    <n v="0"/>
    <n v="2023"/>
    <n v="1"/>
    <n v="28"/>
    <n v="9"/>
    <n v="3"/>
  </r>
  <r>
    <x v="1"/>
    <x v="7"/>
    <x v="1"/>
    <s v="Cerrado"/>
    <s v="ITSMECOM-1336048"/>
    <n v="6134761"/>
    <d v="2023-01-05T00:00:00"/>
    <d v="2023-01-25T00:00:00"/>
    <m/>
    <m/>
    <s v=""/>
    <d v="2023-01-10T00:00:00"/>
    <n v="5"/>
    <n v="0"/>
    <n v="2023"/>
    <n v="1"/>
    <n v="28"/>
    <n v="9"/>
    <n v="3"/>
  </r>
  <r>
    <x v="0"/>
    <x v="0"/>
    <x v="1"/>
    <s v="Cerrado"/>
    <s v="ITSMECOM-1333180"/>
    <n v="6130511"/>
    <d v="2023-01-04T00:00:00"/>
    <d v="2023-01-20T00:00:00"/>
    <m/>
    <m/>
    <s v=""/>
    <d v="2023-01-05T00:00:00"/>
    <n v="1"/>
    <n v="0"/>
    <n v="2023"/>
    <n v="1"/>
    <n v="28"/>
    <n v="9"/>
    <n v="3"/>
  </r>
  <r>
    <x v="1"/>
    <x v="1"/>
    <x v="0"/>
    <s v="Cerrado"/>
    <s v="ITSMECOM-1332632"/>
    <n v="6129048"/>
    <d v="2023-01-04T00:00:00"/>
    <d v="2023-02-01T00:00:00"/>
    <m/>
    <m/>
    <s v=""/>
    <d v="2023-01-17T00:00:00"/>
    <n v="13"/>
    <n v="0"/>
    <n v="2023"/>
    <n v="1"/>
    <n v="28"/>
    <n v="9"/>
    <n v="3"/>
  </r>
  <r>
    <x v="1"/>
    <x v="5"/>
    <x v="1"/>
    <s v="Cerrado"/>
    <s v="ITSMECOM-1332556"/>
    <n v="6128852"/>
    <d v="2023-01-04T00:00:00"/>
    <d v="2023-01-26T00:00:00"/>
    <m/>
    <m/>
    <s v=""/>
    <d v="2023-01-11T00:00:00"/>
    <n v="7"/>
    <n v="0"/>
    <n v="2023"/>
    <n v="1"/>
    <n v="28"/>
    <n v="9"/>
    <n v="3"/>
  </r>
  <r>
    <x v="1"/>
    <x v="3"/>
    <x v="0"/>
    <s v="Cerrado"/>
    <s v="ITSMECOM-1332148"/>
    <n v="6127740"/>
    <d v="2023-01-04T00:00:00"/>
    <d v="2023-01-20T00:00:00"/>
    <d v="2023-01-04T00:00:00"/>
    <d v="2023-01-05T00:00:00"/>
    <s v=""/>
    <d v="2023-01-05T00:00:00"/>
    <n v="1"/>
    <n v="1"/>
    <n v="2023"/>
    <n v="1"/>
    <n v="28"/>
    <n v="9"/>
    <n v="3"/>
  </r>
  <r>
    <x v="1"/>
    <x v="1"/>
    <x v="0"/>
    <s v="Cerrado"/>
    <s v="ITSMECOM-1332080"/>
    <n v="6127206"/>
    <d v="2023-01-04T00:00:00"/>
    <d v="2023-01-24T00:00:00"/>
    <d v="2023-01-04T00:00:00"/>
    <d v="2023-01-09T00:00:00"/>
    <s v=""/>
    <d v="2023-01-09T00:00:00"/>
    <n v="5"/>
    <n v="5"/>
    <n v="2023"/>
    <n v="1"/>
    <n v="28"/>
    <n v="9"/>
    <n v="3"/>
  </r>
  <r>
    <x v="1"/>
    <x v="1"/>
    <x v="0"/>
    <s v="Cerrado"/>
    <s v="ITSMECOM-1332008"/>
    <n v="6127163"/>
    <d v="2023-01-04T00:00:00"/>
    <d v="2023-01-20T00:00:00"/>
    <m/>
    <m/>
    <s v=""/>
    <d v="2023-01-04T00:00:00"/>
    <n v="0"/>
    <n v="0"/>
    <n v="2023"/>
    <n v="1"/>
    <n v="28"/>
    <n v="9"/>
    <n v="3"/>
  </r>
  <r>
    <x v="1"/>
    <x v="5"/>
    <x v="0"/>
    <s v="Cerrado"/>
    <s v="ITSMECOM-1331838"/>
    <n v="6126496"/>
    <d v="2023-01-04T00:00:00"/>
    <d v="2023-01-28T00:00:00"/>
    <d v="2023-01-04T00:00:00"/>
    <d v="2023-01-13T00:00:00"/>
    <s v=""/>
    <d v="2023-01-13T00:00:00"/>
    <n v="9"/>
    <n v="9"/>
    <n v="2023"/>
    <n v="1"/>
    <n v="28"/>
    <n v="9"/>
    <n v="3"/>
  </r>
  <r>
    <x v="1"/>
    <x v="1"/>
    <x v="0"/>
    <s v="Cerrado"/>
    <s v="ITSMECOM-1330128"/>
    <n v="6123214"/>
    <d v="2023-01-03T00:00:00"/>
    <d v="2023-01-25T00:00:00"/>
    <m/>
    <m/>
    <s v=""/>
    <d v="2023-01-10T00:00:00"/>
    <n v="7"/>
    <n v="0"/>
    <n v="2023"/>
    <n v="1"/>
    <n v="28"/>
    <n v="9"/>
    <n v="3"/>
  </r>
  <r>
    <x v="1"/>
    <x v="1"/>
    <x v="0"/>
    <s v="Cerrado"/>
    <s v="ITSMECOM-1330092"/>
    <n v="6122885"/>
    <d v="2023-01-03T00:00:00"/>
    <d v="2023-01-24T00:00:00"/>
    <d v="2023-01-04T00:00:00"/>
    <d v="2023-01-09T00:00:00"/>
    <s v=""/>
    <d v="2023-01-09T00:00:00"/>
    <n v="6"/>
    <n v="5"/>
    <n v="2023"/>
    <n v="1"/>
    <n v="28"/>
    <n v="9"/>
    <n v="3"/>
  </r>
  <r>
    <x v="1"/>
    <x v="1"/>
    <x v="0"/>
    <s v="Cerrado"/>
    <s v="ITSMECOM-1330068"/>
    <n v="6122861"/>
    <d v="2023-01-03T00:00:00"/>
    <d v="2023-01-19T00:00:00"/>
    <d v="2023-01-03T00:00:00"/>
    <d v="2023-01-04T00:00:00"/>
    <s v=""/>
    <d v="2023-01-04T00:00:00"/>
    <n v="1"/>
    <n v="1"/>
    <n v="2023"/>
    <n v="1"/>
    <n v="28"/>
    <n v="9"/>
    <n v="3"/>
  </r>
  <r>
    <x v="1"/>
    <x v="7"/>
    <x v="1"/>
    <s v="Cerrado"/>
    <s v="ITSMECOM-1329665"/>
    <n v="6121948"/>
    <d v="2023-01-03T00:00:00"/>
    <d v="2023-02-01T00:00:00"/>
    <m/>
    <m/>
    <s v=""/>
    <d v="2023-01-17T00:00:00"/>
    <n v="14"/>
    <n v="0"/>
    <n v="2023"/>
    <n v="1"/>
    <n v="28"/>
    <n v="9"/>
    <n v="3"/>
  </r>
  <r>
    <x v="0"/>
    <x v="0"/>
    <x v="1"/>
    <s v="Cerrado"/>
    <s v="ITSMECOM-1329420"/>
    <n v="6121650"/>
    <d v="2023-01-03T00:00:00"/>
    <d v="2023-01-18T00:00:00"/>
    <m/>
    <m/>
    <s v=""/>
    <d v="2023-01-03T00:00:00"/>
    <n v="0"/>
    <n v="0"/>
    <n v="2023"/>
    <n v="1"/>
    <n v="28"/>
    <n v="9"/>
    <n v="3"/>
  </r>
  <r>
    <x v="1"/>
    <x v="1"/>
    <x v="2"/>
    <s v="Cerrado"/>
    <s v="ITSMECOM-1329398"/>
    <n v="6121639"/>
    <d v="2023-01-03T00:00:00"/>
    <d v="2023-01-24T00:00:00"/>
    <d v="2023-01-03T00:00:00"/>
    <d v="2023-01-09T00:00:00"/>
    <s v=""/>
    <d v="2023-01-09T00:00:00"/>
    <n v="6"/>
    <n v="6"/>
    <n v="2023"/>
    <n v="1"/>
    <n v="28"/>
    <n v="9"/>
    <n v="3"/>
  </r>
  <r>
    <x v="1"/>
    <x v="3"/>
    <x v="2"/>
    <s v="Cerrado"/>
    <s v="ITSMECOM-1329310"/>
    <n v="6121349"/>
    <d v="2023-01-03T00:00:00"/>
    <d v="2023-02-01T00:00:00"/>
    <d v="2023-01-03T00:00:00"/>
    <d v="2023-01-17T00:00:00"/>
    <s v=""/>
    <d v="2023-01-17T00:00:00"/>
    <n v="14"/>
    <n v="14"/>
    <n v="2023"/>
    <n v="1"/>
    <n v="28"/>
    <n v="9"/>
    <n v="3"/>
  </r>
  <r>
    <x v="1"/>
    <x v="3"/>
    <x v="0"/>
    <s v="Cerrado"/>
    <s v="ITSMECOM-1329303"/>
    <n v="6121345"/>
    <d v="2023-01-03T00:00:00"/>
    <d v="2023-01-19T00:00:00"/>
    <d v="2023-01-03T00:00:00"/>
    <d v="2023-01-04T00:00:00"/>
    <s v=""/>
    <d v="2023-01-04T00:00:00"/>
    <n v="1"/>
    <n v="1"/>
    <n v="2023"/>
    <n v="1"/>
    <n v="28"/>
    <n v="9"/>
    <n v="3"/>
  </r>
  <r>
    <x v="1"/>
    <x v="1"/>
    <x v="2"/>
    <s v="Cerrado"/>
    <s v="ITSMECOM-1329285"/>
    <n v="6121248"/>
    <d v="2023-01-03T00:00:00"/>
    <d v="2023-01-19T00:00:00"/>
    <d v="2023-01-03T00:00:00"/>
    <d v="2023-01-04T00:00:00"/>
    <s v=""/>
    <d v="2023-01-04T00:00:00"/>
    <n v="1"/>
    <n v="1"/>
    <n v="2023"/>
    <n v="1"/>
    <n v="28"/>
    <n v="9"/>
    <n v="3"/>
  </r>
  <r>
    <x v="1"/>
    <x v="5"/>
    <x v="0"/>
    <s v="Cerrado"/>
    <s v="ITSMECOM-1329131"/>
    <n v="6121012"/>
    <d v="2023-01-03T00:00:00"/>
    <d v="2023-01-19T00:00:00"/>
    <d v="2023-01-03T00:00:00"/>
    <d v="2023-01-04T00:00:00"/>
    <s v=""/>
    <d v="2023-01-04T00:00:00"/>
    <n v="1"/>
    <n v="1"/>
    <n v="2023"/>
    <n v="1"/>
    <n v="28"/>
    <n v="9"/>
    <n v="3"/>
  </r>
  <r>
    <x v="1"/>
    <x v="5"/>
    <x v="0"/>
    <s v="Cerrado"/>
    <s v="ITSMECOM-1329111"/>
    <n v="6120582"/>
    <d v="2023-01-03T00:00:00"/>
    <d v="2023-02-09T00:00:00"/>
    <d v="2023-01-03T00:00:00"/>
    <d v="2023-01-25T00:00:00"/>
    <s v=""/>
    <d v="2023-01-25T00:00:00"/>
    <n v="22"/>
    <n v="22"/>
    <n v="2023"/>
    <n v="1"/>
    <n v="28"/>
    <n v="9"/>
    <n v="3"/>
  </r>
  <r>
    <x v="1"/>
    <x v="1"/>
    <x v="0"/>
    <s v="Cerrado"/>
    <s v="ITSMECOM-1327317"/>
    <n v="6117221"/>
    <d v="2023-01-02T00:00:00"/>
    <d v="2023-01-20T00:00:00"/>
    <d v="2023-01-03T00:00:00"/>
    <d v="2023-01-05T00:00:00"/>
    <s v=""/>
    <d v="2023-01-05T00:00:00"/>
    <n v="3"/>
    <n v="2"/>
    <n v="2023"/>
    <n v="1"/>
    <n v="28"/>
    <n v="9"/>
    <n v="3"/>
  </r>
  <r>
    <x v="1"/>
    <x v="1"/>
    <x v="0"/>
    <s v="Cerrado"/>
    <s v="ITSMECOM-1326849"/>
    <n v="6116149"/>
    <d v="2023-01-02T00:00:00"/>
    <d v="2023-01-20T00:00:00"/>
    <m/>
    <m/>
    <s v=""/>
    <d v="2023-01-05T00:00:00"/>
    <n v="3"/>
    <n v="0"/>
    <n v="2023"/>
    <n v="1"/>
    <n v="28"/>
    <n v="9"/>
    <n v="3"/>
  </r>
  <r>
    <x v="1"/>
    <x v="1"/>
    <x v="0"/>
    <s v="Cerrado"/>
    <s v="ITSMECOM-1326815"/>
    <n v="6116111"/>
    <d v="2023-01-02T00:00:00"/>
    <d v="2023-01-18T00:00:00"/>
    <m/>
    <m/>
    <s v=""/>
    <d v="2023-01-03T00:00:00"/>
    <n v="1"/>
    <n v="0"/>
    <n v="2023"/>
    <n v="1"/>
    <n v="28"/>
    <n v="9"/>
    <n v="3"/>
  </r>
  <r>
    <x v="1"/>
    <x v="1"/>
    <x v="0"/>
    <s v="Cerrado"/>
    <s v="ITSMECOM-1326814"/>
    <n v="6116110"/>
    <d v="2023-01-02T00:00:00"/>
    <d v="2023-01-19T00:00:00"/>
    <m/>
    <m/>
    <s v=""/>
    <d v="2023-01-04T00:00:00"/>
    <n v="2"/>
    <n v="0"/>
    <n v="2023"/>
    <n v="1"/>
    <n v="28"/>
    <n v="9"/>
    <n v="3"/>
  </r>
  <r>
    <x v="1"/>
    <x v="5"/>
    <x v="2"/>
    <s v="Cerrado"/>
    <s v="ITSMECOM-1326796"/>
    <n v="6115923"/>
    <d v="2023-01-02T00:00:00"/>
    <d v="2023-01-27T00:00:00"/>
    <d v="2023-01-02T00:00:00"/>
    <d v="2023-01-12T00:00:00"/>
    <s v=""/>
    <d v="2023-01-12T00:00:00"/>
    <n v="10"/>
    <n v="10"/>
    <n v="2023"/>
    <n v="1"/>
    <n v="28"/>
    <n v="9"/>
    <n v="3"/>
  </r>
  <r>
    <x v="1"/>
    <x v="1"/>
    <x v="0"/>
    <s v="Cerrado"/>
    <s v="ITSMECOM-1326791"/>
    <n v="6115595"/>
    <d v="2023-01-02T00:00:00"/>
    <d v="2023-01-28T00:00:00"/>
    <d v="2023-01-02T00:00:00"/>
    <d v="2023-01-13T00:00:00"/>
    <s v=""/>
    <d v="2023-01-13T00:00:00"/>
    <n v="11"/>
    <n v="11"/>
    <n v="2023"/>
    <n v="1"/>
    <n v="28"/>
    <n v="9"/>
    <n v="3"/>
  </r>
  <r>
    <x v="1"/>
    <x v="1"/>
    <x v="0"/>
    <s v="Cerrado"/>
    <s v="ITSMECOM-1326677"/>
    <n v="6115549"/>
    <d v="2023-01-02T00:00:00"/>
    <d v="2023-01-18T00:00:00"/>
    <d v="2023-01-02T00:00:00"/>
    <d v="2023-01-03T00:00:00"/>
    <s v=""/>
    <d v="2023-01-03T00:00:00"/>
    <n v="1"/>
    <n v="1"/>
    <n v="2023"/>
    <n v="1"/>
    <n v="28"/>
    <n v="9"/>
    <n v="3"/>
  </r>
  <r>
    <x v="1"/>
    <x v="3"/>
    <x v="0"/>
    <s v="Cerrado"/>
    <s v="ITSMECOM-1326674"/>
    <n v="6115648"/>
    <d v="2023-01-02T00:00:00"/>
    <d v="2023-01-18T00:00:00"/>
    <d v="2023-01-02T00:00:00"/>
    <d v="2023-01-03T00:00:00"/>
    <s v=""/>
    <d v="2023-01-03T00:00:00"/>
    <n v="1"/>
    <n v="1"/>
    <n v="2023"/>
    <n v="1"/>
    <n v="28"/>
    <n v="9"/>
    <n v="3"/>
  </r>
  <r>
    <x v="1"/>
    <x v="1"/>
    <x v="2"/>
    <s v="Cerrado"/>
    <s v="ITSMECOM-1326668"/>
    <n v="6115546"/>
    <d v="2023-01-02T00:00:00"/>
    <d v="2023-01-18T00:00:00"/>
    <m/>
    <m/>
    <s v=""/>
    <d v="2023-01-03T00:00:00"/>
    <n v="1"/>
    <n v="0"/>
    <n v="2023"/>
    <n v="1"/>
    <n v="28"/>
    <n v="9"/>
    <n v="3"/>
  </r>
  <r>
    <x v="1"/>
    <x v="3"/>
    <x v="3"/>
    <s v="Cerrado"/>
    <s v="ITSMECOM-1326663"/>
    <n v="6115638"/>
    <d v="2023-01-02T00:00:00"/>
    <d v="2023-01-18T00:00:00"/>
    <d v="2023-01-02T00:00:00"/>
    <d v="2023-01-03T00:00:00"/>
    <s v=""/>
    <d v="2023-01-03T00:00:00"/>
    <n v="1"/>
    <n v="1"/>
    <n v="2023"/>
    <n v="1"/>
    <n v="28"/>
    <n v="9"/>
    <n v="3"/>
  </r>
  <r>
    <x v="1"/>
    <x v="3"/>
    <x v="0"/>
    <s v="Cerrado"/>
    <s v="ITSMECOM-1326641"/>
    <n v="6115620"/>
    <d v="2023-01-02T00:00:00"/>
    <d v="2023-01-20T00:00:00"/>
    <d v="2023-01-03T00:00:00"/>
    <d v="2023-01-05T00:00:00"/>
    <s v=""/>
    <d v="2023-01-05T00:00:00"/>
    <n v="3"/>
    <n v="2"/>
    <n v="2023"/>
    <n v="1"/>
    <n v="28"/>
    <n v="9"/>
    <n v="3"/>
  </r>
  <r>
    <x v="1"/>
    <x v="3"/>
    <x v="0"/>
    <s v="Cerrado"/>
    <s v="ITSMECOM-1326622"/>
    <n v="6115611"/>
    <d v="2023-01-02T00:00:00"/>
    <d v="2023-01-18T00:00:00"/>
    <d v="2023-01-02T00:00:00"/>
    <d v="2023-01-03T00:00:00"/>
    <s v=""/>
    <d v="2023-01-03T00:00:00"/>
    <n v="1"/>
    <n v="1"/>
    <n v="2023"/>
    <n v="1"/>
    <n v="28"/>
    <n v="9"/>
    <n v="3"/>
  </r>
  <r>
    <x v="1"/>
    <x v="1"/>
    <x v="0"/>
    <s v="Cerrado"/>
    <s v="ITSMECOM-1326584"/>
    <n v="6115104"/>
    <d v="2023-01-02T00:00:00"/>
    <d v="2023-01-17T00:00:00"/>
    <d v="2023-01-02T00:00:00"/>
    <d v="2023-01-02T00:00:00"/>
    <s v=""/>
    <d v="2023-01-02T00:00:00"/>
    <n v="0"/>
    <n v="0"/>
    <n v="2023"/>
    <n v="1"/>
    <n v="28"/>
    <n v="9"/>
    <n v="3"/>
  </r>
  <r>
    <x v="1"/>
    <x v="5"/>
    <x v="0"/>
    <s v="Cerrado"/>
    <s v="ITSMECOM-1326567"/>
    <n v="6115285"/>
    <d v="2023-01-02T00:00:00"/>
    <d v="2023-01-18T00:00:00"/>
    <m/>
    <m/>
    <s v=""/>
    <d v="2023-01-03T00:00:00"/>
    <n v="1"/>
    <n v="0"/>
    <n v="2023"/>
    <n v="1"/>
    <n v="28"/>
    <n v="9"/>
    <n v="3"/>
  </r>
  <r>
    <x v="1"/>
    <x v="5"/>
    <x v="0"/>
    <s v="Cerrado"/>
    <s v="ITSMECOM-1326560"/>
    <n v="6115279"/>
    <d v="2023-01-02T00:00:00"/>
    <d v="2023-02-09T00:00:00"/>
    <d v="2023-01-02T00:00:00"/>
    <d v="2023-01-02T00:00:00"/>
    <s v=""/>
    <d v="2023-01-25T00:00:00"/>
    <n v="23"/>
    <n v="0"/>
    <n v="2023"/>
    <n v="1"/>
    <n v="28"/>
    <n v="9"/>
    <n v="3"/>
  </r>
  <r>
    <x v="1"/>
    <x v="5"/>
    <x v="0"/>
    <s v="Cerrado"/>
    <s v="ITSMECOM-1326557"/>
    <n v="6115276"/>
    <d v="2023-01-02T00:00:00"/>
    <d v="2023-02-09T00:00:00"/>
    <d v="2023-01-02T00:00:00"/>
    <d v="2023-01-25T00:00:00"/>
    <s v=""/>
    <d v="2023-01-25T00:00:00"/>
    <n v="23"/>
    <n v="23"/>
    <n v="2023"/>
    <n v="1"/>
    <n v="28"/>
    <n v="9"/>
    <n v="3"/>
  </r>
  <r>
    <x v="1"/>
    <x v="7"/>
    <x v="1"/>
    <s v="Cerrado"/>
    <s v="ITSMECOM-1323546"/>
    <n v="6111165"/>
    <d v="2022-12-30T00:00:00"/>
    <d v="2023-01-17T00:00:00"/>
    <m/>
    <m/>
    <s v=""/>
    <d v="2023-01-02T00:00:00"/>
    <n v="3"/>
    <n v="0"/>
    <n v="2023"/>
    <n v="1"/>
    <n v="28"/>
    <n v="9"/>
    <n v="3"/>
  </r>
  <r>
    <x v="1"/>
    <x v="5"/>
    <x v="0"/>
    <s v="Cerrado"/>
    <s v="ITSMECOM-1322852"/>
    <n v="6109666"/>
    <d v="2022-12-30T00:00:00"/>
    <d v="2023-01-20T00:00:00"/>
    <d v="2022-12-30T00:00:00"/>
    <d v="2023-01-04T00:00:00"/>
    <s v=""/>
    <d v="2023-01-04T00:00:00"/>
    <n v="5"/>
    <n v="5"/>
    <n v="2023"/>
    <n v="1"/>
    <n v="28"/>
    <n v="9"/>
    <n v="3"/>
  </r>
  <r>
    <x v="1"/>
    <x v="5"/>
    <x v="0"/>
    <s v="Cerrado"/>
    <s v="ITSMECOM-1322832"/>
    <n v="6109657"/>
    <d v="2022-12-30T00:00:00"/>
    <d v="2023-02-09T00:00:00"/>
    <d v="2022-12-30T00:00:00"/>
    <d v="2023-01-25T00:00:00"/>
    <s v=""/>
    <d v="2023-01-25T00:00:00"/>
    <n v="26"/>
    <n v="26"/>
    <n v="2023"/>
    <n v="1"/>
    <n v="28"/>
    <n v="9"/>
    <n v="3"/>
  </r>
  <r>
    <x v="0"/>
    <x v="0"/>
    <x v="1"/>
    <s v="Cerrado"/>
    <s v="ITSMECOM-1322778"/>
    <n v="6109789"/>
    <d v="2022-12-30T00:00:00"/>
    <d v="2023-03-01T00:00:00"/>
    <m/>
    <m/>
    <s v=""/>
    <d v="2023-01-03T00:00:00"/>
    <n v="4"/>
    <n v="0"/>
    <n v="2023"/>
    <n v="1"/>
    <n v="28"/>
    <n v="9"/>
    <n v="3"/>
  </r>
  <r>
    <x v="1"/>
    <x v="5"/>
    <x v="0"/>
    <s v="Cerrado"/>
    <s v="ITSMECOM-1322757"/>
    <n v="6109626"/>
    <d v="2022-12-30T00:00:00"/>
    <d v="2023-02-01T00:00:00"/>
    <d v="2022-12-30T00:00:00"/>
    <d v="2023-01-17T00:00:00"/>
    <s v=""/>
    <d v="2023-01-17T00:00:00"/>
    <n v="18"/>
    <n v="18"/>
    <n v="2023"/>
    <n v="1"/>
    <n v="28"/>
    <n v="9"/>
    <n v="3"/>
  </r>
  <r>
    <x v="1"/>
    <x v="1"/>
    <x v="2"/>
    <s v="Cerrado"/>
    <s v="ITSMECOM-1320351"/>
    <n v="6105053"/>
    <d v="2022-12-29T00:00:00"/>
    <d v="2023-01-18T00:00:00"/>
    <d v="2022-12-29T00:00:00"/>
    <d v="2023-01-02T00:00:00"/>
    <s v=""/>
    <d v="2023-01-02T00:00:00"/>
    <n v="4"/>
    <n v="4"/>
    <n v="2023"/>
    <n v="1"/>
    <n v="28"/>
    <n v="9"/>
    <n v="3"/>
  </r>
  <r>
    <x v="1"/>
    <x v="5"/>
    <x v="0"/>
    <s v="Cerrado"/>
    <s v="ITSMECOM-1320220"/>
    <n v="6104603"/>
    <d v="2022-12-29T00:00:00"/>
    <d v="2023-01-17T00:00:00"/>
    <d v="2022-12-29T00:00:00"/>
    <d v="2023-01-02T00:00:00"/>
    <s v=""/>
    <d v="2023-01-02T00:00:00"/>
    <n v="4"/>
    <n v="4"/>
    <n v="2023"/>
    <n v="1"/>
    <n v="28"/>
    <n v="9"/>
    <n v="3"/>
  </r>
  <r>
    <x v="1"/>
    <x v="5"/>
    <x v="0"/>
    <s v="Cerrado"/>
    <s v="ITSMECOM-1320208"/>
    <n v="6104596"/>
    <d v="2022-12-29T00:00:00"/>
    <d v="2023-02-03T00:00:00"/>
    <d v="2022-12-29T00:00:00"/>
    <d v="2023-01-19T00:00:00"/>
    <s v=""/>
    <d v="2023-01-19T00:00:00"/>
    <n v="21"/>
    <n v="21"/>
    <n v="2023"/>
    <n v="1"/>
    <n v="28"/>
    <n v="9"/>
    <n v="3"/>
  </r>
  <r>
    <x v="1"/>
    <x v="5"/>
    <x v="0"/>
    <s v="Cerrado"/>
    <s v="ITSMECOM-1320181"/>
    <n v="6104561"/>
    <d v="2022-12-29T00:00:00"/>
    <d v="2023-01-17T00:00:00"/>
    <d v="2022-12-30T00:00:00"/>
    <d v="2023-01-02T00:00:00"/>
    <s v=""/>
    <d v="2023-01-02T00:00:00"/>
    <n v="4"/>
    <n v="3"/>
    <n v="2023"/>
    <n v="1"/>
    <n v="28"/>
    <n v="9"/>
    <n v="3"/>
  </r>
  <r>
    <x v="1"/>
    <x v="5"/>
    <x v="0"/>
    <s v="Cerrado"/>
    <s v="ITSMECOM-1320173"/>
    <n v="6104554"/>
    <d v="2022-12-29T00:00:00"/>
    <d v="2023-02-09T00:00:00"/>
    <m/>
    <m/>
    <s v=""/>
    <d v="2023-01-25T00:00:00"/>
    <n v="27"/>
    <n v="0"/>
    <n v="2023"/>
    <n v="1"/>
    <n v="28"/>
    <n v="9"/>
    <n v="3"/>
  </r>
  <r>
    <x v="1"/>
    <x v="5"/>
    <x v="0"/>
    <s v="Cerrado"/>
    <s v="ITSMECOM-1320131"/>
    <n v="6104529"/>
    <d v="2022-12-29T00:00:00"/>
    <d v="2023-01-20T00:00:00"/>
    <m/>
    <m/>
    <s v=""/>
    <d v="2023-01-04T00:00:00"/>
    <n v="6"/>
    <n v="0"/>
    <n v="2023"/>
    <n v="1"/>
    <n v="28"/>
    <n v="9"/>
    <n v="3"/>
  </r>
  <r>
    <x v="1"/>
    <x v="5"/>
    <x v="0"/>
    <s v="Cerrado"/>
    <s v="ITSMECOM-1320120"/>
    <n v="6104518"/>
    <d v="2022-12-29T00:00:00"/>
    <d v="2023-01-18T00:00:00"/>
    <d v="2022-12-29T00:00:00"/>
    <d v="2023-01-03T00:00:00"/>
    <s v=""/>
    <d v="2023-01-03T00:00:00"/>
    <n v="5"/>
    <n v="5"/>
    <n v="2023"/>
    <n v="1"/>
    <n v="28"/>
    <n v="9"/>
    <n v="3"/>
  </r>
  <r>
    <x v="1"/>
    <x v="5"/>
    <x v="0"/>
    <s v="Cerrado"/>
    <s v="ITSMECOM-1320104"/>
    <n v="6104514"/>
    <d v="2022-12-29T00:00:00"/>
    <d v="2023-01-17T00:00:00"/>
    <d v="2022-12-29T00:00:00"/>
    <d v="2023-01-02T00:00:00"/>
    <s v=""/>
    <d v="2023-01-02T00:00:00"/>
    <n v="4"/>
    <n v="4"/>
    <n v="2023"/>
    <n v="1"/>
    <n v="28"/>
    <n v="9"/>
    <n v="3"/>
  </r>
  <r>
    <x v="1"/>
    <x v="5"/>
    <x v="0"/>
    <s v="Cerrado"/>
    <s v="ITSMECOM-1320093"/>
    <n v="6104005"/>
    <d v="2022-12-29T00:00:00"/>
    <d v="2023-01-24T00:00:00"/>
    <d v="2022-12-29T00:00:00"/>
    <d v="2023-01-09T00:00:00"/>
    <s v=""/>
    <d v="2023-01-09T00:00:00"/>
    <n v="11"/>
    <n v="11"/>
    <n v="2023"/>
    <n v="1"/>
    <n v="28"/>
    <n v="9"/>
    <n v="3"/>
  </r>
  <r>
    <x v="1"/>
    <x v="5"/>
    <x v="0"/>
    <s v="Cerrado"/>
    <s v="ITSMECOM-1320041"/>
    <n v="6104001"/>
    <d v="2022-12-29T00:00:00"/>
    <d v="2023-02-09T00:00:00"/>
    <d v="2022-12-29T00:00:00"/>
    <d v="2023-01-25T00:00:00"/>
    <s v=""/>
    <d v="2023-01-25T00:00:00"/>
    <n v="27"/>
    <n v="27"/>
    <n v="2023"/>
    <n v="1"/>
    <n v="28"/>
    <n v="9"/>
    <n v="3"/>
  </r>
  <r>
    <x v="1"/>
    <x v="5"/>
    <x v="0"/>
    <s v="Cerrado"/>
    <s v="ITSMECOM-1320025"/>
    <n v="6103992"/>
    <d v="2022-12-29T00:00:00"/>
    <d v="2023-01-17T00:00:00"/>
    <d v="2022-12-29T00:00:00"/>
    <d v="2023-01-02T00:00:00"/>
    <s v=""/>
    <d v="2023-01-02T00:00:00"/>
    <n v="4"/>
    <n v="4"/>
    <n v="2023"/>
    <n v="1"/>
    <n v="28"/>
    <n v="9"/>
    <n v="3"/>
  </r>
  <r>
    <x v="1"/>
    <x v="5"/>
    <x v="0"/>
    <s v="Cerrado"/>
    <s v="ITSMECOM-1320021"/>
    <n v="6103989"/>
    <d v="2022-12-29T00:00:00"/>
    <d v="2023-02-09T00:00:00"/>
    <d v="2022-12-29T00:00:00"/>
    <d v="2023-01-25T00:00:00"/>
    <s v=""/>
    <d v="2023-01-25T00:00:00"/>
    <n v="27"/>
    <n v="27"/>
    <n v="2023"/>
    <n v="1"/>
    <n v="28"/>
    <n v="9"/>
    <n v="3"/>
  </r>
  <r>
    <x v="1"/>
    <x v="7"/>
    <x v="1"/>
    <s v="Cerrado"/>
    <s v="ITSMECOM-1320020"/>
    <n v="6103988"/>
    <d v="2022-12-29T00:00:00"/>
    <d v="2023-02-02T00:00:00"/>
    <m/>
    <m/>
    <s v=""/>
    <d v="2023-01-17T00:00:00"/>
    <n v="19"/>
    <n v="0"/>
    <n v="2023"/>
    <n v="1"/>
    <n v="28"/>
    <n v="9"/>
    <n v="3"/>
  </r>
  <r>
    <x v="1"/>
    <x v="5"/>
    <x v="0"/>
    <s v="Cerrado"/>
    <s v="ITSMECOM-1319738"/>
    <n v="6103650"/>
    <d v="2022-12-29T00:00:00"/>
    <d v="2023-02-09T00:00:00"/>
    <d v="2022-12-29T00:00:00"/>
    <d v="2023-01-25T00:00:00"/>
    <s v=""/>
    <d v="2023-01-25T00:00:00"/>
    <n v="27"/>
    <n v="27"/>
    <n v="2023"/>
    <n v="1"/>
    <n v="28"/>
    <n v="9"/>
    <n v="3"/>
  </r>
  <r>
    <x v="1"/>
    <x v="14"/>
    <x v="1"/>
    <s v="Cerrado"/>
    <s v="ITSMECOM-1318230"/>
    <n v="6101146"/>
    <d v="2022-12-28T00:00:00"/>
    <d v="2023-02-02T00:00:00"/>
    <m/>
    <m/>
    <s v=""/>
    <d v="2023-01-17T00:00:00"/>
    <n v="20"/>
    <n v="0"/>
    <n v="2023"/>
    <n v="1"/>
    <n v="28"/>
    <n v="9"/>
    <n v="3"/>
  </r>
  <r>
    <x v="1"/>
    <x v="7"/>
    <x v="1"/>
    <s v="Cerrado"/>
    <s v="ITSMECOM-1317417"/>
    <n v="6099236"/>
    <d v="2022-12-28T00:00:00"/>
    <d v="2023-01-25T00:00:00"/>
    <m/>
    <m/>
    <s v=""/>
    <d v="2023-01-10T00:00:00"/>
    <n v="13"/>
    <n v="0"/>
    <n v="2023"/>
    <n v="1"/>
    <n v="28"/>
    <n v="9"/>
    <n v="3"/>
  </r>
  <r>
    <x v="1"/>
    <x v="5"/>
    <x v="2"/>
    <s v="Cerrado"/>
    <s v="ITSMECOM-1317330"/>
    <n v="6098863"/>
    <d v="2022-12-28T00:00:00"/>
    <d v="2023-01-26T00:00:00"/>
    <d v="2022-12-28T00:00:00"/>
    <d v="2023-01-11T00:00:00"/>
    <s v=""/>
    <d v="2023-01-11T00:00:00"/>
    <n v="14"/>
    <n v="14"/>
    <n v="2023"/>
    <n v="1"/>
    <n v="28"/>
    <n v="9"/>
    <n v="3"/>
  </r>
  <r>
    <x v="1"/>
    <x v="7"/>
    <x v="1"/>
    <s v="Cerrado"/>
    <s v="ITSMECOM-1317329"/>
    <n v="6098862"/>
    <d v="2022-12-28T00:00:00"/>
    <d v="2023-01-25T00:00:00"/>
    <m/>
    <m/>
    <s v=""/>
    <d v="2023-01-10T00:00:00"/>
    <n v="13"/>
    <n v="0"/>
    <n v="2023"/>
    <n v="1"/>
    <n v="28"/>
    <n v="9"/>
    <n v="3"/>
  </r>
  <r>
    <x v="1"/>
    <x v="1"/>
    <x v="0"/>
    <s v="Cerrado"/>
    <s v="ITSMECOM-1317244"/>
    <n v="6098487"/>
    <d v="2022-12-28T00:00:00"/>
    <d v="2023-01-20T00:00:00"/>
    <d v="2022-12-28T00:00:00"/>
    <d v="2023-01-05T00:00:00"/>
    <s v=""/>
    <d v="2023-01-05T00:00:00"/>
    <n v="8"/>
    <n v="8"/>
    <n v="2023"/>
    <n v="1"/>
    <n v="28"/>
    <n v="9"/>
    <n v="3"/>
  </r>
  <r>
    <x v="1"/>
    <x v="1"/>
    <x v="0"/>
    <s v="Cerrado"/>
    <s v="ITSMECOM-1317235"/>
    <n v="6098481"/>
    <d v="2022-12-28T00:00:00"/>
    <d v="2023-01-17T00:00:00"/>
    <m/>
    <m/>
    <s v=""/>
    <d v="2023-01-02T00:00:00"/>
    <n v="5"/>
    <n v="0"/>
    <n v="2023"/>
    <n v="1"/>
    <n v="28"/>
    <n v="9"/>
    <n v="3"/>
  </r>
  <r>
    <x v="1"/>
    <x v="1"/>
    <x v="0"/>
    <s v="Cerrado"/>
    <s v="ITSMECOM-1317230"/>
    <n v="6098475"/>
    <d v="2022-12-28T00:00:00"/>
    <d v="2023-01-17T00:00:00"/>
    <m/>
    <m/>
    <s v=""/>
    <d v="2023-01-02T00:00:00"/>
    <n v="5"/>
    <n v="0"/>
    <n v="2023"/>
    <n v="1"/>
    <n v="28"/>
    <n v="9"/>
    <n v="3"/>
  </r>
  <r>
    <x v="1"/>
    <x v="1"/>
    <x v="0"/>
    <s v="Cerrado"/>
    <s v="ITSMECOM-1317227"/>
    <n v="6098474"/>
    <d v="2022-12-28T00:00:00"/>
    <d v="2023-01-17T00:00:00"/>
    <d v="2022-12-28T00:00:00"/>
    <d v="2023-01-02T00:00:00"/>
    <s v=""/>
    <d v="2023-01-02T00:00:00"/>
    <n v="5"/>
    <n v="5"/>
    <n v="2023"/>
    <n v="1"/>
    <n v="28"/>
    <n v="9"/>
    <n v="3"/>
  </r>
  <r>
    <x v="1"/>
    <x v="1"/>
    <x v="0"/>
    <s v="Cerrado"/>
    <s v="ITSMECOM-1317214"/>
    <n v="6098458"/>
    <d v="2022-12-28T00:00:00"/>
    <d v="2023-01-18T00:00:00"/>
    <d v="2022-12-28T00:00:00"/>
    <d v="2023-01-02T00:00:00"/>
    <s v=""/>
    <d v="2023-01-02T00:00:00"/>
    <n v="5"/>
    <n v="5"/>
    <n v="2023"/>
    <n v="1"/>
    <n v="28"/>
    <n v="9"/>
    <n v="3"/>
  </r>
  <r>
    <x v="1"/>
    <x v="1"/>
    <x v="0"/>
    <s v="Cerrado"/>
    <s v="ITSMECOM-1317194"/>
    <n v="6098443"/>
    <d v="2022-12-28T00:00:00"/>
    <d v="2023-01-17T00:00:00"/>
    <d v="2022-12-29T00:00:00"/>
    <d v="2023-01-02T00:00:00"/>
    <s v=""/>
    <d v="2023-01-02T00:00:00"/>
    <n v="5"/>
    <n v="4"/>
    <n v="2023"/>
    <n v="1"/>
    <n v="28"/>
    <n v="9"/>
    <n v="3"/>
  </r>
  <r>
    <x v="1"/>
    <x v="1"/>
    <x v="0"/>
    <s v="Cerrado"/>
    <s v="ITSMECOM-1317192"/>
    <n v="6098441"/>
    <d v="2022-12-28T00:00:00"/>
    <d v="2023-01-24T00:00:00"/>
    <d v="2022-12-28T00:00:00"/>
    <d v="2023-01-09T00:00:00"/>
    <s v=""/>
    <d v="2023-01-09T00:00:00"/>
    <n v="12"/>
    <n v="12"/>
    <n v="2023"/>
    <n v="1"/>
    <n v="28"/>
    <n v="9"/>
    <n v="3"/>
  </r>
  <r>
    <x v="1"/>
    <x v="1"/>
    <x v="0"/>
    <s v="Cerrado"/>
    <s v="ITSMECOM-1317189"/>
    <n v="6098437"/>
    <d v="2022-12-28T00:00:00"/>
    <d v="2023-01-18T00:00:00"/>
    <d v="2022-12-28T00:00:00"/>
    <d v="2023-01-03T00:00:00"/>
    <s v=""/>
    <d v="2023-01-03T00:00:00"/>
    <n v="6"/>
    <n v="6"/>
    <n v="2023"/>
    <n v="1"/>
    <n v="28"/>
    <n v="9"/>
    <n v="3"/>
  </r>
  <r>
    <x v="1"/>
    <x v="1"/>
    <x v="0"/>
    <s v="Cerrado"/>
    <s v="ITSMECOM-1315259"/>
    <n v="6094422"/>
    <d v="2022-12-27T00:00:00"/>
    <d v="2023-02-09T00:00:00"/>
    <d v="2022-12-27T00:00:00"/>
    <d v="2023-01-25T00:00:00"/>
    <s v=""/>
    <d v="2023-01-25T00:00:00"/>
    <n v="29"/>
    <n v="29"/>
    <n v="2023"/>
    <n v="1"/>
    <n v="28"/>
    <n v="9"/>
    <n v="3"/>
  </r>
  <r>
    <x v="1"/>
    <x v="3"/>
    <x v="0"/>
    <s v="Cerrado"/>
    <s v="ITSMECOM-1314570"/>
    <n v="6092599"/>
    <d v="2022-12-27T00:00:00"/>
    <d v="2023-02-02T00:00:00"/>
    <d v="2022-12-28T00:00:00"/>
    <d v="2023-01-17T00:00:00"/>
    <s v=""/>
    <d v="2023-01-17T00:00:00"/>
    <n v="21"/>
    <n v="20"/>
    <n v="2023"/>
    <n v="1"/>
    <n v="28"/>
    <n v="9"/>
    <n v="3"/>
  </r>
  <r>
    <x v="1"/>
    <x v="3"/>
    <x v="5"/>
    <s v="Cerrado"/>
    <s v="ITSMECOM-1312271"/>
    <n v="6088436"/>
    <d v="2022-12-26T00:00:00"/>
    <d v="2023-02-01T00:00:00"/>
    <d v="2022-12-26T00:00:00"/>
    <d v="2023-01-17T00:00:00"/>
    <s v=""/>
    <d v="2023-01-17T00:00:00"/>
    <n v="22"/>
    <n v="22"/>
    <n v="2023"/>
    <n v="1"/>
    <n v="28"/>
    <n v="9"/>
    <n v="3"/>
  </r>
  <r>
    <x v="1"/>
    <x v="7"/>
    <x v="1"/>
    <s v="Cerrado"/>
    <s v="ITSMECOM-1310320"/>
    <n v="6085257"/>
    <d v="2022-12-24T00:00:00"/>
    <d v="2023-01-20T00:00:00"/>
    <m/>
    <m/>
    <s v=""/>
    <d v="2023-01-04T00:00:00"/>
    <n v="11"/>
    <n v="0"/>
    <n v="2023"/>
    <n v="1"/>
    <n v="28"/>
    <n v="9"/>
    <n v="3"/>
  </r>
  <r>
    <x v="1"/>
    <x v="1"/>
    <x v="0"/>
    <s v="Cerrado"/>
    <s v="ITSMECOM-1303794"/>
    <n v="6073199"/>
    <d v="2022-12-22T00:00:00"/>
    <d v="2023-01-17T00:00:00"/>
    <d v="2022-12-22T00:00:00"/>
    <d v="2023-01-02T00:00:00"/>
    <s v=""/>
    <d v="2023-01-02T00:00:00"/>
    <n v="11"/>
    <n v="11"/>
    <n v="2023"/>
    <n v="1"/>
    <n v="28"/>
    <n v="9"/>
    <n v="3"/>
  </r>
  <r>
    <x v="1"/>
    <x v="7"/>
    <x v="1"/>
    <s v="Cerrado"/>
    <s v="ITSMECOM-1301172"/>
    <n v="6067193"/>
    <d v="2022-12-21T00:00:00"/>
    <d v="2023-02-02T00:00:00"/>
    <m/>
    <m/>
    <s v=""/>
    <d v="2023-01-17T00:00:00"/>
    <n v="27"/>
    <n v="0"/>
    <n v="2023"/>
    <n v="1"/>
    <n v="28"/>
    <n v="9"/>
    <n v="3"/>
  </r>
  <r>
    <x v="1"/>
    <x v="15"/>
    <x v="0"/>
    <s v="Cerrado"/>
    <s v="ITSMECOM-1298632"/>
    <n v="6062326"/>
    <d v="2022-12-20T00:00:00"/>
    <d v="2023-01-18T00:00:00"/>
    <d v="2022-12-28T00:00:00"/>
    <d v="2023-01-02T00:00:00"/>
    <s v=""/>
    <d v="2023-01-02T00:00:00"/>
    <n v="13"/>
    <n v="5"/>
    <n v="2023"/>
    <n v="1"/>
    <n v="28"/>
    <n v="9"/>
    <n v="3"/>
  </r>
  <r>
    <x v="1"/>
    <x v="7"/>
    <x v="1"/>
    <s v="Cerrado"/>
    <s v="ITSMECOM-1298353"/>
    <n v="6061300"/>
    <d v="2022-12-20T00:00:00"/>
    <d v="2023-02-01T00:00:00"/>
    <m/>
    <m/>
    <s v=""/>
    <d v="2023-01-17T00:00:00"/>
    <n v="28"/>
    <n v="0"/>
    <n v="2023"/>
    <n v="1"/>
    <n v="28"/>
    <n v="9"/>
    <n v="3"/>
  </r>
  <r>
    <x v="1"/>
    <x v="5"/>
    <x v="0"/>
    <s v="Cerrado"/>
    <s v="ITSMECOM-1297556"/>
    <n v="6058591"/>
    <d v="2022-12-20T00:00:00"/>
    <d v="2023-02-14T00:00:00"/>
    <d v="2022-12-20T00:00:00"/>
    <d v="2023-01-30T00:00:00"/>
    <s v=""/>
    <d v="2023-01-30T00:00:00"/>
    <n v="41"/>
    <n v="41"/>
    <n v="2023"/>
    <n v="1"/>
    <n v="28"/>
    <n v="9"/>
    <n v="3"/>
  </r>
  <r>
    <x v="1"/>
    <x v="7"/>
    <x v="1"/>
    <s v="Cerrado"/>
    <s v="ITSMECOM-1291655"/>
    <n v="6045455"/>
    <d v="2022-12-16T00:00:00"/>
    <d v="2023-01-19T00:00:00"/>
    <m/>
    <m/>
    <s v=""/>
    <d v="2023-01-03T00:00:00"/>
    <n v="18"/>
    <n v="0"/>
    <n v="2023"/>
    <n v="1"/>
    <n v="28"/>
    <n v="9"/>
    <n v="3"/>
  </r>
  <r>
    <x v="1"/>
    <x v="3"/>
    <x v="0"/>
    <s v="Cerrado"/>
    <s v="ITSMECOM-1291163"/>
    <n v="6043408"/>
    <d v="2022-12-16T00:00:00"/>
    <d v="2023-01-19T00:00:00"/>
    <m/>
    <m/>
    <s v=""/>
    <d v="2023-01-04T00:00:00"/>
    <n v="19"/>
    <n v="0"/>
    <n v="2023"/>
    <n v="1"/>
    <n v="28"/>
    <n v="9"/>
    <n v="3"/>
  </r>
  <r>
    <x v="1"/>
    <x v="7"/>
    <x v="1"/>
    <s v="Cerrado"/>
    <s v="ITSMECOM-1286578"/>
    <n v="6030555"/>
    <d v="2022-12-14T00:00:00"/>
    <d v="2023-02-01T00:00:00"/>
    <m/>
    <m/>
    <s v=""/>
    <d v="2023-01-17T00:00:00"/>
    <n v="34"/>
    <n v="0"/>
    <n v="2023"/>
    <n v="1"/>
    <n v="28"/>
    <n v="9"/>
    <n v="3"/>
  </r>
  <r>
    <x v="1"/>
    <x v="1"/>
    <x v="2"/>
    <s v="Cerrado"/>
    <s v="ITSMECOM-1286244"/>
    <n v="6029595"/>
    <d v="2022-12-14T00:00:00"/>
    <d v="2023-01-25T00:00:00"/>
    <d v="2022-12-14T00:00:00"/>
    <d v="2023-01-10T00:00:00"/>
    <s v=""/>
    <d v="2023-01-10T00:00:00"/>
    <n v="27"/>
    <n v="27"/>
    <n v="2023"/>
    <n v="1"/>
    <n v="28"/>
    <n v="9"/>
    <n v="3"/>
  </r>
  <r>
    <x v="1"/>
    <x v="7"/>
    <x v="1"/>
    <s v="Cerrado"/>
    <s v="ITSMECOM-1284278"/>
    <n v="6025862"/>
    <d v="2022-12-13T00:00:00"/>
    <d v="2023-01-19T00:00:00"/>
    <m/>
    <m/>
    <s v=""/>
    <d v="2023-01-03T00:00:00"/>
    <n v="21"/>
    <n v="0"/>
    <n v="2023"/>
    <n v="1"/>
    <n v="28"/>
    <n v="9"/>
    <n v="3"/>
  </r>
  <r>
    <x v="1"/>
    <x v="16"/>
    <x v="0"/>
    <s v="Cerrado"/>
    <s v="ITSMECOM-1283541"/>
    <n v="6022483"/>
    <d v="2022-12-13T00:00:00"/>
    <d v="2023-02-09T00:00:00"/>
    <d v="2022-12-15T00:00:00"/>
    <d v="2023-01-25T00:00:00"/>
    <s v=""/>
    <d v="2023-01-25T00:00:00"/>
    <n v="43"/>
    <n v="41"/>
    <n v="2023"/>
    <n v="1"/>
    <n v="28"/>
    <n v="9"/>
    <n v="3"/>
  </r>
  <r>
    <x v="1"/>
    <x v="7"/>
    <x v="2"/>
    <s v="Cerrado"/>
    <s v="ITSMECOM-1281279"/>
    <n v="6018289"/>
    <d v="2022-12-12T00:00:00"/>
    <d v="2023-01-29T00:00:00"/>
    <m/>
    <m/>
    <s v=""/>
    <d v="2023-01-25T00:00:00"/>
    <n v="44"/>
    <n v="0"/>
    <n v="2023"/>
    <n v="1"/>
    <n v="28"/>
    <n v="9"/>
    <n v="3"/>
  </r>
  <r>
    <x v="1"/>
    <x v="7"/>
    <x v="1"/>
    <s v="Cerrado"/>
    <s v="ITSMECOM-1280416"/>
    <n v="6015477"/>
    <d v="2022-12-12T00:00:00"/>
    <d v="2023-01-19T00:00:00"/>
    <m/>
    <m/>
    <s v=""/>
    <d v="2023-01-04T00:00:00"/>
    <n v="23"/>
    <n v="0"/>
    <n v="2023"/>
    <n v="1"/>
    <n v="28"/>
    <n v="9"/>
    <n v="3"/>
  </r>
  <r>
    <x v="1"/>
    <x v="5"/>
    <x v="0"/>
    <s v="Cerrado"/>
    <s v="ITSMECOM-1279704"/>
    <n v="6012819"/>
    <d v="2022-12-12T00:00:00"/>
    <d v="2023-02-04T00:00:00"/>
    <d v="2022-12-12T00:00:00"/>
    <d v="2023-01-20T00:00:00"/>
    <s v=""/>
    <d v="2023-01-20T00:00:00"/>
    <n v="39"/>
    <n v="39"/>
    <n v="2023"/>
    <n v="1"/>
    <n v="28"/>
    <n v="9"/>
    <n v="3"/>
  </r>
  <r>
    <x v="1"/>
    <x v="7"/>
    <x v="1"/>
    <s v="Cerrado"/>
    <s v="ITSMECOM-1270856"/>
    <n v="5994583"/>
    <d v="2022-12-06T00:00:00"/>
    <d v="2023-02-02T00:00:00"/>
    <m/>
    <m/>
    <s v=""/>
    <d v="2023-01-17T00:00:00"/>
    <n v="42"/>
    <n v="0"/>
    <n v="2023"/>
    <n v="1"/>
    <n v="28"/>
    <n v="9"/>
    <n v="3"/>
  </r>
  <r>
    <x v="1"/>
    <x v="7"/>
    <x v="1"/>
    <s v="Cerrado"/>
    <s v="ITSMECOM-1261710"/>
    <n v="5975857"/>
    <d v="2022-12-01T00:00:00"/>
    <d v="2023-01-18T00:00:00"/>
    <m/>
    <m/>
    <s v=""/>
    <d v="2023-01-03T00:00:00"/>
    <n v="33"/>
    <n v="0"/>
    <n v="2023"/>
    <n v="1"/>
    <n v="28"/>
    <n v="9"/>
    <n v="3"/>
  </r>
  <r>
    <x v="1"/>
    <x v="7"/>
    <x v="1"/>
    <s v="Cerrado"/>
    <s v="ITSMECOM-1259009"/>
    <n v="5968447"/>
    <d v="2022-11-30T00:00:00"/>
    <d v="2023-01-25T00:00:00"/>
    <m/>
    <m/>
    <s v=""/>
    <d v="2023-01-10T00:00:00"/>
    <n v="41"/>
    <n v="0"/>
    <n v="2023"/>
    <n v="1"/>
    <n v="28"/>
    <n v="9"/>
    <n v="3"/>
  </r>
  <r>
    <x v="1"/>
    <x v="3"/>
    <x v="0"/>
    <s v="Cerrado"/>
    <s v="ITSMECOM-1258651"/>
    <n v="5966812"/>
    <d v="2022-11-30T00:00:00"/>
    <d v="2023-01-19T00:00:00"/>
    <m/>
    <m/>
    <s v=""/>
    <d v="2023-01-04T00:00:00"/>
    <n v="35"/>
    <n v="0"/>
    <n v="2023"/>
    <n v="1"/>
    <n v="28"/>
    <n v="9"/>
    <n v="3"/>
  </r>
  <r>
    <x v="1"/>
    <x v="7"/>
    <x v="1"/>
    <s v="Cerrado"/>
    <s v="ITSMECOM-1252163"/>
    <n v="5948503"/>
    <d v="2022-11-27T00:00:00"/>
    <d v="2023-01-20T00:00:00"/>
    <m/>
    <m/>
    <s v=""/>
    <d v="2023-01-04T00:00:00"/>
    <n v="38"/>
    <n v="0"/>
    <n v="2023"/>
    <n v="1"/>
    <n v="28"/>
    <n v="9"/>
    <n v="3"/>
  </r>
  <r>
    <x v="1"/>
    <x v="7"/>
    <x v="1"/>
    <s v="Cerrado"/>
    <s v="ITSMECOM-1252093"/>
    <n v="5948865"/>
    <d v="2022-11-26T00:00:00"/>
    <d v="2023-01-20T00:00:00"/>
    <m/>
    <m/>
    <s v=""/>
    <d v="2023-01-04T00:00:00"/>
    <n v="39"/>
    <n v="0"/>
    <n v="2023"/>
    <n v="1"/>
    <n v="28"/>
    <n v="9"/>
    <n v="3"/>
  </r>
  <r>
    <x v="1"/>
    <x v="1"/>
    <x v="0"/>
    <s v="Cerrado"/>
    <s v="ITSMECOM-1249053"/>
    <n v="5943304"/>
    <d v="2022-11-25T00:00:00"/>
    <d v="2023-01-31T00:00:00"/>
    <d v="2022-11-25T00:00:00"/>
    <d v="2023-01-16T00:00:00"/>
    <s v=""/>
    <d v="2023-01-16T00:00:00"/>
    <n v="52"/>
    <n v="52"/>
    <n v="2023"/>
    <n v="1"/>
    <n v="28"/>
    <n v="9"/>
    <n v="3"/>
  </r>
  <r>
    <x v="1"/>
    <x v="7"/>
    <x v="1"/>
    <s v="Cerrado"/>
    <s v="ITSMECOM-1242672"/>
    <n v="5927454"/>
    <d v="2022-11-23T00:00:00"/>
    <d v="2023-01-25T00:00:00"/>
    <m/>
    <m/>
    <s v=""/>
    <d v="2023-01-10T00:00:00"/>
    <n v="48"/>
    <n v="0"/>
    <n v="2023"/>
    <n v="1"/>
    <n v="28"/>
    <n v="9"/>
    <n v="3"/>
  </r>
  <r>
    <x v="1"/>
    <x v="7"/>
    <x v="1"/>
    <s v="Cerrado"/>
    <s v="ITSMECOM-1241073"/>
    <n v="5923096"/>
    <d v="2022-11-22T00:00:00"/>
    <d v="2023-01-20T00:00:00"/>
    <m/>
    <m/>
    <s v=""/>
    <d v="2023-01-04T00:00:00"/>
    <n v="43"/>
    <n v="0"/>
    <n v="2023"/>
    <n v="1"/>
    <n v="28"/>
    <n v="9"/>
    <n v="3"/>
  </r>
  <r>
    <x v="1"/>
    <x v="3"/>
    <x v="0"/>
    <s v="Cerrado"/>
    <s v="ITSMECOM-1240450"/>
    <n v="5920937"/>
    <d v="2022-11-22T00:00:00"/>
    <d v="2023-01-25T00:00:00"/>
    <d v="2022-11-24T00:00:00"/>
    <d v="2023-01-10T00:00:00"/>
    <s v=""/>
    <d v="2023-01-10T00:00:00"/>
    <n v="49"/>
    <n v="47"/>
    <n v="2023"/>
    <n v="1"/>
    <n v="28"/>
    <n v="9"/>
    <n v="3"/>
  </r>
  <r>
    <x v="1"/>
    <x v="7"/>
    <x v="1"/>
    <s v="Cerrado"/>
    <s v="ITSMECOM-1239538"/>
    <n v="5918917"/>
    <d v="2022-11-21T00:00:00"/>
    <d v="2023-01-20T00:00:00"/>
    <m/>
    <m/>
    <s v=""/>
    <d v="2023-01-04T00:00:00"/>
    <n v="44"/>
    <n v="0"/>
    <n v="2023"/>
    <n v="1"/>
    <n v="28"/>
    <n v="9"/>
    <n v="3"/>
  </r>
  <r>
    <x v="1"/>
    <x v="7"/>
    <x v="1"/>
    <s v="Cerrado"/>
    <s v="ITSMECOM-1238197"/>
    <n v="5911150"/>
    <d v="2022-11-21T00:00:00"/>
    <d v="2023-01-20T00:00:00"/>
    <m/>
    <m/>
    <s v=""/>
    <d v="2023-01-04T00:00:00"/>
    <n v="44"/>
    <n v="0"/>
    <n v="2023"/>
    <n v="1"/>
    <n v="28"/>
    <n v="9"/>
    <n v="3"/>
  </r>
  <r>
    <x v="1"/>
    <x v="7"/>
    <x v="1"/>
    <s v="Cerrado"/>
    <s v="ITSMECOM-1235232"/>
    <n v="5908893"/>
    <d v="2022-11-20T00:00:00"/>
    <d v="2023-01-25T00:00:00"/>
    <m/>
    <m/>
    <s v=""/>
    <d v="2023-01-10T00:00:00"/>
    <n v="51"/>
    <n v="0"/>
    <n v="2023"/>
    <n v="1"/>
    <n v="28"/>
    <n v="9"/>
    <n v="3"/>
  </r>
  <r>
    <x v="1"/>
    <x v="5"/>
    <x v="0"/>
    <s v="Cerrado"/>
    <s v="ITSMECOM-1223765"/>
    <n v="5880075"/>
    <d v="2022-11-15T00:00:00"/>
    <d v="2023-02-03T00:00:00"/>
    <d v="2022-11-15T00:00:00"/>
    <d v="2023-01-19T00:00:00"/>
    <s v=""/>
    <d v="2023-01-19T00:00:00"/>
    <n v="65"/>
    <n v="65"/>
    <n v="2023"/>
    <n v="1"/>
    <n v="28"/>
    <n v="9"/>
    <n v="3"/>
  </r>
  <r>
    <x v="1"/>
    <x v="7"/>
    <x v="1"/>
    <s v="Cerrado"/>
    <s v="ITSMECOM-1222478"/>
    <n v="5876306"/>
    <d v="2022-11-14T00:00:00"/>
    <d v="2023-02-01T00:00:00"/>
    <m/>
    <m/>
    <s v=""/>
    <d v="2023-01-17T00:00:00"/>
    <n v="64"/>
    <n v="0"/>
    <n v="2023"/>
    <n v="1"/>
    <n v="28"/>
    <n v="9"/>
    <n v="3"/>
  </r>
  <r>
    <x v="0"/>
    <x v="8"/>
    <x v="0"/>
    <s v="Cerrado"/>
    <s v="ITSMECOM-1201748"/>
    <n v="5822427"/>
    <d v="2022-11-03T00:00:00"/>
    <d v="2023-02-03T00:00:00"/>
    <m/>
    <m/>
    <s v=""/>
    <d v="2023-01-19T00:00:00"/>
    <n v="77"/>
    <n v="0"/>
    <n v="2023"/>
    <n v="1"/>
    <n v="28"/>
    <n v="9"/>
    <n v="3"/>
  </r>
  <r>
    <x v="0"/>
    <x v="11"/>
    <x v="1"/>
    <s v="Cerrado"/>
    <s v="ITSMECOM-1196395"/>
    <n v="5806641"/>
    <d v="2022-10-31T00:00:00"/>
    <d v="2023-01-31T00:00:00"/>
    <m/>
    <m/>
    <s v=""/>
    <d v="2023-01-16T00:00:00"/>
    <n v="77"/>
    <n v="0"/>
    <n v="2023"/>
    <n v="1"/>
    <n v="28"/>
    <n v="9"/>
    <n v="3"/>
  </r>
  <r>
    <x v="1"/>
    <x v="3"/>
    <x v="0"/>
    <s v="Cerrado"/>
    <s v="ITSMECOM-1193769"/>
    <n v="5798577"/>
    <d v="2022-10-28T00:00:00"/>
    <d v="2023-01-18T00:00:00"/>
    <d v="2022-10-28T00:00:00"/>
    <d v="2023-01-03T00:00:00"/>
    <s v=""/>
    <d v="2023-01-03T00:00:00"/>
    <n v="67"/>
    <n v="67"/>
    <n v="2023"/>
    <n v="1"/>
    <n v="28"/>
    <n v="9"/>
    <n v="3"/>
  </r>
  <r>
    <x v="1"/>
    <x v="5"/>
    <x v="0"/>
    <s v="Cerrado"/>
    <s v="ITSMECOM-1190502"/>
    <n v="5785719"/>
    <d v="2022-10-26T00:00:00"/>
    <d v="2023-02-14T00:00:00"/>
    <d v="2022-10-26T00:00:00"/>
    <d v="2023-01-30T00:00:00"/>
    <s v=""/>
    <d v="2023-01-30T00:00:00"/>
    <n v="96"/>
    <n v="96"/>
    <n v="2023"/>
    <n v="1"/>
    <n v="28"/>
    <n v="9"/>
    <n v="3"/>
  </r>
  <r>
    <x v="1"/>
    <x v="3"/>
    <x v="0"/>
    <s v="Cerrado"/>
    <s v="ITSMECOM-1186631"/>
    <n v="5772012"/>
    <d v="2022-10-24T00:00:00"/>
    <d v="2023-01-20T00:00:00"/>
    <d v="2022-10-24T00:00:00"/>
    <d v="2023-01-05T00:00:00"/>
    <s v=""/>
    <d v="2023-01-05T00:00:00"/>
    <n v="73"/>
    <n v="73"/>
    <n v="2023"/>
    <n v="1"/>
    <n v="28"/>
    <n v="9"/>
    <n v="3"/>
  </r>
  <r>
    <x v="1"/>
    <x v="1"/>
    <x v="2"/>
    <s v="Cerrado"/>
    <s v="ITSMECOM-1184195"/>
    <n v="5764397"/>
    <d v="2022-10-21T00:00:00"/>
    <d v="2023-02-09T00:00:00"/>
    <d v="2022-10-21T00:00:00"/>
    <d v="2023-01-25T00:00:00"/>
    <s v=""/>
    <d v="2023-01-25T00:00:00"/>
    <n v="96"/>
    <n v="96"/>
    <n v="2023"/>
    <n v="1"/>
    <n v="28"/>
    <n v="9"/>
    <n v="3"/>
  </r>
  <r>
    <x v="1"/>
    <x v="5"/>
    <x v="0"/>
    <s v="Cerrado"/>
    <s v="ITSMECOM-1171420"/>
    <n v="5720364"/>
    <d v="2022-10-11T00:00:00"/>
    <d v="2023-02-14T00:00:00"/>
    <d v="2022-10-13T00:00:00"/>
    <d v="2023-01-30T00:00:00"/>
    <s v=""/>
    <d v="2023-01-30T00:00:00"/>
    <n v="111"/>
    <n v="109"/>
    <n v="2023"/>
    <n v="1"/>
    <n v="28"/>
    <n v="9"/>
    <n v="3"/>
  </r>
  <r>
    <x v="1"/>
    <x v="5"/>
    <x v="0"/>
    <s v="Cerrado"/>
    <s v="ITSMECOM-1165095"/>
    <n v="5700702"/>
    <d v="2022-10-06T00:00:00"/>
    <d v="2023-02-01T00:00:00"/>
    <d v="2022-10-06T00:00:00"/>
    <d v="2023-01-17T00:00:00"/>
    <s v=""/>
    <d v="2023-01-17T00:00:00"/>
    <n v="103"/>
    <n v="103"/>
    <n v="2023"/>
    <n v="1"/>
    <n v="28"/>
    <n v="9"/>
    <n v="3"/>
  </r>
  <r>
    <x v="1"/>
    <x v="5"/>
    <x v="0"/>
    <s v="Cerrado"/>
    <s v="ITSMECOM-1151869"/>
    <n v="5653834"/>
    <d v="2022-09-27T00:00:00"/>
    <d v="2023-02-01T00:00:00"/>
    <d v="2022-09-28T00:00:00"/>
    <d v="2023-01-17T00:00:00"/>
    <s v=""/>
    <d v="2023-01-17T00:00:00"/>
    <n v="112"/>
    <n v="111"/>
    <n v="2023"/>
    <n v="1"/>
    <n v="28"/>
    <n v="9"/>
    <n v="3"/>
  </r>
  <r>
    <x v="1"/>
    <x v="5"/>
    <x v="1"/>
    <s v="Cerrado"/>
    <s v="ITSMECOM-1133743"/>
    <n v="5590971"/>
    <d v="2022-09-14T00:00:00"/>
    <d v="2023-01-26T00:00:00"/>
    <d v="2022-12-28T00:00:00"/>
    <d v="2023-01-11T00:00:00"/>
    <s v=""/>
    <d v="2023-01-11T00:00:00"/>
    <n v="119"/>
    <n v="14"/>
    <n v="2023"/>
    <n v="1"/>
    <n v="28"/>
    <n v="9"/>
    <n v="3"/>
  </r>
  <r>
    <x v="1"/>
    <x v="5"/>
    <x v="0"/>
    <s v="Cerrado"/>
    <s v="ITSMECOM-1126102"/>
    <n v="5564618"/>
    <d v="2022-09-08T00:00:00"/>
    <d v="2023-02-10T00:00:00"/>
    <d v="2022-09-08T00:00:00"/>
    <d v="2023-01-26T00:00:00"/>
    <s v=""/>
    <d v="2023-01-26T00:00:00"/>
    <n v="140"/>
    <n v="140"/>
    <n v="2023"/>
    <n v="1"/>
    <n v="28"/>
    <n v="9"/>
    <n v="3"/>
  </r>
  <r>
    <x v="1"/>
    <x v="5"/>
    <x v="0"/>
    <s v="Cerrado"/>
    <s v="ITSMECOM-1038080"/>
    <n v="5327129"/>
    <d v="2022-07-13T00:00:00"/>
    <d v="2023-02-08T00:00:00"/>
    <d v="2022-07-13T00:00:00"/>
    <d v="2023-01-23T00:00:00"/>
    <s v=""/>
    <d v="2023-01-23T00:00:00"/>
    <n v="194"/>
    <n v="194"/>
    <n v="2023"/>
    <n v="1"/>
    <n v="28"/>
    <n v="9"/>
    <n v="3"/>
  </r>
  <r>
    <x v="1"/>
    <x v="3"/>
    <x v="0"/>
    <s v="Cerrado"/>
    <s v="ITSMECOM-1012553"/>
    <n v="5250948"/>
    <d v="2022-06-28T00:00:00"/>
    <d v="2023-01-26T00:00:00"/>
    <d v="2022-06-28T00:00:00"/>
    <d v="2023-01-11T00:00:00"/>
    <s v=""/>
    <d v="2023-01-11T00:00:00"/>
    <n v="197"/>
    <n v="197"/>
    <n v="2023"/>
    <n v="1"/>
    <n v="28"/>
    <n v="9"/>
    <n v="3"/>
  </r>
  <r>
    <x v="1"/>
    <x v="10"/>
    <x v="0"/>
    <s v="Cerrado"/>
    <s v="ITSMECOM-991979"/>
    <n v="5186428"/>
    <d v="2022-06-13T00:00:00"/>
    <d v="2023-01-17T00:00:00"/>
    <m/>
    <m/>
    <s v=""/>
    <d v="2023-01-17T00:00:00"/>
    <n v="218"/>
    <n v="0"/>
    <n v="2023"/>
    <n v="1"/>
    <n v="28"/>
    <n v="9"/>
    <n v="3"/>
  </r>
  <r>
    <x v="1"/>
    <x v="7"/>
    <x v="1"/>
    <s v="Cerrado"/>
    <s v="ITSMECOM-967594"/>
    <n v="5111767"/>
    <d v="2022-05-28T00:00:00"/>
    <d v="2023-01-25T00:00:00"/>
    <m/>
    <m/>
    <s v=""/>
    <d v="2023-01-10T00:00:00"/>
    <n v="227"/>
    <n v="0"/>
    <n v="2023"/>
    <n v="1"/>
    <n v="28"/>
    <n v="9"/>
    <n v="3"/>
  </r>
  <r>
    <x v="1"/>
    <x v="17"/>
    <x v="1"/>
    <s v="Cerrado"/>
    <s v="ITSMECOM-959925"/>
    <n v="5082461"/>
    <d v="2022-05-23T00:00:00"/>
    <d v="2023-02-01T00:00:00"/>
    <m/>
    <m/>
    <s v=""/>
    <d v="2023-01-17T00:00:00"/>
    <n v="239"/>
    <n v="0"/>
    <n v="2023"/>
    <n v="1"/>
    <n v="28"/>
    <n v="9"/>
    <n v="3"/>
  </r>
  <r>
    <x v="1"/>
    <x v="7"/>
    <x v="2"/>
    <s v="Cerrado"/>
    <s v="ITSMECOM-811806"/>
    <n v="4634083"/>
    <d v="2022-02-24T00:00:00"/>
    <d v="2023-01-19T00:00:00"/>
    <m/>
    <m/>
    <s v=""/>
    <d v="2023-01-03T00:00:00"/>
    <n v="313"/>
    <n v="0"/>
    <n v="2023"/>
    <n v="1"/>
    <n v="28"/>
    <n v="9"/>
    <n v="3"/>
  </r>
  <r>
    <x v="1"/>
    <x v="18"/>
    <x v="2"/>
    <s v="Cerrado"/>
    <s v="ITSMECOM-782489"/>
    <n v="4540273"/>
    <d v="2022-02-08T00:00:00"/>
    <d v="2023-02-02T00:00:00"/>
    <m/>
    <m/>
    <s v=""/>
    <d v="2023-01-17T00:00:00"/>
    <n v="343"/>
    <n v="0"/>
    <n v="2023"/>
    <n v="1"/>
    <n v="28"/>
    <n v="9"/>
    <n v="3"/>
  </r>
  <r>
    <x v="1"/>
    <x v="1"/>
    <x v="0"/>
    <s v="Cerrado"/>
    <s v="ITSMECOM-1322997"/>
    <n v="6110082"/>
    <d v="2022-12-30T00:00:00"/>
    <d v="2023-01-14T00:00:00"/>
    <d v="2022-12-30T00:00:00"/>
    <d v="2022-12-30T00:00:00"/>
    <s v=""/>
    <d v="2022-12-30T00:00:00"/>
    <n v="0"/>
    <n v="0"/>
    <n v="2022"/>
    <n v="12"/>
    <n v="28"/>
    <n v="9"/>
    <n v="3"/>
  </r>
  <r>
    <x v="1"/>
    <x v="5"/>
    <x v="0"/>
    <s v="Cerrado"/>
    <s v="ITSMECOM-1322845"/>
    <n v="6109663"/>
    <d v="2022-12-30T00:00:00"/>
    <d v="2023-01-14T00:00:00"/>
    <m/>
    <m/>
    <s v=""/>
    <d v="2022-12-30T00:00:00"/>
    <n v="0"/>
    <n v="0"/>
    <n v="2022"/>
    <n v="12"/>
    <n v="28"/>
    <n v="9"/>
    <n v="3"/>
  </r>
  <r>
    <x v="1"/>
    <x v="5"/>
    <x v="0"/>
    <s v="Cerrado"/>
    <s v="ITSMECOM-1322814"/>
    <n v="6109651"/>
    <d v="2022-12-30T00:00:00"/>
    <d v="2023-01-14T00:00:00"/>
    <m/>
    <m/>
    <s v=""/>
    <d v="2022-12-30T00:00:00"/>
    <n v="0"/>
    <n v="0"/>
    <n v="2022"/>
    <n v="12"/>
    <n v="28"/>
    <n v="9"/>
    <n v="3"/>
  </r>
  <r>
    <x v="1"/>
    <x v="5"/>
    <x v="0"/>
    <s v="Cerrado"/>
    <s v="ITSMECOM-1322777"/>
    <n v="6109639"/>
    <d v="2022-12-30T00:00:00"/>
    <d v="2023-01-14T00:00:00"/>
    <m/>
    <m/>
    <s v=""/>
    <d v="2022-12-30T00:00:00"/>
    <n v="0"/>
    <n v="0"/>
    <n v="2022"/>
    <n v="12"/>
    <n v="28"/>
    <n v="9"/>
    <n v="3"/>
  </r>
  <r>
    <x v="0"/>
    <x v="4"/>
    <x v="0"/>
    <s v="Cerrado"/>
    <s v="ITSMECOM-1320448"/>
    <n v="6105106"/>
    <d v="2022-12-29T00:00:00"/>
    <d v="2023-01-13T00:00:00"/>
    <m/>
    <m/>
    <s v=""/>
    <d v="2022-12-29T00:00:00"/>
    <n v="0"/>
    <n v="0"/>
    <n v="2022"/>
    <n v="12"/>
    <n v="28"/>
    <n v="9"/>
    <n v="3"/>
  </r>
  <r>
    <x v="1"/>
    <x v="5"/>
    <x v="0"/>
    <s v="Cerrado"/>
    <s v="ITSMECOM-1320156"/>
    <n v="6104538"/>
    <d v="2022-12-29T00:00:00"/>
    <d v="2023-01-13T00:00:00"/>
    <m/>
    <m/>
    <s v=""/>
    <d v="2022-12-29T00:00:00"/>
    <n v="0"/>
    <n v="0"/>
    <n v="2022"/>
    <n v="12"/>
    <n v="28"/>
    <n v="9"/>
    <n v="3"/>
  </r>
  <r>
    <x v="1"/>
    <x v="5"/>
    <x v="0"/>
    <s v="Cerrado"/>
    <s v="ITSMECOM-1320149"/>
    <n v="6104536"/>
    <d v="2022-12-29T00:00:00"/>
    <d v="2023-01-13T00:00:00"/>
    <m/>
    <m/>
    <s v=""/>
    <d v="2022-12-29T00:00:00"/>
    <n v="0"/>
    <n v="0"/>
    <n v="2022"/>
    <n v="12"/>
    <n v="28"/>
    <n v="9"/>
    <n v="3"/>
  </r>
  <r>
    <x v="1"/>
    <x v="5"/>
    <x v="0"/>
    <s v="Cerrado"/>
    <s v="ITSMECOM-1320139"/>
    <n v="6104532"/>
    <d v="2022-12-29T00:00:00"/>
    <d v="2023-01-14T00:00:00"/>
    <m/>
    <m/>
    <s v=""/>
    <d v="2022-12-30T00:00:00"/>
    <n v="1"/>
    <n v="0"/>
    <n v="2022"/>
    <n v="12"/>
    <n v="28"/>
    <n v="9"/>
    <n v="3"/>
  </r>
  <r>
    <x v="1"/>
    <x v="5"/>
    <x v="0"/>
    <s v="Cerrado"/>
    <s v="ITSMECOM-1320124"/>
    <n v="6104526"/>
    <d v="2022-12-29T00:00:00"/>
    <d v="2023-01-14T00:00:00"/>
    <m/>
    <m/>
    <s v=""/>
    <d v="2022-12-30T00:00:00"/>
    <n v="1"/>
    <n v="0"/>
    <n v="2022"/>
    <n v="12"/>
    <n v="28"/>
    <n v="9"/>
    <n v="3"/>
  </r>
  <r>
    <x v="1"/>
    <x v="5"/>
    <x v="0"/>
    <s v="Cerrado"/>
    <s v="ITSMECOM-1320032"/>
    <n v="6103996"/>
    <d v="2022-12-29T00:00:00"/>
    <d v="2023-01-13T00:00:00"/>
    <m/>
    <m/>
    <s v=""/>
    <d v="2022-12-29T00:00:00"/>
    <n v="0"/>
    <n v="0"/>
    <n v="2022"/>
    <n v="12"/>
    <n v="28"/>
    <n v="9"/>
    <n v="3"/>
  </r>
  <r>
    <x v="1"/>
    <x v="5"/>
    <x v="0"/>
    <s v="Cerrado"/>
    <s v="ITSMECOM-1320030"/>
    <n v="6103994"/>
    <d v="2022-12-29T00:00:00"/>
    <d v="2023-01-13T00:00:00"/>
    <m/>
    <m/>
    <s v=""/>
    <d v="2022-12-29T00:00:00"/>
    <n v="0"/>
    <n v="0"/>
    <n v="2022"/>
    <n v="12"/>
    <n v="28"/>
    <n v="9"/>
    <n v="3"/>
  </r>
  <r>
    <x v="1"/>
    <x v="1"/>
    <x v="2"/>
    <s v="Cerrado"/>
    <s v="ITSMECOM-1318602"/>
    <n v="6102024"/>
    <d v="2022-12-28T00:00:00"/>
    <d v="2023-01-14T00:00:00"/>
    <m/>
    <m/>
    <s v=""/>
    <d v="2022-12-30T00:00:00"/>
    <n v="2"/>
    <n v="0"/>
    <n v="2022"/>
    <n v="12"/>
    <n v="28"/>
    <n v="9"/>
    <n v="3"/>
  </r>
  <r>
    <x v="0"/>
    <x v="0"/>
    <x v="0"/>
    <s v="Cerrado"/>
    <s v="ITSMECOM-1317699"/>
    <n v="6100056"/>
    <d v="2022-12-28T00:00:00"/>
    <d v="2023-01-17T00:00:00"/>
    <m/>
    <m/>
    <s v=""/>
    <d v="2022-12-28T00:00:00"/>
    <n v="0"/>
    <n v="0"/>
    <n v="2022"/>
    <n v="12"/>
    <n v="28"/>
    <n v="9"/>
    <n v="3"/>
  </r>
  <r>
    <x v="1"/>
    <x v="5"/>
    <x v="0"/>
    <s v="Cerrado"/>
    <s v="ITSMECOM-1317685"/>
    <n v="6099794"/>
    <d v="2022-12-28T00:00:00"/>
    <d v="2023-01-12T00:00:00"/>
    <m/>
    <m/>
    <s v=""/>
    <d v="2022-12-28T00:00:00"/>
    <n v="0"/>
    <n v="0"/>
    <n v="2022"/>
    <n v="12"/>
    <n v="28"/>
    <n v="9"/>
    <n v="3"/>
  </r>
  <r>
    <x v="1"/>
    <x v="1"/>
    <x v="0"/>
    <s v="Cerrado"/>
    <s v="ITSMECOM-1317205"/>
    <n v="6098449"/>
    <d v="2022-12-28T00:00:00"/>
    <d v="2023-01-13T00:00:00"/>
    <m/>
    <m/>
    <s v=""/>
    <d v="2022-12-28T00:00:00"/>
    <n v="0"/>
    <n v="0"/>
    <n v="2022"/>
    <n v="12"/>
    <n v="28"/>
    <n v="9"/>
    <n v="3"/>
  </r>
  <r>
    <x v="1"/>
    <x v="1"/>
    <x v="0"/>
    <s v="Cerrado"/>
    <s v="ITSMECOM-1317198"/>
    <n v="6098446"/>
    <d v="2022-12-28T00:00:00"/>
    <d v="2023-01-13T00:00:00"/>
    <m/>
    <m/>
    <s v=""/>
    <d v="2022-12-29T00:00:00"/>
    <n v="1"/>
    <n v="0"/>
    <n v="2022"/>
    <n v="12"/>
    <n v="28"/>
    <n v="9"/>
    <n v="3"/>
  </r>
  <r>
    <x v="1"/>
    <x v="3"/>
    <x v="0"/>
    <s v="Cerrado"/>
    <s v="ITSMECOM-1317168"/>
    <n v="6098422"/>
    <d v="2022-12-28T00:00:00"/>
    <d v="2023-01-13T00:00:00"/>
    <d v="2022-12-28T00:00:00"/>
    <d v="2022-12-29T00:00:00"/>
    <s v=""/>
    <d v="2022-12-29T00:00:00"/>
    <n v="1"/>
    <n v="1"/>
    <n v="2022"/>
    <n v="12"/>
    <n v="28"/>
    <n v="9"/>
    <n v="3"/>
  </r>
  <r>
    <x v="1"/>
    <x v="1"/>
    <x v="0"/>
    <s v="Cerrado"/>
    <s v="ITSMECOM-1314614"/>
    <n v="6092935"/>
    <d v="2022-12-27T00:00:00"/>
    <d v="2023-01-14T00:00:00"/>
    <d v="2022-12-28T00:00:00"/>
    <d v="2022-12-30T00:00:00"/>
    <s v=""/>
    <d v="2022-12-30T00:00:00"/>
    <n v="3"/>
    <n v="2"/>
    <n v="2022"/>
    <n v="12"/>
    <n v="28"/>
    <n v="9"/>
    <n v="3"/>
  </r>
  <r>
    <x v="1"/>
    <x v="5"/>
    <x v="2"/>
    <s v="Cerrado"/>
    <s v="ITSMECOM-1314551"/>
    <n v="6092584"/>
    <d v="2022-12-27T00:00:00"/>
    <d v="2023-01-12T00:00:00"/>
    <d v="2022-12-27T00:00:00"/>
    <d v="2022-12-28T00:00:00"/>
    <s v=""/>
    <d v="2022-12-28T00:00:00"/>
    <n v="1"/>
    <n v="1"/>
    <n v="2022"/>
    <n v="12"/>
    <n v="28"/>
    <n v="9"/>
    <n v="3"/>
  </r>
  <r>
    <x v="1"/>
    <x v="1"/>
    <x v="0"/>
    <s v="Cerrado"/>
    <s v="ITSMECOM-1314549"/>
    <n v="6092692"/>
    <d v="2022-12-27T00:00:00"/>
    <d v="2023-01-13T00:00:00"/>
    <m/>
    <m/>
    <s v=""/>
    <d v="2022-12-29T00:00:00"/>
    <n v="2"/>
    <n v="0"/>
    <n v="2022"/>
    <n v="12"/>
    <n v="28"/>
    <n v="9"/>
    <n v="3"/>
  </r>
  <r>
    <x v="1"/>
    <x v="5"/>
    <x v="3"/>
    <s v="Cerrado"/>
    <s v="ITSMECOM-1314533"/>
    <n v="6092776"/>
    <d v="2022-12-27T00:00:00"/>
    <d v="2023-01-11T00:00:00"/>
    <d v="2022-12-27T00:00:00"/>
    <d v="2022-12-27T00:00:00"/>
    <s v=""/>
    <d v="2022-12-27T00:00:00"/>
    <n v="0"/>
    <n v="0"/>
    <n v="2022"/>
    <n v="12"/>
    <n v="28"/>
    <n v="9"/>
    <n v="3"/>
  </r>
  <r>
    <x v="1"/>
    <x v="12"/>
    <x v="1"/>
    <s v="Cerrado"/>
    <s v="ITSMECOM-1313107"/>
    <n v="6090453"/>
    <d v="2022-12-26T00:00:00"/>
    <d v="2023-01-12T00:00:00"/>
    <m/>
    <m/>
    <s v=""/>
    <d v="2022-12-28T00:00:00"/>
    <n v="2"/>
    <n v="0"/>
    <n v="2022"/>
    <n v="12"/>
    <n v="28"/>
    <n v="9"/>
    <n v="3"/>
  </r>
  <r>
    <x v="1"/>
    <x v="1"/>
    <x v="2"/>
    <s v="Cerrado"/>
    <s v="ITSMECOM-1312659"/>
    <n v="6089308"/>
    <d v="2022-12-26T00:00:00"/>
    <d v="2023-01-11T00:00:00"/>
    <m/>
    <m/>
    <s v=""/>
    <d v="2022-12-27T00:00:00"/>
    <n v="1"/>
    <n v="0"/>
    <n v="2022"/>
    <n v="12"/>
    <n v="28"/>
    <n v="9"/>
    <n v="3"/>
  </r>
  <r>
    <x v="1"/>
    <x v="3"/>
    <x v="3"/>
    <s v="Cerrado"/>
    <s v="ITSMECOM-1312356"/>
    <n v="6088925"/>
    <d v="2022-12-26T00:00:00"/>
    <d v="2023-01-11T00:00:00"/>
    <d v="2022-12-26T00:00:00"/>
    <d v="2022-12-27T00:00:00"/>
    <s v=""/>
    <d v="2022-12-27T00:00:00"/>
    <n v="1"/>
    <n v="1"/>
    <n v="2022"/>
    <n v="12"/>
    <n v="28"/>
    <n v="9"/>
    <n v="3"/>
  </r>
  <r>
    <x v="1"/>
    <x v="5"/>
    <x v="3"/>
    <s v="Cerrado"/>
    <s v="ITSMECOM-1312352"/>
    <n v="6088923"/>
    <d v="2022-12-26T00:00:00"/>
    <d v="2023-01-12T00:00:00"/>
    <d v="2022-12-26T00:00:00"/>
    <d v="2022-12-28T00:00:00"/>
    <s v=""/>
    <d v="2022-12-28T00:00:00"/>
    <n v="2"/>
    <n v="2"/>
    <n v="2022"/>
    <n v="12"/>
    <n v="28"/>
    <n v="9"/>
    <n v="3"/>
  </r>
  <r>
    <x v="1"/>
    <x v="5"/>
    <x v="3"/>
    <s v="Cerrado"/>
    <s v="ITSMECOM-1312340"/>
    <n v="6088917"/>
    <d v="2022-12-26T00:00:00"/>
    <d v="2023-01-11T00:00:00"/>
    <d v="2022-12-26T00:00:00"/>
    <d v="2022-12-27T00:00:00"/>
    <s v=""/>
    <d v="2022-12-27T00:00:00"/>
    <n v="1"/>
    <n v="1"/>
    <n v="2022"/>
    <n v="12"/>
    <n v="28"/>
    <n v="9"/>
    <n v="3"/>
  </r>
  <r>
    <x v="1"/>
    <x v="1"/>
    <x v="0"/>
    <s v="Cerrado"/>
    <s v="ITSMECOM-1312098"/>
    <n v="6087973"/>
    <d v="2022-12-26T00:00:00"/>
    <d v="2023-01-11T00:00:00"/>
    <d v="2022-12-26T00:00:00"/>
    <d v="2022-12-26T00:00:00"/>
    <s v=""/>
    <d v="2022-12-26T00:00:00"/>
    <n v="0"/>
    <n v="0"/>
    <n v="2022"/>
    <n v="12"/>
    <n v="28"/>
    <n v="9"/>
    <n v="3"/>
  </r>
  <r>
    <x v="1"/>
    <x v="5"/>
    <x v="0"/>
    <s v="Cerrado"/>
    <s v="ITSMECOM-1311828"/>
    <n v="6087634"/>
    <d v="2022-12-26T00:00:00"/>
    <d v="2023-01-13T00:00:00"/>
    <d v="2022-12-27T00:00:00"/>
    <d v="2022-12-29T00:00:00"/>
    <s v=""/>
    <d v="2022-12-29T00:00:00"/>
    <n v="3"/>
    <n v="2"/>
    <n v="2022"/>
    <n v="12"/>
    <n v="28"/>
    <n v="9"/>
    <n v="3"/>
  </r>
  <r>
    <x v="1"/>
    <x v="5"/>
    <x v="2"/>
    <s v="Cerrado"/>
    <s v="ITSMECOM-1308492"/>
    <n v="6081922"/>
    <d v="2022-12-23T00:00:00"/>
    <d v="2023-01-12T00:00:00"/>
    <d v="2022-12-27T00:00:00"/>
    <d v="2022-12-27T00:00:00"/>
    <s v=""/>
    <d v="2022-12-28T00:00:00"/>
    <n v="5"/>
    <n v="0"/>
    <n v="2022"/>
    <n v="12"/>
    <n v="28"/>
    <n v="9"/>
    <n v="3"/>
  </r>
  <r>
    <x v="1"/>
    <x v="3"/>
    <x v="0"/>
    <s v="Cerrado"/>
    <s v="ITSMECOM-1308369"/>
    <n v="6081496"/>
    <d v="2022-12-23T00:00:00"/>
    <d v="2023-01-10T00:00:00"/>
    <m/>
    <m/>
    <s v=""/>
    <d v="2022-12-26T00:00:00"/>
    <n v="3"/>
    <n v="0"/>
    <n v="2022"/>
    <n v="12"/>
    <n v="28"/>
    <n v="9"/>
    <n v="3"/>
  </r>
  <r>
    <x v="1"/>
    <x v="3"/>
    <x v="0"/>
    <s v="Cerrado"/>
    <s v="ITSMECOM-1308361"/>
    <n v="6081483"/>
    <d v="2022-12-23T00:00:00"/>
    <d v="2023-01-11T00:00:00"/>
    <d v="2022-12-26T00:00:00"/>
    <d v="2022-12-27T00:00:00"/>
    <s v=""/>
    <d v="2022-12-27T00:00:00"/>
    <n v="4"/>
    <n v="1"/>
    <n v="2022"/>
    <n v="12"/>
    <n v="28"/>
    <n v="9"/>
    <n v="3"/>
  </r>
  <r>
    <x v="1"/>
    <x v="3"/>
    <x v="0"/>
    <s v="Cerrado"/>
    <s v="ITSMECOM-1305013"/>
    <n v="6075266"/>
    <d v="2022-12-22T00:00:00"/>
    <d v="2023-01-06T00:00:00"/>
    <m/>
    <m/>
    <s v=""/>
    <d v="2022-12-22T00:00:00"/>
    <n v="0"/>
    <n v="0"/>
    <n v="2022"/>
    <n v="12"/>
    <n v="28"/>
    <n v="9"/>
    <n v="3"/>
  </r>
  <r>
    <x v="1"/>
    <x v="1"/>
    <x v="0"/>
    <s v="Cerrado"/>
    <s v="ITSMECOM-1303849"/>
    <n v="6073417"/>
    <d v="2022-12-22T00:00:00"/>
    <d v="2023-01-07T00:00:00"/>
    <m/>
    <m/>
    <s v=""/>
    <d v="2022-12-22T00:00:00"/>
    <n v="0"/>
    <n v="0"/>
    <n v="2022"/>
    <n v="12"/>
    <n v="28"/>
    <n v="9"/>
    <n v="3"/>
  </r>
  <r>
    <x v="0"/>
    <x v="0"/>
    <x v="0"/>
    <s v="Cerrado"/>
    <s v="ITSMECOM-1303566"/>
    <n v="6072848"/>
    <d v="2022-12-22T00:00:00"/>
    <d v="2023-01-06T00:00:00"/>
    <m/>
    <m/>
    <s v=""/>
    <d v="2022-12-22T00:00:00"/>
    <n v="0"/>
    <n v="0"/>
    <n v="2022"/>
    <n v="12"/>
    <n v="28"/>
    <n v="9"/>
    <n v="3"/>
  </r>
  <r>
    <x v="1"/>
    <x v="5"/>
    <x v="0"/>
    <s v="Cerrado"/>
    <s v="ITSMECOM-1301881"/>
    <n v="6069916"/>
    <d v="2022-12-21T00:00:00"/>
    <d v="2023-01-14T00:00:00"/>
    <d v="2022-12-21T00:00:00"/>
    <d v="2022-12-30T00:00:00"/>
    <s v=""/>
    <d v="2022-12-30T00:00:00"/>
    <n v="9"/>
    <n v="9"/>
    <n v="2022"/>
    <n v="12"/>
    <n v="28"/>
    <n v="9"/>
    <n v="3"/>
  </r>
  <r>
    <x v="1"/>
    <x v="6"/>
    <x v="0"/>
    <s v="Cerrado"/>
    <s v="ITSMECOM-1301673"/>
    <n v="6068876"/>
    <d v="2022-12-21T00:00:00"/>
    <d v="2023-01-06T00:00:00"/>
    <m/>
    <m/>
    <s v=""/>
    <d v="2022-12-21T00:00:00"/>
    <n v="0"/>
    <n v="0"/>
    <n v="2022"/>
    <n v="12"/>
    <n v="28"/>
    <n v="9"/>
    <n v="3"/>
  </r>
  <r>
    <x v="1"/>
    <x v="5"/>
    <x v="0"/>
    <s v="Cerrado"/>
    <s v="ITSMECOM-1300202"/>
    <n v="6065307"/>
    <d v="2022-12-21T00:00:00"/>
    <d v="2023-01-05T00:00:00"/>
    <d v="2022-12-21T00:00:00"/>
    <d v="2022-12-21T00:00:00"/>
    <s v=""/>
    <d v="2022-12-21T00:00:00"/>
    <n v="0"/>
    <n v="0"/>
    <n v="2022"/>
    <n v="12"/>
    <n v="28"/>
    <n v="9"/>
    <n v="3"/>
  </r>
  <r>
    <x v="1"/>
    <x v="1"/>
    <x v="0"/>
    <s v="Cerrado"/>
    <s v="ITSMECOM-1298782"/>
    <n v="6062735"/>
    <d v="2022-12-20T00:00:00"/>
    <d v="2023-01-12T00:00:00"/>
    <d v="2022-12-20T00:00:00"/>
    <d v="2022-12-27T00:00:00"/>
    <s v=""/>
    <d v="2022-12-27T00:00:00"/>
    <n v="7"/>
    <n v="7"/>
    <n v="2022"/>
    <n v="12"/>
    <n v="28"/>
    <n v="9"/>
    <n v="3"/>
  </r>
  <r>
    <x v="0"/>
    <x v="4"/>
    <x v="0"/>
    <s v="Cerrado"/>
    <s v="ITSMECOM-1298768"/>
    <n v="6062636"/>
    <d v="2022-12-20T00:00:00"/>
    <d v="2023-01-05T00:00:00"/>
    <m/>
    <m/>
    <s v=""/>
    <d v="2022-12-20T00:00:00"/>
    <n v="0"/>
    <n v="0"/>
    <n v="2022"/>
    <n v="12"/>
    <n v="28"/>
    <n v="9"/>
    <n v="3"/>
  </r>
  <r>
    <x v="1"/>
    <x v="6"/>
    <x v="0"/>
    <s v="Cerrado"/>
    <s v="ITSMECOM-1298482"/>
    <n v="6061833"/>
    <d v="2022-12-20T00:00:00"/>
    <d v="2023-01-05T00:00:00"/>
    <m/>
    <m/>
    <s v=""/>
    <d v="2022-12-20T00:00:00"/>
    <n v="0"/>
    <n v="0"/>
    <n v="2022"/>
    <n v="12"/>
    <n v="28"/>
    <n v="9"/>
    <n v="3"/>
  </r>
  <r>
    <x v="1"/>
    <x v="1"/>
    <x v="0"/>
    <s v="Cerrado"/>
    <s v="ITSMECOM-1297584"/>
    <n v="6058607"/>
    <d v="2022-12-20T00:00:00"/>
    <d v="2023-01-05T00:00:00"/>
    <m/>
    <m/>
    <s v=""/>
    <d v="2022-12-21T00:00:00"/>
    <n v="1"/>
    <n v="0"/>
    <n v="2022"/>
    <n v="12"/>
    <n v="28"/>
    <n v="9"/>
    <n v="3"/>
  </r>
  <r>
    <x v="1"/>
    <x v="1"/>
    <x v="0"/>
    <s v="Cerrado"/>
    <s v="ITSMECOM-1297578"/>
    <n v="6058604"/>
    <d v="2022-12-20T00:00:00"/>
    <d v="2023-01-05T00:00:00"/>
    <m/>
    <m/>
    <s v=""/>
    <d v="2022-12-21T00:00:00"/>
    <n v="1"/>
    <n v="0"/>
    <n v="2022"/>
    <n v="12"/>
    <n v="28"/>
    <n v="9"/>
    <n v="3"/>
  </r>
  <r>
    <x v="1"/>
    <x v="1"/>
    <x v="0"/>
    <s v="Cerrado"/>
    <s v="ITSMECOM-1297562"/>
    <n v="6058594"/>
    <d v="2022-12-20T00:00:00"/>
    <d v="2023-01-05T00:00:00"/>
    <m/>
    <m/>
    <s v=""/>
    <d v="2022-12-21T00:00:00"/>
    <n v="1"/>
    <n v="0"/>
    <n v="2022"/>
    <n v="12"/>
    <n v="28"/>
    <n v="9"/>
    <n v="3"/>
  </r>
  <r>
    <x v="1"/>
    <x v="1"/>
    <x v="0"/>
    <s v="Cerrado"/>
    <s v="ITSMECOM-1297553"/>
    <n v="6058590"/>
    <d v="2022-12-20T00:00:00"/>
    <d v="2023-01-05T00:00:00"/>
    <m/>
    <m/>
    <s v=""/>
    <d v="2022-12-21T00:00:00"/>
    <n v="1"/>
    <n v="0"/>
    <n v="2022"/>
    <n v="12"/>
    <n v="28"/>
    <n v="9"/>
    <n v="3"/>
  </r>
  <r>
    <x v="1"/>
    <x v="3"/>
    <x v="2"/>
    <s v="Cerrado"/>
    <s v="ITSMECOM-1297481"/>
    <n v="6058201"/>
    <d v="2022-12-20T00:00:00"/>
    <d v="2023-01-05T00:00:00"/>
    <m/>
    <m/>
    <s v=""/>
    <d v="2022-12-21T00:00:00"/>
    <n v="1"/>
    <n v="0"/>
    <n v="2022"/>
    <n v="12"/>
    <n v="28"/>
    <n v="9"/>
    <n v="3"/>
  </r>
  <r>
    <x v="1"/>
    <x v="3"/>
    <x v="2"/>
    <s v="Cerrado"/>
    <s v="ITSMECOM-1297462"/>
    <n v="6058165"/>
    <d v="2022-12-20T00:00:00"/>
    <d v="2023-01-04T00:00:00"/>
    <m/>
    <m/>
    <s v=""/>
    <d v="2022-12-20T00:00:00"/>
    <n v="0"/>
    <n v="0"/>
    <n v="2022"/>
    <n v="12"/>
    <n v="28"/>
    <n v="9"/>
    <n v="3"/>
  </r>
  <r>
    <x v="1"/>
    <x v="3"/>
    <x v="0"/>
    <s v="Cerrado"/>
    <s v="ITSMECOM-1297448"/>
    <n v="6058155"/>
    <d v="2022-12-20T00:00:00"/>
    <d v="2023-01-04T00:00:00"/>
    <m/>
    <m/>
    <s v=""/>
    <d v="2022-12-20T00:00:00"/>
    <n v="0"/>
    <n v="0"/>
    <n v="2022"/>
    <n v="12"/>
    <n v="28"/>
    <n v="9"/>
    <n v="3"/>
  </r>
  <r>
    <x v="1"/>
    <x v="3"/>
    <x v="0"/>
    <s v="Cerrado"/>
    <s v="ITSMECOM-1296032"/>
    <n v="6054953"/>
    <d v="2022-12-19T00:00:00"/>
    <d v="2023-01-05T00:00:00"/>
    <d v="2022-12-19T00:00:00"/>
    <d v="2022-12-21T00:00:00"/>
    <s v=""/>
    <d v="2022-12-21T00:00:00"/>
    <n v="2"/>
    <n v="2"/>
    <n v="2022"/>
    <n v="12"/>
    <n v="28"/>
    <n v="9"/>
    <n v="3"/>
  </r>
  <r>
    <x v="0"/>
    <x v="0"/>
    <x v="1"/>
    <s v="Cerrado"/>
    <s v="ITSMECOM-1295407"/>
    <n v="6053107"/>
    <d v="2022-12-19T00:00:00"/>
    <d v="2023-01-03T00:00:00"/>
    <m/>
    <m/>
    <s v=""/>
    <d v="2022-12-19T00:00:00"/>
    <n v="0"/>
    <n v="0"/>
    <n v="2022"/>
    <n v="12"/>
    <n v="28"/>
    <n v="9"/>
    <n v="3"/>
  </r>
  <r>
    <x v="0"/>
    <x v="0"/>
    <x v="1"/>
    <s v="Cerrado"/>
    <s v="ITSMECOM-1295391"/>
    <n v="6053092"/>
    <d v="2022-12-19T00:00:00"/>
    <d v="2023-01-03T00:00:00"/>
    <m/>
    <m/>
    <s v=""/>
    <d v="2022-12-19T00:00:00"/>
    <n v="0"/>
    <n v="0"/>
    <n v="2022"/>
    <n v="12"/>
    <n v="28"/>
    <n v="9"/>
    <n v="3"/>
  </r>
  <r>
    <x v="1"/>
    <x v="1"/>
    <x v="4"/>
    <s v="Cerrado"/>
    <s v="ITSMECOM-1295140"/>
    <n v="6052741"/>
    <d v="2022-12-19T00:00:00"/>
    <d v="2023-01-06T00:00:00"/>
    <d v="2022-12-19T00:00:00"/>
    <d v="2022-12-22T00:00:00"/>
    <s v=""/>
    <d v="2022-12-22T00:00:00"/>
    <n v="3"/>
    <n v="3"/>
    <n v="2022"/>
    <n v="12"/>
    <n v="28"/>
    <n v="9"/>
    <n v="3"/>
  </r>
  <r>
    <x v="1"/>
    <x v="5"/>
    <x v="0"/>
    <s v="Cerrado"/>
    <s v="ITSMECOM-1294783"/>
    <n v="6051813"/>
    <d v="2022-12-19T00:00:00"/>
    <d v="2023-01-05T00:00:00"/>
    <m/>
    <m/>
    <s v=""/>
    <d v="2022-12-21T00:00:00"/>
    <n v="2"/>
    <n v="0"/>
    <n v="2022"/>
    <n v="12"/>
    <n v="28"/>
    <n v="9"/>
    <n v="3"/>
  </r>
  <r>
    <x v="1"/>
    <x v="3"/>
    <x v="0"/>
    <s v="Cerrado"/>
    <s v="ITSMECOM-1294734"/>
    <n v="6051391"/>
    <d v="2022-12-19T00:00:00"/>
    <d v="2023-01-06T00:00:00"/>
    <d v="2022-12-19T00:00:00"/>
    <d v="2022-12-22T00:00:00"/>
    <s v=""/>
    <d v="2022-12-22T00:00:00"/>
    <n v="3"/>
    <n v="3"/>
    <n v="2022"/>
    <n v="12"/>
    <n v="28"/>
    <n v="9"/>
    <n v="3"/>
  </r>
  <r>
    <x v="0"/>
    <x v="0"/>
    <x v="0"/>
    <s v="Cerrado"/>
    <s v="ITSMECOM-1294607"/>
    <n v="6050906"/>
    <d v="2022-12-19T00:00:00"/>
    <d v="2023-01-03T00:00:00"/>
    <m/>
    <m/>
    <s v=""/>
    <d v="2022-12-19T00:00:00"/>
    <n v="0"/>
    <n v="0"/>
    <n v="2022"/>
    <n v="12"/>
    <n v="28"/>
    <n v="9"/>
    <n v="3"/>
  </r>
  <r>
    <x v="1"/>
    <x v="1"/>
    <x v="0"/>
    <s v="Cerrado"/>
    <s v="ITSMECOM-1294574"/>
    <n v="6050947"/>
    <d v="2022-12-19T00:00:00"/>
    <d v="2023-01-04T00:00:00"/>
    <m/>
    <m/>
    <s v=""/>
    <d v="2022-12-20T00:00:00"/>
    <n v="1"/>
    <n v="0"/>
    <n v="2022"/>
    <n v="12"/>
    <n v="28"/>
    <n v="9"/>
    <n v="3"/>
  </r>
  <r>
    <x v="1"/>
    <x v="1"/>
    <x v="0"/>
    <s v="Cerrado"/>
    <s v="ITSMECOM-1294551"/>
    <n v="6050928"/>
    <d v="2022-12-19T00:00:00"/>
    <d v="2023-01-04T00:00:00"/>
    <m/>
    <m/>
    <s v=""/>
    <d v="2022-12-20T00:00:00"/>
    <n v="1"/>
    <n v="0"/>
    <n v="2022"/>
    <n v="12"/>
    <n v="28"/>
    <n v="9"/>
    <n v="3"/>
  </r>
  <r>
    <x v="1"/>
    <x v="1"/>
    <x v="0"/>
    <s v="Cerrado"/>
    <s v="ITSMECOM-1294542"/>
    <n v="6050916"/>
    <d v="2022-12-19T00:00:00"/>
    <d v="2023-01-10T00:00:00"/>
    <d v="2022-12-19T00:00:00"/>
    <d v="2022-12-26T00:00:00"/>
    <s v=""/>
    <d v="2022-12-26T00:00:00"/>
    <n v="7"/>
    <n v="7"/>
    <n v="2022"/>
    <n v="12"/>
    <n v="28"/>
    <n v="9"/>
    <n v="3"/>
  </r>
  <r>
    <x v="1"/>
    <x v="1"/>
    <x v="0"/>
    <s v="Cerrado"/>
    <s v="ITSMECOM-1294539"/>
    <n v="6050914"/>
    <d v="2022-12-19T00:00:00"/>
    <d v="2023-01-04T00:00:00"/>
    <m/>
    <m/>
    <s v=""/>
    <d v="2022-12-20T00:00:00"/>
    <n v="1"/>
    <n v="0"/>
    <n v="2022"/>
    <n v="12"/>
    <n v="28"/>
    <n v="9"/>
    <n v="3"/>
  </r>
  <r>
    <x v="1"/>
    <x v="1"/>
    <x v="0"/>
    <s v="Cerrado"/>
    <s v="ITSMECOM-1294536"/>
    <n v="6050911"/>
    <d v="2022-12-19T00:00:00"/>
    <d v="2023-01-04T00:00:00"/>
    <m/>
    <m/>
    <s v=""/>
    <d v="2022-12-20T00:00:00"/>
    <n v="1"/>
    <n v="0"/>
    <n v="2022"/>
    <n v="12"/>
    <n v="28"/>
    <n v="9"/>
    <n v="3"/>
  </r>
  <r>
    <x v="1"/>
    <x v="1"/>
    <x v="0"/>
    <s v="Cerrado"/>
    <s v="ITSMECOM-1294532"/>
    <n v="6050603"/>
    <d v="2022-12-19T00:00:00"/>
    <d v="2023-01-04T00:00:00"/>
    <m/>
    <m/>
    <s v=""/>
    <d v="2022-12-20T00:00:00"/>
    <n v="1"/>
    <n v="0"/>
    <n v="2022"/>
    <n v="12"/>
    <n v="28"/>
    <n v="9"/>
    <n v="3"/>
  </r>
  <r>
    <x v="1"/>
    <x v="1"/>
    <x v="0"/>
    <s v="Cerrado"/>
    <s v="ITSMECOM-1294511"/>
    <n v="6050582"/>
    <d v="2022-12-19T00:00:00"/>
    <d v="2023-01-04T00:00:00"/>
    <m/>
    <m/>
    <s v=""/>
    <d v="2022-12-20T00:00:00"/>
    <n v="1"/>
    <n v="0"/>
    <n v="2022"/>
    <n v="12"/>
    <n v="28"/>
    <n v="9"/>
    <n v="3"/>
  </r>
  <r>
    <x v="1"/>
    <x v="1"/>
    <x v="0"/>
    <s v="Cerrado"/>
    <s v="ITSMECOM-1294491"/>
    <n v="6050567"/>
    <d v="2022-12-19T00:00:00"/>
    <d v="2023-01-05T00:00:00"/>
    <m/>
    <m/>
    <s v=""/>
    <d v="2022-12-21T00:00:00"/>
    <n v="2"/>
    <n v="0"/>
    <n v="2022"/>
    <n v="12"/>
    <n v="28"/>
    <n v="9"/>
    <n v="3"/>
  </r>
  <r>
    <x v="1"/>
    <x v="5"/>
    <x v="3"/>
    <s v="Cerrado"/>
    <s v="ITSMECOM-1294460"/>
    <n v="6050308"/>
    <d v="2022-12-19T00:00:00"/>
    <d v="2023-01-04T00:00:00"/>
    <d v="2022-12-19T00:00:00"/>
    <d v="2022-12-19T00:00:00"/>
    <s v=""/>
    <d v="2022-12-19T00:00:00"/>
    <n v="0"/>
    <n v="0"/>
    <n v="2022"/>
    <n v="12"/>
    <n v="28"/>
    <n v="9"/>
    <n v="3"/>
  </r>
  <r>
    <x v="1"/>
    <x v="7"/>
    <x v="1"/>
    <s v="Cerrado"/>
    <s v="ITSMECOM-1292262"/>
    <n v="6046942"/>
    <d v="2022-12-16T00:00:00"/>
    <d v="2023-01-14T00:00:00"/>
    <m/>
    <m/>
    <s v=""/>
    <d v="2022-12-30T00:00:00"/>
    <n v="14"/>
    <n v="0"/>
    <n v="2022"/>
    <n v="12"/>
    <n v="28"/>
    <n v="9"/>
    <n v="3"/>
  </r>
  <r>
    <x v="1"/>
    <x v="7"/>
    <x v="1"/>
    <s v="Cerrado"/>
    <s v="ITSMECOM-1291975"/>
    <n v="6046510"/>
    <d v="2022-12-16T00:00:00"/>
    <d v="2022-12-21T00:00:00"/>
    <m/>
    <m/>
    <s v=""/>
    <d v="2022-12-19T00:00:00"/>
    <n v="3"/>
    <n v="0"/>
    <n v="2022"/>
    <n v="12"/>
    <n v="28"/>
    <n v="9"/>
    <n v="3"/>
  </r>
  <r>
    <x v="1"/>
    <x v="5"/>
    <x v="0"/>
    <s v="Cerrado"/>
    <s v="ITSMECOM-1291745"/>
    <n v="6045911"/>
    <d v="2022-12-16T00:00:00"/>
    <d v="2023-01-06T00:00:00"/>
    <d v="2022-12-16T00:00:00"/>
    <d v="2022-12-22T00:00:00"/>
    <s v=""/>
    <d v="2022-12-22T00:00:00"/>
    <n v="6"/>
    <n v="6"/>
    <n v="2022"/>
    <n v="12"/>
    <n v="28"/>
    <n v="9"/>
    <n v="3"/>
  </r>
  <r>
    <x v="1"/>
    <x v="1"/>
    <x v="1"/>
    <s v="Cerrado"/>
    <s v="ITSMECOM-1291501"/>
    <n v="6044867"/>
    <d v="2022-12-16T00:00:00"/>
    <d v="2022-12-31T00:00:00"/>
    <m/>
    <m/>
    <s v=""/>
    <d v="2022-12-16T00:00:00"/>
    <n v="0"/>
    <n v="0"/>
    <n v="2022"/>
    <n v="12"/>
    <n v="28"/>
    <n v="9"/>
    <n v="3"/>
  </r>
  <r>
    <x v="1"/>
    <x v="1"/>
    <x v="0"/>
    <s v="Cerrado"/>
    <s v="ITSMECOM-1291217"/>
    <n v="6043677"/>
    <d v="2022-12-16T00:00:00"/>
    <d v="2023-01-04T00:00:00"/>
    <m/>
    <m/>
    <s v=""/>
    <d v="2022-12-20T00:00:00"/>
    <n v="4"/>
    <n v="0"/>
    <n v="2022"/>
    <n v="12"/>
    <n v="28"/>
    <n v="9"/>
    <n v="3"/>
  </r>
  <r>
    <x v="1"/>
    <x v="7"/>
    <x v="1"/>
    <s v="Cerrado"/>
    <s v="ITSMECOM-1289178"/>
    <n v="6039221"/>
    <d v="2022-12-15T00:00:00"/>
    <d v="2023-01-14T00:00:00"/>
    <m/>
    <m/>
    <s v=""/>
    <d v="2022-12-30T00:00:00"/>
    <n v="15"/>
    <n v="0"/>
    <n v="2022"/>
    <n v="12"/>
    <n v="28"/>
    <n v="9"/>
    <n v="3"/>
  </r>
  <r>
    <x v="1"/>
    <x v="1"/>
    <x v="0"/>
    <s v="Cerrado"/>
    <s v="ITSMECOM-1288478"/>
    <n v="6036608"/>
    <d v="2022-12-15T00:00:00"/>
    <d v="2022-12-31T00:00:00"/>
    <m/>
    <m/>
    <s v=""/>
    <d v="2022-12-16T00:00:00"/>
    <n v="1"/>
    <n v="0"/>
    <n v="2022"/>
    <n v="12"/>
    <n v="28"/>
    <n v="9"/>
    <n v="3"/>
  </r>
  <r>
    <x v="1"/>
    <x v="1"/>
    <x v="0"/>
    <s v="Cerrado"/>
    <s v="ITSMECOM-1288476"/>
    <n v="6036617"/>
    <d v="2022-12-15T00:00:00"/>
    <d v="2022-12-30T00:00:00"/>
    <m/>
    <m/>
    <s v=""/>
    <d v="2022-12-15T00:00:00"/>
    <n v="0"/>
    <n v="0"/>
    <n v="2022"/>
    <n v="12"/>
    <n v="28"/>
    <n v="9"/>
    <n v="3"/>
  </r>
  <r>
    <x v="1"/>
    <x v="1"/>
    <x v="0"/>
    <s v="Cerrado"/>
    <s v="ITSMECOM-1288464"/>
    <n v="6036594"/>
    <d v="2022-12-15T00:00:00"/>
    <d v="2022-12-31T00:00:00"/>
    <m/>
    <m/>
    <s v=""/>
    <d v="2022-12-16T00:00:00"/>
    <n v="1"/>
    <n v="0"/>
    <n v="2022"/>
    <n v="12"/>
    <n v="28"/>
    <n v="9"/>
    <n v="3"/>
  </r>
  <r>
    <x v="1"/>
    <x v="1"/>
    <x v="0"/>
    <s v="Cerrado"/>
    <s v="ITSMECOM-1288456"/>
    <n v="6036578"/>
    <d v="2022-12-15T00:00:00"/>
    <d v="2023-01-03T00:00:00"/>
    <d v="2022-12-16T00:00:00"/>
    <d v="2022-12-19T00:00:00"/>
    <s v=""/>
    <d v="2022-12-19T00:00:00"/>
    <n v="4"/>
    <n v="3"/>
    <n v="2022"/>
    <n v="12"/>
    <n v="28"/>
    <n v="9"/>
    <n v="3"/>
  </r>
  <r>
    <x v="1"/>
    <x v="5"/>
    <x v="2"/>
    <s v="Cerrado"/>
    <s v="ITSMECOM-1286345"/>
    <n v="6030223"/>
    <d v="2022-12-14T00:00:00"/>
    <d v="2022-12-30T00:00:00"/>
    <d v="2022-12-14T00:00:00"/>
    <d v="2022-12-15T00:00:00"/>
    <s v=""/>
    <d v="2022-12-15T00:00:00"/>
    <n v="1"/>
    <n v="1"/>
    <n v="2022"/>
    <n v="12"/>
    <n v="28"/>
    <n v="9"/>
    <n v="3"/>
  </r>
  <r>
    <x v="1"/>
    <x v="5"/>
    <x v="2"/>
    <s v="Cerrado"/>
    <s v="ITSMECOM-1286223"/>
    <n v="6029478"/>
    <d v="2022-12-14T00:00:00"/>
    <d v="2022-12-30T00:00:00"/>
    <m/>
    <m/>
    <s v=""/>
    <d v="2022-12-15T00:00:00"/>
    <n v="1"/>
    <n v="0"/>
    <n v="2022"/>
    <n v="12"/>
    <n v="28"/>
    <n v="9"/>
    <n v="3"/>
  </r>
  <r>
    <x v="1"/>
    <x v="5"/>
    <x v="2"/>
    <s v="Cerrado"/>
    <s v="ITSMECOM-1286209"/>
    <n v="6029469"/>
    <d v="2022-12-14T00:00:00"/>
    <d v="2022-12-30T00:00:00"/>
    <d v="2022-12-14T00:00:00"/>
    <d v="2022-12-15T00:00:00"/>
    <s v=""/>
    <d v="2022-12-15T00:00:00"/>
    <n v="1"/>
    <n v="1"/>
    <n v="2022"/>
    <n v="12"/>
    <n v="28"/>
    <n v="9"/>
    <n v="3"/>
  </r>
  <r>
    <x v="1"/>
    <x v="5"/>
    <x v="2"/>
    <s v="Cerrado"/>
    <s v="ITSMECOM-1286183"/>
    <n v="6029454"/>
    <d v="2022-12-14T00:00:00"/>
    <d v="2022-12-31T00:00:00"/>
    <d v="2022-12-14T00:00:00"/>
    <d v="2022-12-16T00:00:00"/>
    <s v=""/>
    <d v="2022-12-16T00:00:00"/>
    <n v="2"/>
    <n v="2"/>
    <n v="2022"/>
    <n v="12"/>
    <n v="28"/>
    <n v="9"/>
    <n v="3"/>
  </r>
  <r>
    <x v="1"/>
    <x v="1"/>
    <x v="0"/>
    <s v="Cerrado"/>
    <s v="ITSMECOM-1286153"/>
    <n v="6029203"/>
    <d v="2022-12-14T00:00:00"/>
    <d v="2022-12-30T00:00:00"/>
    <m/>
    <m/>
    <s v=""/>
    <d v="2022-12-15T00:00:00"/>
    <n v="1"/>
    <n v="0"/>
    <n v="2022"/>
    <n v="12"/>
    <n v="28"/>
    <n v="9"/>
    <n v="3"/>
  </r>
  <r>
    <x v="1"/>
    <x v="1"/>
    <x v="0"/>
    <s v="Cerrado"/>
    <s v="ITSMECOM-1286147"/>
    <n v="6029199"/>
    <d v="2022-12-14T00:00:00"/>
    <d v="2022-12-31T00:00:00"/>
    <m/>
    <m/>
    <s v=""/>
    <d v="2022-12-16T00:00:00"/>
    <n v="2"/>
    <n v="0"/>
    <n v="2022"/>
    <n v="12"/>
    <n v="28"/>
    <n v="9"/>
    <n v="3"/>
  </r>
  <r>
    <x v="1"/>
    <x v="1"/>
    <x v="0"/>
    <s v="Cerrado"/>
    <s v="ITSMECOM-1286143"/>
    <n v="6029196"/>
    <d v="2022-12-14T00:00:00"/>
    <d v="2023-01-04T00:00:00"/>
    <d v="2022-12-14T00:00:00"/>
    <d v="2022-12-19T00:00:00"/>
    <s v=""/>
    <d v="2022-12-19T00:00:00"/>
    <n v="5"/>
    <n v="5"/>
    <n v="2022"/>
    <n v="12"/>
    <n v="28"/>
    <n v="9"/>
    <n v="3"/>
  </r>
  <r>
    <x v="1"/>
    <x v="1"/>
    <x v="0"/>
    <s v="Cerrado"/>
    <s v="ITSMECOM-1286133"/>
    <n v="6029189"/>
    <d v="2022-12-14T00:00:00"/>
    <d v="2022-12-30T00:00:00"/>
    <m/>
    <m/>
    <s v=""/>
    <d v="2022-12-15T00:00:00"/>
    <n v="1"/>
    <n v="0"/>
    <n v="2022"/>
    <n v="12"/>
    <n v="28"/>
    <n v="9"/>
    <n v="3"/>
  </r>
  <r>
    <x v="1"/>
    <x v="1"/>
    <x v="0"/>
    <s v="Cerrado"/>
    <s v="ITSMECOM-1286123"/>
    <n v="6029182"/>
    <d v="2022-12-14T00:00:00"/>
    <d v="2022-12-31T00:00:00"/>
    <m/>
    <m/>
    <s v=""/>
    <d v="2022-12-16T00:00:00"/>
    <n v="2"/>
    <n v="0"/>
    <n v="2022"/>
    <n v="12"/>
    <n v="28"/>
    <n v="9"/>
    <n v="3"/>
  </r>
  <r>
    <x v="1"/>
    <x v="1"/>
    <x v="0"/>
    <s v="Cerrado"/>
    <s v="ITSMECOM-1284234"/>
    <n v="6025836"/>
    <d v="2022-12-13T00:00:00"/>
    <d v="2023-01-11T00:00:00"/>
    <d v="2022-12-13T00:00:00"/>
    <d v="2022-12-27T00:00:00"/>
    <s v=""/>
    <d v="2022-12-27T00:00:00"/>
    <n v="14"/>
    <n v="14"/>
    <n v="2022"/>
    <n v="12"/>
    <n v="28"/>
    <n v="9"/>
    <n v="3"/>
  </r>
  <r>
    <x v="1"/>
    <x v="7"/>
    <x v="1"/>
    <s v="Cerrado"/>
    <s v="ITSMECOM-1284123"/>
    <n v="6025281"/>
    <d v="2022-12-13T00:00:00"/>
    <d v="2022-12-30T00:00:00"/>
    <m/>
    <m/>
    <s v=""/>
    <d v="2022-12-15T00:00:00"/>
    <n v="2"/>
    <n v="0"/>
    <n v="2022"/>
    <n v="12"/>
    <n v="28"/>
    <n v="9"/>
    <n v="3"/>
  </r>
  <r>
    <x v="1"/>
    <x v="5"/>
    <x v="4"/>
    <s v="Cerrado"/>
    <s v="ITSMECOM-1284091"/>
    <n v="6025248"/>
    <d v="2022-12-13T00:00:00"/>
    <d v="2023-01-12T00:00:00"/>
    <d v="2022-12-14T00:00:00"/>
    <d v="2022-12-27T00:00:00"/>
    <s v=""/>
    <d v="2022-12-27T00:00:00"/>
    <n v="14"/>
    <n v="13"/>
    <n v="2022"/>
    <n v="12"/>
    <n v="28"/>
    <n v="9"/>
    <n v="3"/>
  </r>
  <r>
    <x v="0"/>
    <x v="0"/>
    <x v="1"/>
    <s v="Cerrado"/>
    <s v="ITSMECOM-1284084"/>
    <n v="6025241"/>
    <d v="2022-12-13T00:00:00"/>
    <d v="2022-12-29T00:00:00"/>
    <m/>
    <m/>
    <s v=""/>
    <d v="2022-12-14T00:00:00"/>
    <n v="1"/>
    <n v="0"/>
    <n v="2022"/>
    <n v="12"/>
    <n v="28"/>
    <n v="9"/>
    <n v="3"/>
  </r>
  <r>
    <x v="0"/>
    <x v="13"/>
    <x v="0"/>
    <s v="Cerrado"/>
    <s v="ITSMECOM-1283909"/>
    <n v="6024569"/>
    <d v="2022-12-13T00:00:00"/>
    <d v="2022-12-30T00:00:00"/>
    <m/>
    <m/>
    <s v=""/>
    <d v="2022-12-14T00:00:00"/>
    <n v="1"/>
    <n v="0"/>
    <n v="2022"/>
    <n v="12"/>
    <n v="28"/>
    <n v="9"/>
    <n v="3"/>
  </r>
  <r>
    <x v="0"/>
    <x v="13"/>
    <x v="0"/>
    <s v="Cerrado"/>
    <s v="ITSMECOM-1283294"/>
    <n v="6021935"/>
    <d v="2022-12-13T00:00:00"/>
    <d v="2022-12-28T00:00:00"/>
    <m/>
    <m/>
    <s v=""/>
    <d v="2022-12-13T00:00:00"/>
    <n v="0"/>
    <n v="0"/>
    <n v="2022"/>
    <n v="12"/>
    <n v="28"/>
    <n v="9"/>
    <n v="3"/>
  </r>
  <r>
    <x v="1"/>
    <x v="1"/>
    <x v="3"/>
    <s v="Cerrado"/>
    <s v="ITSMECOM-1283240"/>
    <n v="6021673"/>
    <d v="2022-12-13T00:00:00"/>
    <d v="2022-12-29T00:00:00"/>
    <d v="2022-12-13T00:00:00"/>
    <d v="2022-12-13T00:00:00"/>
    <s v=""/>
    <d v="2022-12-13T00:00:00"/>
    <n v="0"/>
    <n v="0"/>
    <n v="2022"/>
    <n v="12"/>
    <n v="28"/>
    <n v="9"/>
    <n v="3"/>
  </r>
  <r>
    <x v="1"/>
    <x v="1"/>
    <x v="2"/>
    <s v="Cerrado"/>
    <s v="ITSMECOM-1283230"/>
    <n v="6021659"/>
    <d v="2022-12-13T00:00:00"/>
    <d v="2022-12-30T00:00:00"/>
    <d v="2022-12-13T00:00:00"/>
    <d v="2022-12-14T00:00:00"/>
    <s v=""/>
    <d v="2022-12-14T00:00:00"/>
    <n v="1"/>
    <n v="1"/>
    <n v="2022"/>
    <n v="12"/>
    <n v="28"/>
    <n v="9"/>
    <n v="3"/>
  </r>
  <r>
    <x v="1"/>
    <x v="7"/>
    <x v="1"/>
    <s v="Cerrado"/>
    <s v="ITSMECOM-1281239"/>
    <n v="6018266"/>
    <d v="2022-12-12T00:00:00"/>
    <d v="2023-01-03T00:00:00"/>
    <m/>
    <m/>
    <s v=""/>
    <d v="2022-12-19T00:00:00"/>
    <n v="7"/>
    <n v="0"/>
    <n v="2022"/>
    <n v="12"/>
    <n v="28"/>
    <n v="9"/>
    <n v="3"/>
  </r>
  <r>
    <x v="0"/>
    <x v="0"/>
    <x v="1"/>
    <s v="Cerrado"/>
    <s v="ITSMECOM-1280613"/>
    <n v="6016516"/>
    <d v="2022-12-12T00:00:00"/>
    <d v="2022-12-29T00:00:00"/>
    <m/>
    <m/>
    <s v=""/>
    <d v="2022-12-14T00:00:00"/>
    <n v="2"/>
    <n v="0"/>
    <n v="2022"/>
    <n v="12"/>
    <n v="28"/>
    <n v="9"/>
    <n v="3"/>
  </r>
  <r>
    <x v="0"/>
    <x v="0"/>
    <x v="0"/>
    <s v="Cerrado"/>
    <s v="ITSMECOM-1280415"/>
    <n v="6015628"/>
    <d v="2022-12-12T00:00:00"/>
    <d v="2022-12-27T00:00:00"/>
    <m/>
    <m/>
    <s v=""/>
    <d v="2022-12-12T00:00:00"/>
    <n v="0"/>
    <n v="0"/>
    <n v="2022"/>
    <n v="12"/>
    <n v="28"/>
    <n v="9"/>
    <n v="3"/>
  </r>
  <r>
    <x v="1"/>
    <x v="5"/>
    <x v="0"/>
    <s v="Cerrado"/>
    <s v="ITSMECOM-1280391"/>
    <n v="6015451"/>
    <d v="2022-12-12T00:00:00"/>
    <d v="2022-12-27T00:00:00"/>
    <m/>
    <m/>
    <s v=""/>
    <d v="2022-12-12T00:00:00"/>
    <n v="0"/>
    <n v="0"/>
    <n v="2022"/>
    <n v="12"/>
    <n v="28"/>
    <n v="9"/>
    <n v="3"/>
  </r>
  <r>
    <x v="0"/>
    <x v="0"/>
    <x v="0"/>
    <s v="Cerrado"/>
    <s v="ITSMECOM-1280150"/>
    <n v="6014357"/>
    <d v="2022-12-12T00:00:00"/>
    <d v="2022-12-27T00:00:00"/>
    <m/>
    <m/>
    <s v=""/>
    <d v="2022-12-12T00:00:00"/>
    <n v="0"/>
    <n v="0"/>
    <n v="2022"/>
    <n v="12"/>
    <n v="28"/>
    <n v="9"/>
    <n v="3"/>
  </r>
  <r>
    <x v="1"/>
    <x v="3"/>
    <x v="2"/>
    <s v="Cerrado"/>
    <s v="ITSMECOM-1279855"/>
    <n v="6013430"/>
    <d v="2022-12-12T00:00:00"/>
    <d v="2022-12-31T00:00:00"/>
    <d v="2022-12-14T00:00:00"/>
    <d v="2022-12-16T00:00:00"/>
    <s v=""/>
    <d v="2022-12-16T00:00:00"/>
    <n v="4"/>
    <n v="2"/>
    <n v="2022"/>
    <n v="12"/>
    <n v="28"/>
    <n v="9"/>
    <n v="3"/>
  </r>
  <r>
    <x v="1"/>
    <x v="3"/>
    <x v="0"/>
    <s v="Cerrado"/>
    <s v="ITSMECOM-1279825"/>
    <n v="6013170"/>
    <d v="2022-12-12T00:00:00"/>
    <d v="2022-12-30T00:00:00"/>
    <m/>
    <m/>
    <s v=""/>
    <d v="2022-12-15T00:00:00"/>
    <n v="3"/>
    <n v="0"/>
    <n v="2022"/>
    <n v="12"/>
    <n v="28"/>
    <n v="9"/>
    <n v="3"/>
  </r>
  <r>
    <x v="1"/>
    <x v="3"/>
    <x v="0"/>
    <s v="Cerrado"/>
    <s v="ITSMECOM-1279822"/>
    <n v="6013161"/>
    <d v="2022-12-12T00:00:00"/>
    <d v="2022-12-28T00:00:00"/>
    <m/>
    <m/>
    <s v=""/>
    <d v="2022-12-13T00:00:00"/>
    <n v="1"/>
    <n v="0"/>
    <n v="2022"/>
    <n v="12"/>
    <n v="28"/>
    <n v="9"/>
    <n v="3"/>
  </r>
  <r>
    <x v="1"/>
    <x v="5"/>
    <x v="0"/>
    <s v="Cerrado"/>
    <s v="ITSMECOM-1279781"/>
    <n v="6012989"/>
    <d v="2022-12-12T00:00:00"/>
    <d v="2022-12-27T00:00:00"/>
    <m/>
    <m/>
    <s v=""/>
    <d v="2022-12-12T00:00:00"/>
    <n v="0"/>
    <n v="0"/>
    <n v="2022"/>
    <n v="12"/>
    <n v="28"/>
    <n v="9"/>
    <n v="3"/>
  </r>
  <r>
    <x v="1"/>
    <x v="5"/>
    <x v="0"/>
    <s v="Cerrado"/>
    <s v="ITSMECOM-1279770"/>
    <n v="6012964"/>
    <d v="2022-12-12T00:00:00"/>
    <d v="2022-12-27T00:00:00"/>
    <m/>
    <m/>
    <s v=""/>
    <d v="2022-12-12T00:00:00"/>
    <n v="0"/>
    <n v="0"/>
    <n v="2022"/>
    <n v="12"/>
    <n v="28"/>
    <n v="9"/>
    <n v="3"/>
  </r>
  <r>
    <x v="0"/>
    <x v="0"/>
    <x v="0"/>
    <s v="Cerrado"/>
    <s v="ITSMECOM-1279741"/>
    <n v="6012934"/>
    <d v="2022-12-12T00:00:00"/>
    <d v="2022-12-28T00:00:00"/>
    <m/>
    <m/>
    <s v=""/>
    <d v="2022-12-12T00:00:00"/>
    <n v="0"/>
    <n v="0"/>
    <n v="2022"/>
    <n v="12"/>
    <n v="28"/>
    <n v="9"/>
    <n v="3"/>
  </r>
  <r>
    <x v="0"/>
    <x v="0"/>
    <x v="0"/>
    <s v="Cerrado"/>
    <s v="ITSMECOM-1279721"/>
    <n v="6012600"/>
    <d v="2022-12-12T00:00:00"/>
    <d v="2023-01-30T00:00:00"/>
    <m/>
    <m/>
    <s v=""/>
    <d v="2022-12-12T00:00:00"/>
    <n v="0"/>
    <n v="0"/>
    <n v="2022"/>
    <n v="12"/>
    <n v="28"/>
    <n v="9"/>
    <n v="3"/>
  </r>
  <r>
    <x v="1"/>
    <x v="5"/>
    <x v="0"/>
    <s v="Cerrado"/>
    <s v="ITSMECOM-1279717"/>
    <n v="6012596"/>
    <d v="2022-12-12T00:00:00"/>
    <d v="2022-12-29T00:00:00"/>
    <m/>
    <m/>
    <s v=""/>
    <d v="2022-12-14T00:00:00"/>
    <n v="2"/>
    <n v="0"/>
    <n v="2022"/>
    <n v="12"/>
    <n v="28"/>
    <n v="9"/>
    <n v="3"/>
  </r>
  <r>
    <x v="1"/>
    <x v="5"/>
    <x v="0"/>
    <s v="Cerrado"/>
    <s v="ITSMECOM-1279687"/>
    <n v="6012560"/>
    <d v="2022-12-12T00:00:00"/>
    <d v="2022-12-30T00:00:00"/>
    <d v="2022-12-12T00:00:00"/>
    <d v="2022-12-15T00:00:00"/>
    <s v=""/>
    <d v="2022-12-15T00:00:00"/>
    <n v="3"/>
    <n v="3"/>
    <n v="2022"/>
    <n v="12"/>
    <n v="28"/>
    <n v="9"/>
    <n v="3"/>
  </r>
  <r>
    <x v="1"/>
    <x v="5"/>
    <x v="0"/>
    <s v="Cerrado"/>
    <s v="ITSMECOM-1279555"/>
    <n v="6011900"/>
    <d v="2022-12-12T00:00:00"/>
    <d v="2022-12-27T00:00:00"/>
    <m/>
    <m/>
    <s v=""/>
    <d v="2022-12-12T00:00:00"/>
    <n v="0"/>
    <n v="0"/>
    <n v="2022"/>
    <n v="12"/>
    <n v="28"/>
    <n v="9"/>
    <n v="3"/>
  </r>
  <r>
    <x v="1"/>
    <x v="1"/>
    <x v="2"/>
    <s v="Cerrado"/>
    <s v="ITSMECOM-1276860"/>
    <n v="6007595"/>
    <d v="2022-12-09T00:00:00"/>
    <d v="2023-01-06T00:00:00"/>
    <m/>
    <m/>
    <s v=""/>
    <d v="2022-12-21T00:00:00"/>
    <n v="12"/>
    <n v="0"/>
    <n v="2022"/>
    <n v="12"/>
    <n v="28"/>
    <n v="9"/>
    <n v="3"/>
  </r>
  <r>
    <x v="1"/>
    <x v="1"/>
    <x v="2"/>
    <s v="Cerrado"/>
    <s v="ITSMECOM-1276854"/>
    <n v="6007587"/>
    <d v="2022-12-09T00:00:00"/>
    <d v="2023-01-06T00:00:00"/>
    <m/>
    <m/>
    <s v=""/>
    <d v="2022-12-22T00:00:00"/>
    <n v="13"/>
    <n v="0"/>
    <n v="2022"/>
    <n v="12"/>
    <n v="28"/>
    <n v="9"/>
    <n v="3"/>
  </r>
  <r>
    <x v="0"/>
    <x v="11"/>
    <x v="1"/>
    <s v="Cerrado"/>
    <s v="ITSMECOM-1276745"/>
    <n v="6006797"/>
    <d v="2022-12-09T00:00:00"/>
    <d v="2023-01-04T00:00:00"/>
    <d v="2022-12-16T00:00:00"/>
    <d v="2022-12-19T00:00:00"/>
    <s v=""/>
    <d v="2022-12-19T00:00:00"/>
    <n v="10"/>
    <n v="3"/>
    <n v="2022"/>
    <n v="12"/>
    <n v="28"/>
    <n v="9"/>
    <n v="3"/>
  </r>
  <r>
    <x v="1"/>
    <x v="7"/>
    <x v="1"/>
    <s v="Cerrado"/>
    <s v="ITSMECOM-1276617"/>
    <n v="6006529"/>
    <d v="2022-12-09T00:00:00"/>
    <d v="2022-12-30T00:00:00"/>
    <m/>
    <m/>
    <s v=""/>
    <d v="2022-12-15T00:00:00"/>
    <n v="6"/>
    <n v="0"/>
    <n v="2022"/>
    <n v="12"/>
    <n v="28"/>
    <n v="9"/>
    <n v="3"/>
  </r>
  <r>
    <x v="0"/>
    <x v="9"/>
    <x v="0"/>
    <s v="Cerrado"/>
    <s v="ITSMECOM-1276509"/>
    <n v="6006071"/>
    <d v="2022-12-09T00:00:00"/>
    <d v="2022-12-30T00:00:00"/>
    <m/>
    <m/>
    <s v=""/>
    <d v="2022-12-15T00:00:00"/>
    <n v="6"/>
    <n v="0"/>
    <n v="2022"/>
    <n v="12"/>
    <n v="28"/>
    <n v="9"/>
    <n v="3"/>
  </r>
  <r>
    <x v="1"/>
    <x v="1"/>
    <x v="0"/>
    <s v="Cerrado"/>
    <s v="ITSMECOM-1276507"/>
    <n v="6006068"/>
    <d v="2022-12-09T00:00:00"/>
    <d v="2022-12-27T00:00:00"/>
    <d v="2022-12-09T00:00:00"/>
    <d v="2022-12-12T00:00:00"/>
    <s v=""/>
    <d v="2022-12-12T00:00:00"/>
    <n v="3"/>
    <n v="3"/>
    <n v="2022"/>
    <n v="12"/>
    <n v="28"/>
    <n v="9"/>
    <n v="3"/>
  </r>
  <r>
    <x v="1"/>
    <x v="7"/>
    <x v="1"/>
    <s v="Cerrado"/>
    <s v="ITSMECOM-1276499"/>
    <n v="6005956"/>
    <d v="2022-12-09T00:00:00"/>
    <d v="2022-12-30T00:00:00"/>
    <m/>
    <m/>
    <s v=""/>
    <d v="2022-12-15T00:00:00"/>
    <n v="6"/>
    <n v="0"/>
    <n v="2022"/>
    <n v="12"/>
    <n v="28"/>
    <n v="9"/>
    <n v="3"/>
  </r>
  <r>
    <x v="1"/>
    <x v="7"/>
    <x v="1"/>
    <s v="Cerrado"/>
    <s v="ITSMECOM-1276492"/>
    <n v="6005946"/>
    <d v="2022-12-09T00:00:00"/>
    <d v="2022-12-30T00:00:00"/>
    <m/>
    <m/>
    <s v=""/>
    <d v="2022-12-15T00:00:00"/>
    <n v="6"/>
    <n v="0"/>
    <n v="2022"/>
    <n v="12"/>
    <n v="28"/>
    <n v="9"/>
    <n v="3"/>
  </r>
  <r>
    <x v="1"/>
    <x v="1"/>
    <x v="0"/>
    <s v="Cerrado"/>
    <s v="ITSMECOM-1276403"/>
    <n v="6005387"/>
    <d v="2022-12-09T00:00:00"/>
    <d v="2022-12-24T00:00:00"/>
    <m/>
    <m/>
    <s v=""/>
    <d v="2022-12-09T00:00:00"/>
    <n v="0"/>
    <n v="0"/>
    <n v="2022"/>
    <n v="12"/>
    <n v="28"/>
    <n v="9"/>
    <n v="3"/>
  </r>
  <r>
    <x v="1"/>
    <x v="1"/>
    <x v="0"/>
    <s v="Cerrado"/>
    <s v="ITSMECOM-1276379"/>
    <n v="6005469"/>
    <d v="2022-12-09T00:00:00"/>
    <d v="2022-12-24T00:00:00"/>
    <m/>
    <m/>
    <s v=""/>
    <d v="2022-12-09T00:00:00"/>
    <n v="0"/>
    <n v="0"/>
    <n v="2022"/>
    <n v="12"/>
    <n v="28"/>
    <n v="9"/>
    <n v="3"/>
  </r>
  <r>
    <x v="1"/>
    <x v="1"/>
    <x v="2"/>
    <s v="Cerrado"/>
    <s v="ITSMECOM-1276254"/>
    <n v="6004884"/>
    <d v="2022-12-09T00:00:00"/>
    <d v="2022-12-24T00:00:00"/>
    <d v="2022-12-09T00:00:00"/>
    <d v="2022-12-09T00:00:00"/>
    <s v=""/>
    <d v="2022-12-09T00:00:00"/>
    <n v="0"/>
    <n v="0"/>
    <n v="2022"/>
    <n v="12"/>
    <n v="28"/>
    <n v="9"/>
    <n v="3"/>
  </r>
  <r>
    <x v="1"/>
    <x v="1"/>
    <x v="0"/>
    <s v="Cerrado"/>
    <s v="ITSMECOM-1276209"/>
    <n v="6004860"/>
    <d v="2022-12-09T00:00:00"/>
    <d v="2022-12-27T00:00:00"/>
    <d v="2022-12-09T00:00:00"/>
    <d v="2022-12-12T00:00:00"/>
    <s v=""/>
    <d v="2022-12-12T00:00:00"/>
    <n v="3"/>
    <n v="3"/>
    <n v="2022"/>
    <n v="12"/>
    <n v="28"/>
    <n v="9"/>
    <n v="3"/>
  </r>
  <r>
    <x v="1"/>
    <x v="1"/>
    <x v="0"/>
    <s v="Cerrado"/>
    <s v="ITSMECOM-1273362"/>
    <n v="5999651"/>
    <d v="2022-12-07T00:00:00"/>
    <d v="2023-01-04T00:00:00"/>
    <m/>
    <m/>
    <s v=""/>
    <d v="2022-12-20T00:00:00"/>
    <n v="13"/>
    <n v="0"/>
    <n v="2022"/>
    <n v="12"/>
    <n v="28"/>
    <n v="9"/>
    <n v="3"/>
  </r>
  <r>
    <x v="1"/>
    <x v="7"/>
    <x v="1"/>
    <s v="Cerrado"/>
    <s v="ITSMECOM-1273336"/>
    <n v="5999720"/>
    <d v="2022-12-07T00:00:00"/>
    <d v="2022-12-30T00:00:00"/>
    <m/>
    <m/>
    <s v=""/>
    <d v="2022-12-15T00:00:00"/>
    <n v="8"/>
    <n v="0"/>
    <n v="2022"/>
    <n v="12"/>
    <n v="28"/>
    <n v="9"/>
    <n v="3"/>
  </r>
  <r>
    <x v="0"/>
    <x v="9"/>
    <x v="1"/>
    <s v="Cerrado"/>
    <s v="ITSMECOM-1272873"/>
    <n v="5997982"/>
    <d v="2022-12-07T00:00:00"/>
    <d v="2022-12-22T00:00:00"/>
    <m/>
    <m/>
    <s v=""/>
    <d v="2022-12-07T00:00:00"/>
    <n v="0"/>
    <n v="0"/>
    <n v="2022"/>
    <n v="12"/>
    <n v="28"/>
    <n v="9"/>
    <n v="3"/>
  </r>
  <r>
    <x v="1"/>
    <x v="1"/>
    <x v="0"/>
    <s v="Cerrado"/>
    <s v="ITSMECOM-1272752"/>
    <n v="5997757"/>
    <d v="2022-12-07T00:00:00"/>
    <d v="2022-12-29T00:00:00"/>
    <m/>
    <m/>
    <s v=""/>
    <d v="2022-12-13T00:00:00"/>
    <n v="6"/>
    <n v="0"/>
    <n v="2022"/>
    <n v="12"/>
    <n v="28"/>
    <n v="9"/>
    <n v="3"/>
  </r>
  <r>
    <x v="0"/>
    <x v="0"/>
    <x v="0"/>
    <s v="Cerrado"/>
    <s v="ITSMECOM-1272607"/>
    <n v="5997523"/>
    <d v="2022-12-07T00:00:00"/>
    <d v="2022-12-22T00:00:00"/>
    <m/>
    <m/>
    <s v=""/>
    <d v="2022-12-07T00:00:00"/>
    <n v="0"/>
    <n v="0"/>
    <n v="2022"/>
    <n v="12"/>
    <n v="28"/>
    <n v="9"/>
    <n v="3"/>
  </r>
  <r>
    <x v="1"/>
    <x v="1"/>
    <x v="0"/>
    <s v="Cerrado"/>
    <s v="ITSMECOM-1272522"/>
    <n v="5997082"/>
    <d v="2022-12-07T00:00:00"/>
    <d v="2022-12-31T00:00:00"/>
    <d v="2022-12-07T00:00:00"/>
    <d v="2022-12-16T00:00:00"/>
    <s v=""/>
    <d v="2022-12-16T00:00:00"/>
    <n v="9"/>
    <n v="9"/>
    <n v="2022"/>
    <n v="12"/>
    <n v="28"/>
    <n v="9"/>
    <n v="3"/>
  </r>
  <r>
    <x v="1"/>
    <x v="1"/>
    <x v="0"/>
    <s v="Cerrado"/>
    <s v="ITSMECOM-1272294"/>
    <n v="5996855"/>
    <d v="2022-12-07T00:00:00"/>
    <d v="2022-12-23T00:00:00"/>
    <d v="2022-12-07T00:00:00"/>
    <d v="2022-12-07T00:00:00"/>
    <s v=""/>
    <d v="2022-12-07T00:00:00"/>
    <n v="0"/>
    <n v="0"/>
    <n v="2022"/>
    <n v="12"/>
    <n v="28"/>
    <n v="9"/>
    <n v="3"/>
  </r>
  <r>
    <x v="1"/>
    <x v="7"/>
    <x v="1"/>
    <s v="Cerrado"/>
    <s v="ITSMECOM-1271125"/>
    <n v="5995032"/>
    <d v="2022-12-06T00:00:00"/>
    <d v="2022-12-31T00:00:00"/>
    <m/>
    <m/>
    <s v=""/>
    <d v="2022-12-16T00:00:00"/>
    <n v="10"/>
    <n v="0"/>
    <n v="2022"/>
    <n v="12"/>
    <n v="28"/>
    <n v="9"/>
    <n v="3"/>
  </r>
  <r>
    <x v="1"/>
    <x v="7"/>
    <x v="1"/>
    <s v="Cerrado"/>
    <s v="ITSMECOM-1269480"/>
    <n v="5992590"/>
    <d v="2022-12-05T00:00:00"/>
    <d v="2023-01-07T00:00:00"/>
    <m/>
    <m/>
    <s v=""/>
    <d v="2022-12-23T00:00:00"/>
    <n v="18"/>
    <n v="0"/>
    <n v="2022"/>
    <n v="12"/>
    <n v="28"/>
    <n v="9"/>
    <n v="3"/>
  </r>
  <r>
    <x v="1"/>
    <x v="1"/>
    <x v="2"/>
    <s v="Cerrado"/>
    <s v="ITSMECOM-1268635"/>
    <n v="5990388"/>
    <d v="2022-12-05T00:00:00"/>
    <d v="2022-12-20T00:00:00"/>
    <d v="2022-12-05T00:00:00"/>
    <d v="2022-12-05T00:00:00"/>
    <s v=""/>
    <d v="2022-12-05T00:00:00"/>
    <n v="0"/>
    <n v="0"/>
    <n v="2022"/>
    <n v="12"/>
    <n v="28"/>
    <n v="9"/>
    <n v="3"/>
  </r>
  <r>
    <x v="1"/>
    <x v="1"/>
    <x v="2"/>
    <s v="Cerrado"/>
    <s v="ITSMECOM-1268600"/>
    <n v="5990337"/>
    <d v="2022-12-05T00:00:00"/>
    <d v="2022-12-22T00:00:00"/>
    <d v="2022-12-05T00:00:00"/>
    <d v="2022-12-07T00:00:00"/>
    <s v=""/>
    <d v="2022-12-07T00:00:00"/>
    <n v="2"/>
    <n v="2"/>
    <n v="2022"/>
    <n v="12"/>
    <n v="28"/>
    <n v="9"/>
    <n v="3"/>
  </r>
  <r>
    <x v="1"/>
    <x v="1"/>
    <x v="0"/>
    <s v="Cerrado"/>
    <s v="ITSMECOM-1268307"/>
    <n v="5989324"/>
    <d v="2022-12-05T00:00:00"/>
    <d v="2022-12-22T00:00:00"/>
    <m/>
    <m/>
    <s v=""/>
    <d v="2022-12-07T00:00:00"/>
    <n v="2"/>
    <n v="0"/>
    <n v="2022"/>
    <n v="12"/>
    <n v="28"/>
    <n v="9"/>
    <n v="3"/>
  </r>
  <r>
    <x v="1"/>
    <x v="1"/>
    <x v="0"/>
    <s v="Cerrado"/>
    <s v="ITSMECOM-1268287"/>
    <n v="5989217"/>
    <d v="2022-12-05T00:00:00"/>
    <d v="2023-01-11T00:00:00"/>
    <m/>
    <m/>
    <s v=""/>
    <d v="2022-12-27T00:00:00"/>
    <n v="22"/>
    <n v="0"/>
    <n v="2022"/>
    <n v="12"/>
    <n v="28"/>
    <n v="9"/>
    <n v="3"/>
  </r>
  <r>
    <x v="1"/>
    <x v="1"/>
    <x v="0"/>
    <s v="Cerrado"/>
    <s v="ITSMECOM-1268281"/>
    <n v="5989210"/>
    <d v="2022-12-05T00:00:00"/>
    <d v="2022-12-22T00:00:00"/>
    <m/>
    <m/>
    <s v=""/>
    <d v="2022-12-07T00:00:00"/>
    <n v="2"/>
    <n v="0"/>
    <n v="2022"/>
    <n v="12"/>
    <n v="28"/>
    <n v="9"/>
    <n v="3"/>
  </r>
  <r>
    <x v="1"/>
    <x v="1"/>
    <x v="0"/>
    <s v="Cerrado"/>
    <s v="ITSMECOM-1268173"/>
    <n v="5988799"/>
    <d v="2022-12-05T00:00:00"/>
    <d v="2022-12-27T00:00:00"/>
    <m/>
    <m/>
    <s v=""/>
    <d v="2022-12-12T00:00:00"/>
    <n v="7"/>
    <n v="0"/>
    <n v="2022"/>
    <n v="12"/>
    <n v="28"/>
    <n v="9"/>
    <n v="3"/>
  </r>
  <r>
    <x v="1"/>
    <x v="7"/>
    <x v="1"/>
    <s v="Cerrado"/>
    <s v="ITSMECOM-1267286"/>
    <n v="5987005"/>
    <d v="2022-12-04T00:00:00"/>
    <d v="2022-12-31T00:00:00"/>
    <m/>
    <m/>
    <s v=""/>
    <d v="2022-12-16T00:00:00"/>
    <n v="12"/>
    <n v="0"/>
    <n v="2022"/>
    <n v="12"/>
    <n v="28"/>
    <n v="9"/>
    <n v="3"/>
  </r>
  <r>
    <x v="1"/>
    <x v="7"/>
    <x v="1"/>
    <s v="Cerrado"/>
    <s v="ITSMECOM-1264154"/>
    <n v="5983519"/>
    <d v="2022-12-02T00:00:00"/>
    <d v="2023-01-07T00:00:00"/>
    <m/>
    <m/>
    <s v=""/>
    <d v="2022-12-23T00:00:00"/>
    <n v="21"/>
    <n v="0"/>
    <n v="2022"/>
    <n v="12"/>
    <n v="28"/>
    <n v="9"/>
    <n v="3"/>
  </r>
  <r>
    <x v="1"/>
    <x v="5"/>
    <x v="0"/>
    <s v="Cerrado"/>
    <s v="ITSMECOM-1263391"/>
    <n v="5980605"/>
    <d v="2022-12-02T00:00:00"/>
    <d v="2023-01-13T00:00:00"/>
    <d v="2022-12-02T00:00:00"/>
    <d v="2022-12-29T00:00:00"/>
    <s v=""/>
    <d v="2022-12-29T00:00:00"/>
    <n v="27"/>
    <n v="27"/>
    <n v="2022"/>
    <n v="12"/>
    <n v="28"/>
    <n v="9"/>
    <n v="3"/>
  </r>
  <r>
    <x v="1"/>
    <x v="5"/>
    <x v="0"/>
    <s v="Cerrado"/>
    <s v="ITSMECOM-1263371"/>
    <n v="5980583"/>
    <d v="2022-12-02T00:00:00"/>
    <d v="2022-12-20T00:00:00"/>
    <m/>
    <m/>
    <s v=""/>
    <d v="2022-12-05T00:00:00"/>
    <n v="3"/>
    <n v="0"/>
    <n v="2022"/>
    <n v="12"/>
    <n v="28"/>
    <n v="9"/>
    <n v="3"/>
  </r>
  <r>
    <x v="1"/>
    <x v="5"/>
    <x v="0"/>
    <s v="Cerrado"/>
    <s v="ITSMECOM-1263340"/>
    <n v="5980548"/>
    <d v="2022-12-02T00:00:00"/>
    <d v="2022-12-22T00:00:00"/>
    <d v="2022-12-02T00:00:00"/>
    <d v="2022-12-07T00:00:00"/>
    <s v=""/>
    <d v="2022-12-07T00:00:00"/>
    <n v="5"/>
    <n v="5"/>
    <n v="2022"/>
    <n v="12"/>
    <n v="28"/>
    <n v="9"/>
    <n v="3"/>
  </r>
  <r>
    <x v="1"/>
    <x v="5"/>
    <x v="2"/>
    <s v="Cerrado"/>
    <s v="ITSMECOM-1263264"/>
    <n v="5980273"/>
    <d v="2022-12-02T00:00:00"/>
    <d v="2023-01-13T00:00:00"/>
    <d v="2022-12-02T00:00:00"/>
    <d v="2022-12-29T00:00:00"/>
    <s v=""/>
    <d v="2022-12-29T00:00:00"/>
    <n v="27"/>
    <n v="27"/>
    <n v="2022"/>
    <n v="12"/>
    <n v="28"/>
    <n v="9"/>
    <n v="3"/>
  </r>
  <r>
    <x v="1"/>
    <x v="5"/>
    <x v="2"/>
    <s v="Cerrado"/>
    <s v="ITSMECOM-1263250"/>
    <n v="5980085"/>
    <d v="2022-12-02T00:00:00"/>
    <d v="2022-12-20T00:00:00"/>
    <m/>
    <m/>
    <s v=""/>
    <d v="2022-12-05T00:00:00"/>
    <n v="3"/>
    <n v="0"/>
    <n v="2022"/>
    <n v="12"/>
    <n v="28"/>
    <n v="9"/>
    <n v="3"/>
  </r>
  <r>
    <x v="1"/>
    <x v="1"/>
    <x v="0"/>
    <s v="Cerrado"/>
    <s v="ITSMECOM-1263228"/>
    <n v="5979988"/>
    <d v="2022-12-02T00:00:00"/>
    <d v="2022-12-20T00:00:00"/>
    <d v="2022-12-02T00:00:00"/>
    <d v="2022-12-05T00:00:00"/>
    <s v=""/>
    <d v="2022-12-05T00:00:00"/>
    <n v="3"/>
    <n v="3"/>
    <n v="2022"/>
    <n v="12"/>
    <n v="28"/>
    <n v="9"/>
    <n v="3"/>
  </r>
  <r>
    <x v="1"/>
    <x v="5"/>
    <x v="2"/>
    <s v="Cerrado"/>
    <s v="ITSMECOM-1263150"/>
    <n v="5980017"/>
    <d v="2022-12-02T00:00:00"/>
    <d v="2022-12-23T00:00:00"/>
    <m/>
    <m/>
    <s v=""/>
    <d v="2022-12-07T00:00:00"/>
    <n v="5"/>
    <n v="0"/>
    <n v="2022"/>
    <n v="12"/>
    <n v="28"/>
    <n v="9"/>
    <n v="3"/>
  </r>
  <r>
    <x v="1"/>
    <x v="3"/>
    <x v="0"/>
    <s v="Cerrado"/>
    <s v="ITSMECOM-1262415"/>
    <n v="5978366"/>
    <d v="2022-12-01T00:00:00"/>
    <d v="2022-12-20T00:00:00"/>
    <d v="2022-12-01T00:00:00"/>
    <d v="2022-12-05T00:00:00"/>
    <s v=""/>
    <d v="2022-12-05T00:00:00"/>
    <n v="4"/>
    <n v="4"/>
    <n v="2022"/>
    <n v="12"/>
    <n v="28"/>
    <n v="9"/>
    <n v="3"/>
  </r>
  <r>
    <x v="1"/>
    <x v="3"/>
    <x v="0"/>
    <s v="Cerrado"/>
    <s v="ITSMECOM-1262411"/>
    <n v="5978365"/>
    <d v="2022-12-01T00:00:00"/>
    <d v="2022-12-17T00:00:00"/>
    <d v="2022-12-01T00:00:00"/>
    <d v="2022-12-02T00:00:00"/>
    <s v=""/>
    <d v="2022-12-02T00:00:00"/>
    <n v="1"/>
    <n v="1"/>
    <n v="2022"/>
    <n v="12"/>
    <n v="28"/>
    <n v="9"/>
    <n v="3"/>
  </r>
  <r>
    <x v="1"/>
    <x v="5"/>
    <x v="2"/>
    <s v="Cerrado"/>
    <s v="ITSMECOM-1261609"/>
    <n v="5975295"/>
    <d v="2022-12-01T00:00:00"/>
    <d v="2022-12-16T00:00:00"/>
    <m/>
    <m/>
    <s v=""/>
    <d v="2022-12-01T00:00:00"/>
    <n v="0"/>
    <n v="0"/>
    <n v="2022"/>
    <n v="12"/>
    <n v="28"/>
    <n v="9"/>
    <n v="3"/>
  </r>
  <r>
    <x v="1"/>
    <x v="1"/>
    <x v="0"/>
    <s v="Cerrado"/>
    <s v="ITSMECOM-1261501"/>
    <n v="5975314"/>
    <d v="2022-12-01T00:00:00"/>
    <d v="2022-12-17T00:00:00"/>
    <d v="2022-12-01T00:00:00"/>
    <d v="2022-12-02T00:00:00"/>
    <s v=""/>
    <d v="2022-12-02T00:00:00"/>
    <n v="1"/>
    <n v="1"/>
    <n v="2022"/>
    <n v="12"/>
    <n v="28"/>
    <n v="9"/>
    <n v="3"/>
  </r>
  <r>
    <x v="1"/>
    <x v="5"/>
    <x v="2"/>
    <s v="Cerrado"/>
    <s v="ITSMECOM-1261477"/>
    <n v="5974906"/>
    <d v="2022-12-01T00:00:00"/>
    <d v="2023-01-13T00:00:00"/>
    <m/>
    <m/>
    <s v=""/>
    <d v="2022-12-29T00:00:00"/>
    <n v="28"/>
    <n v="0"/>
    <n v="2022"/>
    <n v="12"/>
    <n v="28"/>
    <n v="9"/>
    <n v="3"/>
  </r>
  <r>
    <x v="1"/>
    <x v="5"/>
    <x v="2"/>
    <s v="Cerrado"/>
    <s v="ITSMECOM-1261406"/>
    <n v="5974832"/>
    <d v="2022-12-01T00:00:00"/>
    <d v="2023-01-13T00:00:00"/>
    <d v="2022-12-01T00:00:00"/>
    <d v="2022-12-29T00:00:00"/>
    <s v=""/>
    <d v="2022-12-29T00:00:00"/>
    <n v="28"/>
    <n v="28"/>
    <n v="2022"/>
    <n v="12"/>
    <n v="28"/>
    <n v="9"/>
    <n v="3"/>
  </r>
  <r>
    <x v="1"/>
    <x v="5"/>
    <x v="0"/>
    <s v="Cerrado"/>
    <s v="ITSMECOM-1261303"/>
    <n v="5974005"/>
    <d v="2022-12-01T00:00:00"/>
    <d v="2022-12-20T00:00:00"/>
    <m/>
    <m/>
    <s v=""/>
    <d v="2022-12-05T00:00:00"/>
    <n v="4"/>
    <n v="0"/>
    <n v="2022"/>
    <n v="12"/>
    <n v="28"/>
    <n v="9"/>
    <n v="3"/>
  </r>
  <r>
    <x v="1"/>
    <x v="5"/>
    <x v="0"/>
    <s v="Cerrado"/>
    <s v="ITSMECOM-1261278"/>
    <n v="5973984"/>
    <d v="2022-12-01T00:00:00"/>
    <d v="2022-12-22T00:00:00"/>
    <m/>
    <m/>
    <s v=""/>
    <d v="2022-12-07T00:00:00"/>
    <n v="6"/>
    <n v="0"/>
    <n v="2022"/>
    <n v="12"/>
    <n v="28"/>
    <n v="9"/>
    <n v="3"/>
  </r>
  <r>
    <x v="1"/>
    <x v="5"/>
    <x v="2"/>
    <s v="Cerrado"/>
    <s v="ITSMECOM-1258840"/>
    <n v="5967393"/>
    <d v="2022-11-30T00:00:00"/>
    <d v="2022-12-22T00:00:00"/>
    <d v="2022-11-30T00:00:00"/>
    <d v="2022-12-07T00:00:00"/>
    <s v=""/>
    <d v="2022-12-07T00:00:00"/>
    <n v="7"/>
    <n v="7"/>
    <n v="2022"/>
    <n v="12"/>
    <n v="28"/>
    <n v="9"/>
    <n v="3"/>
  </r>
  <r>
    <x v="1"/>
    <x v="1"/>
    <x v="2"/>
    <s v="Cerrado"/>
    <s v="ITSMECOM-1258822"/>
    <n v="5967360"/>
    <d v="2022-11-30T00:00:00"/>
    <d v="2022-12-23T00:00:00"/>
    <d v="2022-12-02T00:00:00"/>
    <d v="2022-12-07T00:00:00"/>
    <s v=""/>
    <d v="2022-12-07T00:00:00"/>
    <n v="7"/>
    <n v="5"/>
    <n v="2022"/>
    <n v="12"/>
    <n v="28"/>
    <n v="9"/>
    <n v="3"/>
  </r>
  <r>
    <x v="1"/>
    <x v="5"/>
    <x v="2"/>
    <s v="Cerrado"/>
    <s v="ITSMECOM-1258764"/>
    <n v="5967312"/>
    <d v="2022-11-30T00:00:00"/>
    <d v="2022-12-17T00:00:00"/>
    <d v="2022-11-30T00:00:00"/>
    <d v="2022-12-02T00:00:00"/>
    <s v=""/>
    <d v="2022-12-02T00:00:00"/>
    <n v="2"/>
    <n v="2"/>
    <n v="2022"/>
    <n v="12"/>
    <n v="28"/>
    <n v="9"/>
    <n v="3"/>
  </r>
  <r>
    <x v="1"/>
    <x v="5"/>
    <x v="0"/>
    <s v="Cerrado"/>
    <s v="ITSMECOM-1258743"/>
    <n v="5967102"/>
    <d v="2022-11-30T00:00:00"/>
    <d v="2022-12-17T00:00:00"/>
    <d v="2022-11-30T00:00:00"/>
    <d v="2022-12-02T00:00:00"/>
    <s v=""/>
    <d v="2022-12-02T00:00:00"/>
    <n v="2"/>
    <n v="2"/>
    <n v="2022"/>
    <n v="12"/>
    <n v="28"/>
    <n v="9"/>
    <n v="3"/>
  </r>
  <r>
    <x v="1"/>
    <x v="5"/>
    <x v="2"/>
    <s v="Cerrado"/>
    <s v="ITSMECOM-1258739"/>
    <n v="5967098"/>
    <d v="2022-11-30T00:00:00"/>
    <d v="2023-01-03T00:00:00"/>
    <d v="2022-11-30T00:00:00"/>
    <d v="2022-12-19T00:00:00"/>
    <s v=""/>
    <d v="2022-12-19T00:00:00"/>
    <n v="19"/>
    <n v="19"/>
    <n v="2022"/>
    <n v="12"/>
    <n v="28"/>
    <n v="9"/>
    <n v="3"/>
  </r>
  <r>
    <x v="1"/>
    <x v="5"/>
    <x v="2"/>
    <s v="Cerrado"/>
    <s v="ITSMECOM-1258731"/>
    <n v="5967091"/>
    <d v="2022-11-30T00:00:00"/>
    <d v="2023-01-13T00:00:00"/>
    <d v="2022-11-30T00:00:00"/>
    <d v="2022-12-29T00:00:00"/>
    <s v=""/>
    <d v="2022-12-29T00:00:00"/>
    <n v="29"/>
    <n v="29"/>
    <n v="2022"/>
    <n v="12"/>
    <n v="28"/>
    <n v="9"/>
    <n v="3"/>
  </r>
  <r>
    <x v="1"/>
    <x v="5"/>
    <x v="0"/>
    <s v="Cerrado"/>
    <s v="ITSMECOM-1258728"/>
    <n v="5967083"/>
    <d v="2022-11-30T00:00:00"/>
    <d v="2023-01-13T00:00:00"/>
    <d v="2022-11-30T00:00:00"/>
    <d v="2022-12-29T00:00:00"/>
    <s v=""/>
    <d v="2022-12-29T00:00:00"/>
    <n v="29"/>
    <n v="29"/>
    <n v="2022"/>
    <n v="12"/>
    <n v="28"/>
    <n v="9"/>
    <n v="3"/>
  </r>
  <r>
    <x v="1"/>
    <x v="5"/>
    <x v="2"/>
    <s v="Cerrado"/>
    <s v="ITSMECOM-1258724"/>
    <n v="5967078"/>
    <d v="2022-11-30T00:00:00"/>
    <d v="2023-01-13T00:00:00"/>
    <d v="2022-11-30T00:00:00"/>
    <d v="2022-12-29T00:00:00"/>
    <s v=""/>
    <d v="2022-12-29T00:00:00"/>
    <n v="29"/>
    <n v="29"/>
    <n v="2022"/>
    <n v="12"/>
    <n v="28"/>
    <n v="9"/>
    <n v="3"/>
  </r>
  <r>
    <x v="1"/>
    <x v="5"/>
    <x v="2"/>
    <s v="Cerrado"/>
    <s v="ITSMECOM-1258720"/>
    <n v="5967070"/>
    <d v="2022-11-30T00:00:00"/>
    <d v="2023-01-13T00:00:00"/>
    <d v="2022-11-30T00:00:00"/>
    <d v="2022-12-29T00:00:00"/>
    <s v=""/>
    <d v="2022-12-29T00:00:00"/>
    <n v="29"/>
    <n v="29"/>
    <n v="2022"/>
    <n v="12"/>
    <n v="28"/>
    <n v="9"/>
    <n v="3"/>
  </r>
  <r>
    <x v="1"/>
    <x v="5"/>
    <x v="1"/>
    <s v="Cerrado"/>
    <s v="ITSMECOM-1258715"/>
    <n v="5967068"/>
    <d v="2022-11-30T00:00:00"/>
    <d v="2022-12-24T00:00:00"/>
    <d v="2022-12-07T00:00:00"/>
    <d v="2022-12-09T00:00:00"/>
    <s v=""/>
    <d v="2022-12-09T00:00:00"/>
    <n v="9"/>
    <n v="2"/>
    <n v="2022"/>
    <n v="12"/>
    <n v="28"/>
    <n v="9"/>
    <n v="3"/>
  </r>
  <r>
    <x v="1"/>
    <x v="5"/>
    <x v="0"/>
    <s v="Cerrado"/>
    <s v="ITSMECOM-1258709"/>
    <n v="5967061"/>
    <d v="2022-11-30T00:00:00"/>
    <d v="2023-01-03T00:00:00"/>
    <d v="2022-12-01T00:00:00"/>
    <d v="2022-12-19T00:00:00"/>
    <s v=""/>
    <d v="2022-12-19T00:00:00"/>
    <n v="19"/>
    <n v="18"/>
    <n v="2022"/>
    <n v="12"/>
    <n v="28"/>
    <n v="9"/>
    <n v="3"/>
  </r>
  <r>
    <x v="1"/>
    <x v="5"/>
    <x v="0"/>
    <s v="Cerrado"/>
    <s v="ITSMECOM-1258705"/>
    <n v="5966890"/>
    <d v="2022-11-30T00:00:00"/>
    <d v="2022-12-20T00:00:00"/>
    <d v="2022-11-30T00:00:00"/>
    <d v="2022-12-05T00:00:00"/>
    <s v=""/>
    <d v="2022-12-05T00:00:00"/>
    <n v="5"/>
    <n v="5"/>
    <n v="2022"/>
    <n v="12"/>
    <n v="28"/>
    <n v="9"/>
    <n v="3"/>
  </r>
  <r>
    <x v="1"/>
    <x v="5"/>
    <x v="0"/>
    <s v="Cerrado"/>
    <s v="ITSMECOM-1258702"/>
    <n v="5966885"/>
    <d v="2022-11-30T00:00:00"/>
    <d v="2023-01-13T00:00:00"/>
    <d v="2022-11-30T00:00:00"/>
    <d v="2022-12-29T00:00:00"/>
    <s v=""/>
    <d v="2022-12-29T00:00:00"/>
    <n v="29"/>
    <n v="29"/>
    <n v="2022"/>
    <n v="12"/>
    <n v="28"/>
    <n v="9"/>
    <n v="3"/>
  </r>
  <r>
    <x v="1"/>
    <x v="5"/>
    <x v="0"/>
    <s v="Cerrado"/>
    <s v="ITSMECOM-1258697"/>
    <n v="5966882"/>
    <d v="2022-11-30T00:00:00"/>
    <d v="2023-01-13T00:00:00"/>
    <m/>
    <m/>
    <s v=""/>
    <d v="2022-12-29T00:00:00"/>
    <n v="29"/>
    <n v="0"/>
    <n v="2022"/>
    <n v="12"/>
    <n v="28"/>
    <n v="9"/>
    <n v="3"/>
  </r>
  <r>
    <x v="1"/>
    <x v="5"/>
    <x v="0"/>
    <s v="Cerrado"/>
    <s v="ITSMECOM-1258691"/>
    <n v="5966873"/>
    <d v="2022-11-30T00:00:00"/>
    <d v="2022-12-20T00:00:00"/>
    <d v="2022-11-30T00:00:00"/>
    <d v="2022-12-05T00:00:00"/>
    <s v=""/>
    <d v="2022-12-05T00:00:00"/>
    <n v="5"/>
    <n v="5"/>
    <n v="2022"/>
    <n v="12"/>
    <n v="28"/>
    <n v="9"/>
    <n v="3"/>
  </r>
  <r>
    <x v="1"/>
    <x v="5"/>
    <x v="0"/>
    <s v="Cerrado"/>
    <s v="ITSMECOM-1258686"/>
    <n v="5966867"/>
    <d v="2022-11-30T00:00:00"/>
    <d v="2023-01-13T00:00:00"/>
    <d v="2022-11-30T00:00:00"/>
    <d v="2022-12-29T00:00:00"/>
    <s v=""/>
    <d v="2022-12-29T00:00:00"/>
    <n v="29"/>
    <n v="29"/>
    <n v="2022"/>
    <n v="12"/>
    <n v="28"/>
    <n v="9"/>
    <n v="3"/>
  </r>
  <r>
    <x v="1"/>
    <x v="5"/>
    <x v="0"/>
    <s v="Cerrado"/>
    <s v="ITSMECOM-1258684"/>
    <n v="5966855"/>
    <d v="2022-11-30T00:00:00"/>
    <d v="2022-12-31T00:00:00"/>
    <d v="2022-11-30T00:00:00"/>
    <d v="2022-12-16T00:00:00"/>
    <s v=""/>
    <d v="2022-12-16T00:00:00"/>
    <n v="16"/>
    <n v="16"/>
    <n v="2022"/>
    <n v="12"/>
    <n v="28"/>
    <n v="9"/>
    <n v="3"/>
  </r>
  <r>
    <x v="1"/>
    <x v="5"/>
    <x v="0"/>
    <s v="Cerrado"/>
    <s v="ITSMECOM-1258673"/>
    <n v="5966839"/>
    <d v="2022-11-30T00:00:00"/>
    <d v="2023-01-13T00:00:00"/>
    <d v="2022-11-30T00:00:00"/>
    <d v="2022-12-29T00:00:00"/>
    <s v=""/>
    <d v="2022-12-29T00:00:00"/>
    <n v="29"/>
    <n v="29"/>
    <n v="2022"/>
    <n v="12"/>
    <n v="28"/>
    <n v="9"/>
    <n v="3"/>
  </r>
  <r>
    <x v="1"/>
    <x v="5"/>
    <x v="2"/>
    <s v="Cerrado"/>
    <s v="ITSMECOM-1258672"/>
    <n v="5966834"/>
    <d v="2022-11-30T00:00:00"/>
    <d v="2022-12-17T00:00:00"/>
    <d v="2022-11-30T00:00:00"/>
    <d v="2022-12-02T00:00:00"/>
    <s v=""/>
    <d v="2022-12-02T00:00:00"/>
    <n v="2"/>
    <n v="2"/>
    <n v="2022"/>
    <n v="12"/>
    <n v="28"/>
    <n v="9"/>
    <n v="3"/>
  </r>
  <r>
    <x v="1"/>
    <x v="5"/>
    <x v="0"/>
    <s v="Cerrado"/>
    <s v="ITSMECOM-1258669"/>
    <n v="5966830"/>
    <d v="2022-11-30T00:00:00"/>
    <d v="2022-12-28T00:00:00"/>
    <d v="2022-12-02T00:00:00"/>
    <d v="2022-12-12T00:00:00"/>
    <s v=""/>
    <d v="2022-12-12T00:00:00"/>
    <n v="12"/>
    <n v="10"/>
    <n v="2022"/>
    <n v="12"/>
    <n v="28"/>
    <n v="9"/>
    <n v="3"/>
  </r>
  <r>
    <x v="1"/>
    <x v="5"/>
    <x v="2"/>
    <s v="Cerrado"/>
    <s v="ITSMECOM-1258664"/>
    <n v="5966825"/>
    <d v="2022-11-30T00:00:00"/>
    <d v="2022-12-17T00:00:00"/>
    <d v="2022-11-30T00:00:00"/>
    <d v="2022-12-02T00:00:00"/>
    <s v=""/>
    <d v="2022-12-02T00:00:00"/>
    <n v="2"/>
    <n v="2"/>
    <n v="2022"/>
    <n v="12"/>
    <n v="28"/>
    <n v="9"/>
    <n v="3"/>
  </r>
  <r>
    <x v="1"/>
    <x v="5"/>
    <x v="2"/>
    <s v="Cerrado"/>
    <s v="ITSMECOM-1258660"/>
    <n v="5966820"/>
    <d v="2022-11-30T00:00:00"/>
    <d v="2023-01-03T00:00:00"/>
    <d v="2022-11-30T00:00:00"/>
    <d v="2022-12-19T00:00:00"/>
    <s v=""/>
    <d v="2022-12-19T00:00:00"/>
    <n v="19"/>
    <n v="19"/>
    <n v="2022"/>
    <n v="12"/>
    <n v="28"/>
    <n v="9"/>
    <n v="3"/>
  </r>
  <r>
    <x v="1"/>
    <x v="5"/>
    <x v="0"/>
    <s v="Cerrado"/>
    <s v="ITSMECOM-1258657"/>
    <n v="5966817"/>
    <d v="2022-11-30T00:00:00"/>
    <d v="2022-12-28T00:00:00"/>
    <d v="2022-11-30T00:00:00"/>
    <d v="2022-12-13T00:00:00"/>
    <s v=""/>
    <d v="2022-12-13T00:00:00"/>
    <n v="13"/>
    <n v="13"/>
    <n v="2022"/>
    <n v="12"/>
    <n v="28"/>
    <n v="9"/>
    <n v="3"/>
  </r>
  <r>
    <x v="1"/>
    <x v="5"/>
    <x v="0"/>
    <s v="Cerrado"/>
    <s v="ITSMECOM-1256698"/>
    <n v="5960913"/>
    <d v="2022-11-29T00:00:00"/>
    <d v="2022-12-28T00:00:00"/>
    <d v="2022-11-29T00:00:00"/>
    <d v="2022-12-13T00:00:00"/>
    <s v=""/>
    <d v="2022-12-13T00:00:00"/>
    <n v="14"/>
    <n v="14"/>
    <n v="2022"/>
    <n v="12"/>
    <n v="28"/>
    <n v="9"/>
    <n v="3"/>
  </r>
  <r>
    <x v="1"/>
    <x v="5"/>
    <x v="0"/>
    <s v="Cerrado"/>
    <s v="ITSMECOM-1256692"/>
    <n v="5960709"/>
    <d v="2022-11-29T00:00:00"/>
    <d v="2022-12-22T00:00:00"/>
    <d v="2022-11-29T00:00:00"/>
    <d v="2022-12-07T00:00:00"/>
    <s v=""/>
    <d v="2022-12-07T00:00:00"/>
    <n v="8"/>
    <n v="8"/>
    <n v="2022"/>
    <n v="12"/>
    <n v="28"/>
    <n v="9"/>
    <n v="3"/>
  </r>
  <r>
    <x v="1"/>
    <x v="5"/>
    <x v="0"/>
    <s v="Cerrado"/>
    <s v="ITSMECOM-1256682"/>
    <n v="5960700"/>
    <d v="2022-11-29T00:00:00"/>
    <d v="2022-12-22T00:00:00"/>
    <d v="2022-11-29T00:00:00"/>
    <d v="2022-12-07T00:00:00"/>
    <s v=""/>
    <d v="2022-12-07T00:00:00"/>
    <n v="8"/>
    <n v="8"/>
    <n v="2022"/>
    <n v="12"/>
    <n v="28"/>
    <n v="9"/>
    <n v="3"/>
  </r>
  <r>
    <x v="1"/>
    <x v="5"/>
    <x v="0"/>
    <s v="Cerrado"/>
    <s v="ITSMECOM-1256658"/>
    <n v="5960577"/>
    <d v="2022-11-29T00:00:00"/>
    <d v="2022-12-28T00:00:00"/>
    <d v="2022-11-29T00:00:00"/>
    <d v="2022-12-13T00:00:00"/>
    <s v=""/>
    <d v="2022-12-13T00:00:00"/>
    <n v="14"/>
    <n v="14"/>
    <n v="2022"/>
    <n v="12"/>
    <n v="28"/>
    <n v="9"/>
    <n v="3"/>
  </r>
  <r>
    <x v="1"/>
    <x v="5"/>
    <x v="0"/>
    <s v="Cerrado"/>
    <s v="ITSMECOM-1256637"/>
    <n v="5960566"/>
    <d v="2022-11-29T00:00:00"/>
    <d v="2022-12-22T00:00:00"/>
    <d v="2022-11-29T00:00:00"/>
    <d v="2022-12-07T00:00:00"/>
    <s v=""/>
    <d v="2022-12-07T00:00:00"/>
    <n v="8"/>
    <n v="8"/>
    <n v="2022"/>
    <n v="12"/>
    <n v="28"/>
    <n v="9"/>
    <n v="3"/>
  </r>
  <r>
    <x v="1"/>
    <x v="5"/>
    <x v="0"/>
    <s v="Cerrado"/>
    <s v="ITSMECOM-1256597"/>
    <n v="5960546"/>
    <d v="2022-11-29T00:00:00"/>
    <d v="2022-12-23T00:00:00"/>
    <d v="2022-11-29T00:00:00"/>
    <d v="2022-12-07T00:00:00"/>
    <s v=""/>
    <d v="2022-12-07T00:00:00"/>
    <n v="8"/>
    <n v="8"/>
    <n v="2022"/>
    <n v="12"/>
    <n v="28"/>
    <n v="9"/>
    <n v="3"/>
  </r>
  <r>
    <x v="1"/>
    <x v="5"/>
    <x v="0"/>
    <s v="Cerrado"/>
    <s v="ITSMECOM-1256511"/>
    <n v="5960083"/>
    <d v="2022-11-29T00:00:00"/>
    <d v="2023-01-13T00:00:00"/>
    <d v="2022-11-29T00:00:00"/>
    <d v="2022-12-29T00:00:00"/>
    <s v=""/>
    <d v="2022-12-29T00:00:00"/>
    <n v="30"/>
    <n v="30"/>
    <n v="2022"/>
    <n v="12"/>
    <n v="28"/>
    <n v="9"/>
    <n v="3"/>
  </r>
  <r>
    <x v="1"/>
    <x v="3"/>
    <x v="0"/>
    <s v="Cerrado"/>
    <s v="ITSMECOM-1256487"/>
    <n v="5960045"/>
    <d v="2022-11-29T00:00:00"/>
    <d v="2023-01-07T00:00:00"/>
    <d v="2022-11-29T00:00:00"/>
    <d v="2022-12-23T00:00:00"/>
    <s v=""/>
    <d v="2022-12-23T00:00:00"/>
    <n v="24"/>
    <n v="24"/>
    <n v="2022"/>
    <n v="12"/>
    <n v="28"/>
    <n v="9"/>
    <n v="3"/>
  </r>
  <r>
    <x v="1"/>
    <x v="1"/>
    <x v="0"/>
    <s v="Cerrado"/>
    <s v="ITSMECOM-1256467"/>
    <n v="5959874"/>
    <d v="2022-11-29T00:00:00"/>
    <d v="2022-12-17T00:00:00"/>
    <d v="2022-11-29T00:00:00"/>
    <d v="2022-12-02T00:00:00"/>
    <s v=""/>
    <d v="2022-12-02T00:00:00"/>
    <n v="3"/>
    <n v="3"/>
    <n v="2022"/>
    <n v="12"/>
    <n v="28"/>
    <n v="9"/>
    <n v="3"/>
  </r>
  <r>
    <x v="1"/>
    <x v="3"/>
    <x v="1"/>
    <s v="Cerrado"/>
    <s v="ITSMECOM-1254995"/>
    <n v="5957251"/>
    <d v="2022-11-28T00:00:00"/>
    <d v="2023-01-05T00:00:00"/>
    <m/>
    <m/>
    <s v=""/>
    <d v="2022-12-21T00:00:00"/>
    <n v="23"/>
    <n v="0"/>
    <n v="2022"/>
    <n v="12"/>
    <n v="28"/>
    <n v="9"/>
    <n v="3"/>
  </r>
  <r>
    <x v="1"/>
    <x v="5"/>
    <x v="0"/>
    <s v="Cerrado"/>
    <s v="ITSMECOM-1253898"/>
    <n v="5952638"/>
    <d v="2022-11-28T00:00:00"/>
    <d v="2022-12-23T00:00:00"/>
    <d v="2022-11-29T00:00:00"/>
    <d v="2022-12-07T00:00:00"/>
    <s v=""/>
    <d v="2022-12-07T00:00:00"/>
    <n v="9"/>
    <n v="8"/>
    <n v="2022"/>
    <n v="12"/>
    <n v="28"/>
    <n v="9"/>
    <n v="3"/>
  </r>
  <r>
    <x v="1"/>
    <x v="5"/>
    <x v="0"/>
    <s v="Cerrado"/>
    <s v="ITSMECOM-1253892"/>
    <n v="5952631"/>
    <d v="2022-11-28T00:00:00"/>
    <d v="2023-01-05T00:00:00"/>
    <d v="2022-11-29T00:00:00"/>
    <d v="2022-12-21T00:00:00"/>
    <s v=""/>
    <d v="2022-12-21T00:00:00"/>
    <n v="23"/>
    <n v="22"/>
    <n v="2022"/>
    <n v="12"/>
    <n v="28"/>
    <n v="9"/>
    <n v="3"/>
  </r>
  <r>
    <x v="1"/>
    <x v="5"/>
    <x v="0"/>
    <s v="Cerrado"/>
    <s v="ITSMECOM-1253891"/>
    <n v="5952629"/>
    <d v="2022-11-28T00:00:00"/>
    <d v="2022-12-16T00:00:00"/>
    <d v="2022-11-28T00:00:00"/>
    <d v="2022-12-01T00:00:00"/>
    <s v=""/>
    <d v="2022-12-01T00:00:00"/>
    <n v="3"/>
    <n v="3"/>
    <n v="2022"/>
    <n v="12"/>
    <n v="28"/>
    <n v="9"/>
    <n v="3"/>
  </r>
  <r>
    <x v="1"/>
    <x v="5"/>
    <x v="0"/>
    <s v="Cerrado"/>
    <s v="ITSMECOM-1253885"/>
    <n v="5952625"/>
    <d v="2022-11-28T00:00:00"/>
    <d v="2022-12-27T00:00:00"/>
    <d v="2022-11-28T00:00:00"/>
    <d v="2022-12-12T00:00:00"/>
    <s v=""/>
    <d v="2022-12-12T00:00:00"/>
    <n v="14"/>
    <n v="14"/>
    <n v="2022"/>
    <n v="12"/>
    <n v="28"/>
    <n v="9"/>
    <n v="3"/>
  </r>
  <r>
    <x v="1"/>
    <x v="5"/>
    <x v="0"/>
    <s v="Cerrado"/>
    <s v="ITSMECOM-1253874"/>
    <n v="5952616"/>
    <d v="2022-11-28T00:00:00"/>
    <d v="2022-12-17T00:00:00"/>
    <d v="2022-11-29T00:00:00"/>
    <d v="2022-12-02T00:00:00"/>
    <s v=""/>
    <d v="2022-12-02T00:00:00"/>
    <n v="4"/>
    <n v="3"/>
    <n v="2022"/>
    <n v="12"/>
    <n v="28"/>
    <n v="9"/>
    <n v="3"/>
  </r>
  <r>
    <x v="1"/>
    <x v="5"/>
    <x v="0"/>
    <s v="Cerrado"/>
    <s v="ITSMECOM-1253862"/>
    <n v="5952209"/>
    <d v="2022-11-28T00:00:00"/>
    <d v="2022-12-23T00:00:00"/>
    <d v="2022-11-30T00:00:00"/>
    <d v="2022-12-07T00:00:00"/>
    <s v=""/>
    <d v="2022-12-07T00:00:00"/>
    <n v="9"/>
    <n v="7"/>
    <n v="2022"/>
    <n v="12"/>
    <n v="28"/>
    <n v="9"/>
    <n v="3"/>
  </r>
  <r>
    <x v="1"/>
    <x v="5"/>
    <x v="3"/>
    <s v="Cerrado"/>
    <s v="ITSMECOM-1253855"/>
    <n v="5952105"/>
    <d v="2022-11-28T00:00:00"/>
    <d v="2022-12-20T00:00:00"/>
    <d v="2022-11-28T00:00:00"/>
    <d v="2022-12-05T00:00:00"/>
    <s v=""/>
    <d v="2022-12-05T00:00:00"/>
    <n v="7"/>
    <n v="7"/>
    <n v="2022"/>
    <n v="12"/>
    <n v="28"/>
    <n v="9"/>
    <n v="3"/>
  </r>
  <r>
    <x v="1"/>
    <x v="5"/>
    <x v="0"/>
    <s v="Cerrado"/>
    <s v="ITSMECOM-1253849"/>
    <n v="5952094"/>
    <d v="2022-11-28T00:00:00"/>
    <d v="2022-12-27T00:00:00"/>
    <d v="2022-11-28T00:00:00"/>
    <d v="2022-12-12T00:00:00"/>
    <s v=""/>
    <d v="2022-12-12T00:00:00"/>
    <n v="14"/>
    <n v="14"/>
    <n v="2022"/>
    <n v="12"/>
    <n v="28"/>
    <n v="9"/>
    <n v="3"/>
  </r>
  <r>
    <x v="1"/>
    <x v="5"/>
    <x v="0"/>
    <s v="Cerrado"/>
    <s v="ITSMECOM-1253848"/>
    <n v="5952092"/>
    <d v="2022-11-28T00:00:00"/>
    <d v="2022-12-23T00:00:00"/>
    <d v="2022-11-29T00:00:00"/>
    <d v="2022-12-07T00:00:00"/>
    <s v=""/>
    <d v="2022-12-07T00:00:00"/>
    <n v="9"/>
    <n v="8"/>
    <n v="2022"/>
    <n v="12"/>
    <n v="28"/>
    <n v="9"/>
    <n v="3"/>
  </r>
  <r>
    <x v="1"/>
    <x v="5"/>
    <x v="0"/>
    <s v="Cerrado"/>
    <s v="ITSMECOM-1253843"/>
    <n v="5952082"/>
    <d v="2022-11-28T00:00:00"/>
    <d v="2022-12-22T00:00:00"/>
    <d v="2022-11-28T00:00:00"/>
    <d v="2022-12-05T00:00:00"/>
    <s v=""/>
    <d v="2022-12-07T00:00:00"/>
    <n v="9"/>
    <n v="7"/>
    <n v="2022"/>
    <n v="12"/>
    <n v="28"/>
    <n v="9"/>
    <n v="3"/>
  </r>
  <r>
    <x v="1"/>
    <x v="5"/>
    <x v="0"/>
    <s v="Cerrado"/>
    <s v="ITSMECOM-1253823"/>
    <n v="5952058"/>
    <d v="2022-11-28T00:00:00"/>
    <d v="2022-12-17T00:00:00"/>
    <d v="2022-11-28T00:00:00"/>
    <d v="2022-12-02T00:00:00"/>
    <s v=""/>
    <d v="2022-12-02T00:00:00"/>
    <n v="4"/>
    <n v="4"/>
    <n v="2022"/>
    <n v="12"/>
    <n v="28"/>
    <n v="9"/>
    <n v="3"/>
  </r>
  <r>
    <x v="1"/>
    <x v="5"/>
    <x v="0"/>
    <s v="Cerrado"/>
    <s v="ITSMECOM-1253820"/>
    <n v="5952052"/>
    <d v="2022-11-28T00:00:00"/>
    <d v="2023-01-13T00:00:00"/>
    <d v="2022-11-28T00:00:00"/>
    <d v="2022-12-29T00:00:00"/>
    <s v=""/>
    <d v="2022-12-29T00:00:00"/>
    <n v="31"/>
    <n v="31"/>
    <n v="2022"/>
    <n v="12"/>
    <n v="28"/>
    <n v="9"/>
    <n v="3"/>
  </r>
  <r>
    <x v="1"/>
    <x v="5"/>
    <x v="0"/>
    <s v="Cerrado"/>
    <s v="ITSMECOM-1253817"/>
    <n v="5952049"/>
    <d v="2022-11-28T00:00:00"/>
    <d v="2023-01-13T00:00:00"/>
    <d v="2022-11-28T00:00:00"/>
    <d v="2022-12-29T00:00:00"/>
    <s v=""/>
    <d v="2022-12-29T00:00:00"/>
    <n v="31"/>
    <n v="31"/>
    <n v="2022"/>
    <n v="12"/>
    <n v="28"/>
    <n v="9"/>
    <n v="3"/>
  </r>
  <r>
    <x v="1"/>
    <x v="5"/>
    <x v="0"/>
    <s v="Cerrado"/>
    <s v="ITSMECOM-1253781"/>
    <n v="5952028"/>
    <d v="2022-11-28T00:00:00"/>
    <d v="2022-12-30T00:00:00"/>
    <d v="2022-11-28T00:00:00"/>
    <d v="2022-12-15T00:00:00"/>
    <s v=""/>
    <d v="2022-12-15T00:00:00"/>
    <n v="17"/>
    <n v="17"/>
    <n v="2022"/>
    <n v="12"/>
    <n v="28"/>
    <n v="9"/>
    <n v="3"/>
  </r>
  <r>
    <x v="1"/>
    <x v="5"/>
    <x v="0"/>
    <s v="Cerrado"/>
    <s v="ITSMECOM-1252590"/>
    <n v="5949445"/>
    <d v="2022-11-27T00:00:00"/>
    <d v="2023-01-13T00:00:00"/>
    <d v="2022-11-27T00:00:00"/>
    <d v="2022-12-29T00:00:00"/>
    <s v=""/>
    <d v="2022-12-29T00:00:00"/>
    <n v="32"/>
    <n v="32"/>
    <n v="2022"/>
    <n v="12"/>
    <n v="28"/>
    <n v="9"/>
    <n v="3"/>
  </r>
  <r>
    <x v="1"/>
    <x v="5"/>
    <x v="0"/>
    <s v="Cerrado"/>
    <s v="ITSMECOM-1252589"/>
    <n v="5949444"/>
    <d v="2022-11-27T00:00:00"/>
    <d v="2023-01-11T00:00:00"/>
    <d v="2022-11-27T00:00:00"/>
    <d v="2022-12-27T00:00:00"/>
    <s v=""/>
    <d v="2022-12-27T00:00:00"/>
    <n v="30"/>
    <n v="30"/>
    <n v="2022"/>
    <n v="12"/>
    <n v="28"/>
    <n v="9"/>
    <n v="3"/>
  </r>
  <r>
    <x v="1"/>
    <x v="5"/>
    <x v="0"/>
    <s v="Cerrado"/>
    <s v="ITSMECOM-1252587"/>
    <n v="5949443"/>
    <d v="2022-11-27T00:00:00"/>
    <d v="2023-01-13T00:00:00"/>
    <d v="2022-11-27T00:00:00"/>
    <d v="2022-12-29T00:00:00"/>
    <s v=""/>
    <d v="2022-12-29T00:00:00"/>
    <n v="32"/>
    <n v="32"/>
    <n v="2022"/>
    <n v="12"/>
    <n v="28"/>
    <n v="9"/>
    <n v="3"/>
  </r>
  <r>
    <x v="1"/>
    <x v="1"/>
    <x v="0"/>
    <s v="Cerrado"/>
    <s v="ITSMECOM-1249024"/>
    <n v="5943265"/>
    <d v="2022-11-25T00:00:00"/>
    <d v="2022-12-22T00:00:00"/>
    <m/>
    <m/>
    <s v=""/>
    <d v="2022-12-07T00:00:00"/>
    <n v="12"/>
    <n v="0"/>
    <n v="2022"/>
    <n v="12"/>
    <n v="28"/>
    <n v="9"/>
    <n v="3"/>
  </r>
  <r>
    <x v="1"/>
    <x v="5"/>
    <x v="0"/>
    <s v="Cerrado"/>
    <s v="ITSMECOM-1248957"/>
    <n v="5942991"/>
    <d v="2022-11-25T00:00:00"/>
    <d v="2023-01-14T00:00:00"/>
    <d v="2022-11-25T00:00:00"/>
    <d v="2022-12-30T00:00:00"/>
    <s v=""/>
    <d v="2022-12-30T00:00:00"/>
    <n v="35"/>
    <n v="35"/>
    <n v="2022"/>
    <n v="12"/>
    <n v="28"/>
    <n v="9"/>
    <n v="3"/>
  </r>
  <r>
    <x v="1"/>
    <x v="5"/>
    <x v="2"/>
    <s v="Cerrado"/>
    <s v="ITSMECOM-1248879"/>
    <n v="5942758"/>
    <d v="2022-11-25T00:00:00"/>
    <d v="2023-01-13T00:00:00"/>
    <d v="2022-11-25T00:00:00"/>
    <d v="2022-12-29T00:00:00"/>
    <s v=""/>
    <d v="2022-12-29T00:00:00"/>
    <n v="34"/>
    <n v="34"/>
    <n v="2022"/>
    <n v="12"/>
    <n v="28"/>
    <n v="9"/>
    <n v="3"/>
  </r>
  <r>
    <x v="1"/>
    <x v="1"/>
    <x v="0"/>
    <s v="Cerrado"/>
    <s v="ITSMECOM-1244892"/>
    <n v="5935120"/>
    <d v="2022-11-24T00:00:00"/>
    <d v="2022-12-17T00:00:00"/>
    <d v="2022-11-24T00:00:00"/>
    <d v="2022-12-02T00:00:00"/>
    <s v=""/>
    <d v="2022-12-02T00:00:00"/>
    <n v="8"/>
    <n v="8"/>
    <n v="2022"/>
    <n v="12"/>
    <n v="28"/>
    <n v="9"/>
    <n v="3"/>
  </r>
  <r>
    <x v="1"/>
    <x v="1"/>
    <x v="0"/>
    <s v="Cerrado"/>
    <s v="ITSMECOM-1240469"/>
    <n v="5920856"/>
    <d v="2022-11-22T00:00:00"/>
    <d v="2022-12-17T00:00:00"/>
    <d v="2022-11-23T00:00:00"/>
    <d v="2022-12-02T00:00:00"/>
    <s v=""/>
    <d v="2022-12-02T00:00:00"/>
    <n v="10"/>
    <n v="9"/>
    <n v="2022"/>
    <n v="12"/>
    <n v="28"/>
    <n v="9"/>
    <n v="3"/>
  </r>
  <r>
    <x v="1"/>
    <x v="3"/>
    <x v="0"/>
    <s v="Cerrado"/>
    <s v="ITSMECOM-1238489"/>
    <n v="5914368"/>
    <d v="2022-11-21T00:00:00"/>
    <d v="2023-01-06T00:00:00"/>
    <d v="2022-11-21T00:00:00"/>
    <d v="2022-12-22T00:00:00"/>
    <s v=""/>
    <d v="2022-12-22T00:00:00"/>
    <n v="31"/>
    <n v="31"/>
    <n v="2022"/>
    <n v="12"/>
    <n v="28"/>
    <n v="9"/>
    <n v="3"/>
  </r>
  <r>
    <x v="1"/>
    <x v="1"/>
    <x v="0"/>
    <s v="Cerrado"/>
    <s v="ITSMECOM-1232602"/>
    <n v="5903299"/>
    <d v="2022-11-18T00:00:00"/>
    <d v="2022-12-20T00:00:00"/>
    <d v="2022-11-18T00:00:00"/>
    <d v="2022-12-05T00:00:00"/>
    <s v=""/>
    <d v="2022-12-05T00:00:00"/>
    <n v="17"/>
    <n v="17"/>
    <n v="2022"/>
    <n v="12"/>
    <n v="28"/>
    <n v="9"/>
    <n v="3"/>
  </r>
  <r>
    <x v="1"/>
    <x v="1"/>
    <x v="0"/>
    <s v="Cerrado"/>
    <s v="ITSMECOM-1232541"/>
    <n v="5903239"/>
    <d v="2022-11-18T00:00:00"/>
    <d v="2022-12-16T00:00:00"/>
    <d v="2022-11-18T00:00:00"/>
    <d v="2022-12-01T00:00:00"/>
    <s v=""/>
    <d v="2022-12-01T00:00:00"/>
    <n v="13"/>
    <n v="13"/>
    <n v="2022"/>
    <n v="12"/>
    <n v="28"/>
    <n v="9"/>
    <n v="3"/>
  </r>
  <r>
    <x v="1"/>
    <x v="7"/>
    <x v="1"/>
    <s v="Cerrado"/>
    <s v="ITSMECOM-1225137"/>
    <n v="5884889"/>
    <d v="2022-11-15T00:00:00"/>
    <d v="2023-01-12T00:00:00"/>
    <m/>
    <m/>
    <s v=""/>
    <d v="2022-12-28T00:00:00"/>
    <n v="43"/>
    <n v="0"/>
    <n v="2022"/>
    <n v="12"/>
    <n v="28"/>
    <n v="9"/>
    <n v="3"/>
  </r>
  <r>
    <x v="1"/>
    <x v="7"/>
    <x v="1"/>
    <s v="Cerrado"/>
    <s v="ITSMECOM-1222818"/>
    <n v="5877904"/>
    <d v="2022-11-14T00:00:00"/>
    <d v="2023-01-07T00:00:00"/>
    <m/>
    <m/>
    <s v=""/>
    <d v="2022-12-23T00:00:00"/>
    <n v="39"/>
    <n v="0"/>
    <n v="2022"/>
    <n v="12"/>
    <n v="28"/>
    <n v="9"/>
    <n v="3"/>
  </r>
  <r>
    <x v="1"/>
    <x v="7"/>
    <x v="1"/>
    <s v="Cerrado"/>
    <s v="ITSMECOM-1222023"/>
    <n v="5874576"/>
    <d v="2022-11-14T00:00:00"/>
    <d v="2023-01-07T00:00:00"/>
    <m/>
    <m/>
    <s v=""/>
    <d v="2022-12-23T00:00:00"/>
    <n v="39"/>
    <n v="0"/>
    <n v="2022"/>
    <n v="12"/>
    <n v="28"/>
    <n v="9"/>
    <n v="3"/>
  </r>
  <r>
    <x v="1"/>
    <x v="7"/>
    <x v="1"/>
    <s v="Cerrado"/>
    <s v="ITSMECOM-1212852"/>
    <n v="5853133"/>
    <d v="2022-11-09T00:00:00"/>
    <d v="2023-01-11T00:00:00"/>
    <m/>
    <m/>
    <s v=""/>
    <d v="2022-12-26T00:00:00"/>
    <n v="47"/>
    <n v="0"/>
    <n v="2022"/>
    <n v="12"/>
    <n v="28"/>
    <n v="9"/>
    <n v="3"/>
  </r>
  <r>
    <x v="0"/>
    <x v="11"/>
    <x v="1"/>
    <s v="Cerrado"/>
    <s v="ITSMECOM-1212772"/>
    <n v="5852595"/>
    <d v="2022-11-09T00:00:00"/>
    <d v="2023-01-11T00:00:00"/>
    <m/>
    <m/>
    <s v=""/>
    <d v="2022-12-27T00:00:00"/>
    <n v="48"/>
    <n v="0"/>
    <n v="2022"/>
    <n v="12"/>
    <n v="28"/>
    <n v="9"/>
    <n v="3"/>
  </r>
  <r>
    <x v="1"/>
    <x v="7"/>
    <x v="1"/>
    <s v="Cerrado"/>
    <s v="ITSMECOM-1212456"/>
    <n v="5851276"/>
    <d v="2022-11-09T00:00:00"/>
    <d v="2023-01-11T00:00:00"/>
    <m/>
    <m/>
    <s v=""/>
    <d v="2022-12-26T00:00:00"/>
    <n v="47"/>
    <n v="0"/>
    <n v="2022"/>
    <n v="12"/>
    <n v="28"/>
    <n v="9"/>
    <n v="3"/>
  </r>
  <r>
    <x v="1"/>
    <x v="5"/>
    <x v="1"/>
    <s v="Cerrado"/>
    <s v="ITSMECOM-1210302"/>
    <n v="5843548"/>
    <d v="2022-11-08T00:00:00"/>
    <d v="2023-01-11T00:00:00"/>
    <d v="2022-11-10T00:00:00"/>
    <d v="2022-12-27T00:00:00"/>
    <s v=""/>
    <d v="2022-12-27T00:00:00"/>
    <n v="49"/>
    <n v="47"/>
    <n v="2022"/>
    <n v="12"/>
    <n v="28"/>
    <n v="9"/>
    <n v="3"/>
  </r>
  <r>
    <x v="1"/>
    <x v="1"/>
    <x v="0"/>
    <s v="Cerrado"/>
    <s v="ITSMECOM-1203756"/>
    <n v="5827911"/>
    <d v="2022-11-04T00:00:00"/>
    <d v="2022-12-28T00:00:00"/>
    <d v="2022-11-04T00:00:00"/>
    <d v="2022-12-13T00:00:00"/>
    <s v=""/>
    <d v="2022-12-13T00:00:00"/>
    <n v="39"/>
    <n v="39"/>
    <n v="2022"/>
    <n v="12"/>
    <n v="28"/>
    <n v="9"/>
    <n v="3"/>
  </r>
  <r>
    <x v="1"/>
    <x v="1"/>
    <x v="0"/>
    <s v="Cerrado"/>
    <s v="ITSMECOM-1203747"/>
    <n v="5827698"/>
    <d v="2022-11-04T00:00:00"/>
    <d v="2023-01-04T00:00:00"/>
    <d v="2022-11-04T00:00:00"/>
    <d v="2022-12-20T00:00:00"/>
    <s v=""/>
    <d v="2022-12-20T00:00:00"/>
    <n v="46"/>
    <n v="46"/>
    <n v="2022"/>
    <n v="12"/>
    <n v="28"/>
    <n v="9"/>
    <n v="3"/>
  </r>
  <r>
    <x v="1"/>
    <x v="3"/>
    <x v="0"/>
    <s v="Cerrado"/>
    <s v="ITSMECOM-1201282"/>
    <n v="5819956"/>
    <d v="2022-11-03T00:00:00"/>
    <d v="2023-01-14T00:00:00"/>
    <d v="2022-11-04T00:00:00"/>
    <d v="2022-12-30T00:00:00"/>
    <s v=""/>
    <d v="2022-12-30T00:00:00"/>
    <n v="57"/>
    <n v="56"/>
    <n v="2022"/>
    <n v="12"/>
    <n v="28"/>
    <n v="9"/>
    <n v="3"/>
  </r>
  <r>
    <x v="1"/>
    <x v="7"/>
    <x v="1"/>
    <s v="Cerrado"/>
    <s v="ITSMECOM-1196930"/>
    <n v="5808771"/>
    <d v="2022-10-31T00:00:00"/>
    <d v="2023-01-07T00:00:00"/>
    <m/>
    <m/>
    <s v=""/>
    <d v="2022-12-23T00:00:00"/>
    <n v="53"/>
    <n v="0"/>
    <n v="2022"/>
    <n v="12"/>
    <n v="28"/>
    <n v="9"/>
    <n v="3"/>
  </r>
  <r>
    <x v="1"/>
    <x v="7"/>
    <x v="1"/>
    <s v="Cerrado"/>
    <s v="ITSMECOM-1195154"/>
    <n v="5803118"/>
    <d v="2022-10-30T00:00:00"/>
    <d v="2023-01-07T00:00:00"/>
    <m/>
    <m/>
    <s v=""/>
    <d v="2022-12-23T00:00:00"/>
    <n v="54"/>
    <n v="0"/>
    <n v="2022"/>
    <n v="12"/>
    <n v="28"/>
    <n v="9"/>
    <n v="3"/>
  </r>
  <r>
    <x v="1"/>
    <x v="7"/>
    <x v="1"/>
    <s v="Cerrado"/>
    <s v="ITSMECOM-1191571"/>
    <n v="5790851"/>
    <d v="2022-10-27T00:00:00"/>
    <d v="2023-01-07T00:00:00"/>
    <m/>
    <m/>
    <s v=""/>
    <d v="2022-12-23T00:00:00"/>
    <n v="57"/>
    <n v="0"/>
    <n v="2022"/>
    <n v="12"/>
    <n v="28"/>
    <n v="9"/>
    <n v="3"/>
  </r>
  <r>
    <x v="1"/>
    <x v="7"/>
    <x v="1"/>
    <s v="Cerrado"/>
    <s v="ITSMECOM-1179594"/>
    <n v="5747589"/>
    <d v="2022-10-18T00:00:00"/>
    <d v="2023-01-07T00:00:00"/>
    <m/>
    <m/>
    <s v=""/>
    <d v="2022-12-23T00:00:00"/>
    <n v="66"/>
    <n v="0"/>
    <n v="2022"/>
    <n v="12"/>
    <n v="28"/>
    <n v="9"/>
    <n v="3"/>
  </r>
  <r>
    <x v="1"/>
    <x v="7"/>
    <x v="2"/>
    <s v="Cerrado"/>
    <s v="ITSMECOM-1179311"/>
    <n v="5745854"/>
    <d v="2022-10-18T00:00:00"/>
    <d v="2022-12-23T00:00:00"/>
    <m/>
    <m/>
    <s v=""/>
    <d v="2022-12-07T00:00:00"/>
    <n v="50"/>
    <n v="0"/>
    <n v="2022"/>
    <n v="12"/>
    <n v="28"/>
    <n v="9"/>
    <n v="3"/>
  </r>
  <r>
    <x v="1"/>
    <x v="7"/>
    <x v="1"/>
    <s v="Cerrado"/>
    <s v="ITSMECOM-1175438"/>
    <n v="5732873"/>
    <d v="2022-10-14T00:00:00"/>
    <d v="2023-01-07T00:00:00"/>
    <m/>
    <m/>
    <s v=""/>
    <d v="2022-12-23T00:00:00"/>
    <n v="70"/>
    <n v="0"/>
    <n v="2022"/>
    <n v="12"/>
    <n v="28"/>
    <n v="9"/>
    <n v="3"/>
  </r>
  <r>
    <x v="1"/>
    <x v="7"/>
    <x v="1"/>
    <s v="Cerrado"/>
    <s v="ITSMECOM-1160665"/>
    <n v="5685359"/>
    <d v="2022-10-03T00:00:00"/>
    <d v="2023-01-11T00:00:00"/>
    <m/>
    <m/>
    <s v=""/>
    <d v="2022-12-26T00:00:00"/>
    <n v="84"/>
    <n v="0"/>
    <n v="2022"/>
    <n v="12"/>
    <n v="28"/>
    <n v="9"/>
    <n v="3"/>
  </r>
  <r>
    <x v="1"/>
    <x v="6"/>
    <x v="0"/>
    <s v="Cerrado"/>
    <s v="ITSMECOM-1135061"/>
    <n v="5595634"/>
    <d v="2022-09-15T00:00:00"/>
    <d v="2023-01-07T00:00:00"/>
    <m/>
    <m/>
    <s v=""/>
    <d v="2022-12-23T00:00:00"/>
    <n v="99"/>
    <n v="0"/>
    <n v="2022"/>
    <n v="12"/>
    <n v="28"/>
    <n v="9"/>
    <n v="3"/>
  </r>
  <r>
    <x v="1"/>
    <x v="16"/>
    <x v="3"/>
    <s v="Cerrado"/>
    <s v="ITSMECOM-1129775"/>
    <n v="5576201"/>
    <d v="2022-09-12T00:00:00"/>
    <d v="2023-01-10T00:00:00"/>
    <d v="2022-11-18T00:00:00"/>
    <d v="2022-12-22T00:00:00"/>
    <s v=""/>
    <d v="2022-12-22T00:00:00"/>
    <n v="101"/>
    <n v="34"/>
    <n v="2022"/>
    <n v="12"/>
    <n v="28"/>
    <n v="9"/>
    <n v="3"/>
  </r>
  <r>
    <x v="0"/>
    <x v="8"/>
    <x v="0"/>
    <s v="Cerrado"/>
    <s v="ITSMECOM-1111408"/>
    <n v="5519240"/>
    <d v="2022-08-29T00:00:00"/>
    <d v="2023-01-11T00:00:00"/>
    <d v="2022-08-29T00:00:00"/>
    <d v="2022-12-27T00:00:00"/>
    <s v=""/>
    <d v="2022-12-27T00:00:00"/>
    <n v="120"/>
    <n v="120"/>
    <n v="2022"/>
    <n v="12"/>
    <n v="28"/>
    <n v="9"/>
    <n v="3"/>
  </r>
  <r>
    <x v="0"/>
    <x v="0"/>
    <x v="0"/>
    <s v="Cerrado"/>
    <s v="ITSMECOM-1258617"/>
    <n v="5966735"/>
    <d v="2022-11-30T00:00:00"/>
    <d v="2022-12-15T00:00:00"/>
    <m/>
    <m/>
    <s v=""/>
    <d v="2022-11-30T00:00:00"/>
    <n v="0"/>
    <n v="0"/>
    <n v="2022"/>
    <n v="11"/>
    <n v="28"/>
    <n v="9"/>
    <n v="3"/>
  </r>
  <r>
    <x v="0"/>
    <x v="0"/>
    <x v="0"/>
    <s v="Cerrado"/>
    <s v="ITSMECOM-1256486"/>
    <n v="5960044"/>
    <d v="2022-11-29T00:00:00"/>
    <d v="2022-12-14T00:00:00"/>
    <m/>
    <m/>
    <s v=""/>
    <d v="2022-11-29T00:00:00"/>
    <n v="0"/>
    <n v="0"/>
    <n v="2022"/>
    <n v="11"/>
    <n v="28"/>
    <n v="9"/>
    <n v="3"/>
  </r>
  <r>
    <x v="1"/>
    <x v="1"/>
    <x v="0"/>
    <s v="Cerrado"/>
    <s v="ITSMECOM-1256469"/>
    <n v="5959880"/>
    <d v="2022-11-29T00:00:00"/>
    <d v="2022-12-14T00:00:00"/>
    <m/>
    <m/>
    <s v=""/>
    <d v="2022-11-29T00:00:00"/>
    <n v="0"/>
    <n v="0"/>
    <n v="2022"/>
    <n v="11"/>
    <n v="28"/>
    <n v="9"/>
    <n v="3"/>
  </r>
  <r>
    <x v="0"/>
    <x v="0"/>
    <x v="1"/>
    <s v="Cerrado"/>
    <s v="ITSMECOM-1254422"/>
    <n v="5954970"/>
    <d v="2022-11-28T00:00:00"/>
    <d v="2022-12-13T00:00:00"/>
    <m/>
    <m/>
    <s v=""/>
    <d v="2022-11-28T00:00:00"/>
    <n v="0"/>
    <n v="0"/>
    <n v="2022"/>
    <n v="11"/>
    <n v="28"/>
    <n v="9"/>
    <n v="3"/>
  </r>
  <r>
    <x v="1"/>
    <x v="1"/>
    <x v="2"/>
    <s v="Cerrado"/>
    <s v="ITSMECOM-1254416"/>
    <n v="5954700"/>
    <d v="2022-11-28T00:00:00"/>
    <d v="2022-12-14T00:00:00"/>
    <d v="2022-11-28T00:00:00"/>
    <d v="2022-11-28T00:00:00"/>
    <s v=""/>
    <d v="2022-11-28T00:00:00"/>
    <n v="0"/>
    <n v="0"/>
    <n v="2022"/>
    <n v="11"/>
    <n v="28"/>
    <n v="9"/>
    <n v="3"/>
  </r>
  <r>
    <x v="1"/>
    <x v="5"/>
    <x v="0"/>
    <s v="Cerrado"/>
    <s v="ITSMECOM-1253841"/>
    <n v="5952079"/>
    <d v="2022-11-28T00:00:00"/>
    <d v="2022-12-13T00:00:00"/>
    <m/>
    <m/>
    <s v=""/>
    <d v="2022-11-28T00:00:00"/>
    <n v="0"/>
    <n v="0"/>
    <n v="2022"/>
    <n v="11"/>
    <n v="28"/>
    <n v="9"/>
    <n v="3"/>
  </r>
  <r>
    <x v="1"/>
    <x v="5"/>
    <x v="2"/>
    <s v="Cerrado"/>
    <s v="ITSMECOM-1253837"/>
    <n v="5952073"/>
    <d v="2022-11-28T00:00:00"/>
    <d v="2022-12-14T00:00:00"/>
    <d v="2022-11-28T00:00:00"/>
    <d v="2022-11-29T00:00:00"/>
    <s v=""/>
    <d v="2022-11-29T00:00:00"/>
    <n v="1"/>
    <n v="1"/>
    <n v="2022"/>
    <n v="11"/>
    <n v="28"/>
    <n v="9"/>
    <n v="3"/>
  </r>
  <r>
    <x v="1"/>
    <x v="5"/>
    <x v="0"/>
    <s v="Cerrado"/>
    <s v="ITSMECOM-1253831"/>
    <n v="5952068"/>
    <d v="2022-11-28T00:00:00"/>
    <d v="2022-12-14T00:00:00"/>
    <d v="2022-11-28T00:00:00"/>
    <d v="2022-11-29T00:00:00"/>
    <s v=""/>
    <d v="2022-11-29T00:00:00"/>
    <n v="1"/>
    <n v="1"/>
    <n v="2022"/>
    <n v="11"/>
    <n v="28"/>
    <n v="9"/>
    <n v="3"/>
  </r>
  <r>
    <x v="1"/>
    <x v="5"/>
    <x v="0"/>
    <s v="Cerrado"/>
    <s v="ITSMECOM-1253826"/>
    <n v="5952064"/>
    <d v="2022-11-28T00:00:00"/>
    <d v="2022-12-15T00:00:00"/>
    <d v="2022-11-28T00:00:00"/>
    <d v="2022-11-30T00:00:00"/>
    <s v=""/>
    <d v="2022-11-30T00:00:00"/>
    <n v="2"/>
    <n v="2"/>
    <n v="2022"/>
    <n v="11"/>
    <n v="28"/>
    <n v="9"/>
    <n v="3"/>
  </r>
  <r>
    <x v="1"/>
    <x v="5"/>
    <x v="2"/>
    <s v="Cerrado"/>
    <s v="ITSMECOM-1253824"/>
    <n v="5952060"/>
    <d v="2022-11-28T00:00:00"/>
    <d v="2022-12-14T00:00:00"/>
    <d v="2022-11-28T00:00:00"/>
    <d v="2022-11-29T00:00:00"/>
    <s v=""/>
    <d v="2022-11-29T00:00:00"/>
    <n v="1"/>
    <n v="1"/>
    <n v="2022"/>
    <n v="11"/>
    <n v="28"/>
    <n v="9"/>
    <n v="3"/>
  </r>
  <r>
    <x v="1"/>
    <x v="5"/>
    <x v="0"/>
    <s v="Cerrado"/>
    <s v="ITSMECOM-1253812"/>
    <n v="5952044"/>
    <d v="2022-11-28T00:00:00"/>
    <d v="2022-12-14T00:00:00"/>
    <d v="2022-11-28T00:00:00"/>
    <d v="2022-11-29T00:00:00"/>
    <s v=""/>
    <d v="2022-11-29T00:00:00"/>
    <n v="1"/>
    <n v="1"/>
    <n v="2022"/>
    <n v="11"/>
    <n v="28"/>
    <n v="9"/>
    <n v="3"/>
  </r>
  <r>
    <x v="1"/>
    <x v="5"/>
    <x v="0"/>
    <s v="Cerrado"/>
    <s v="ITSMECOM-1253804"/>
    <n v="5952036"/>
    <d v="2022-11-28T00:00:00"/>
    <d v="2022-12-14T00:00:00"/>
    <m/>
    <m/>
    <s v=""/>
    <d v="2022-11-29T00:00:00"/>
    <n v="1"/>
    <n v="0"/>
    <n v="2022"/>
    <n v="11"/>
    <n v="28"/>
    <n v="9"/>
    <n v="3"/>
  </r>
  <r>
    <x v="0"/>
    <x v="0"/>
    <x v="1"/>
    <s v="Cerrado"/>
    <s v="ITSMECOM-1253729"/>
    <n v="5951853"/>
    <d v="2022-11-28T00:00:00"/>
    <d v="2022-12-14T00:00:00"/>
    <m/>
    <m/>
    <s v=""/>
    <d v="2022-11-28T00:00:00"/>
    <n v="0"/>
    <n v="0"/>
    <n v="2022"/>
    <n v="11"/>
    <n v="28"/>
    <n v="9"/>
    <n v="3"/>
  </r>
  <r>
    <x v="1"/>
    <x v="5"/>
    <x v="0"/>
    <s v="Cerrado"/>
    <s v="ITSMECOM-1252783"/>
    <n v="5950144"/>
    <d v="2022-11-27T00:00:00"/>
    <d v="2022-12-13T00:00:00"/>
    <d v="2022-11-27T00:00:00"/>
    <d v="2022-11-28T00:00:00"/>
    <s v=""/>
    <d v="2022-11-28T00:00:00"/>
    <n v="1"/>
    <n v="1"/>
    <n v="2022"/>
    <n v="11"/>
    <n v="28"/>
    <n v="9"/>
    <n v="3"/>
  </r>
  <r>
    <x v="1"/>
    <x v="5"/>
    <x v="0"/>
    <s v="Cerrado"/>
    <s v="ITSMECOM-1252617"/>
    <n v="5949455"/>
    <d v="2022-11-27T00:00:00"/>
    <d v="2022-12-13T00:00:00"/>
    <d v="2022-11-27T00:00:00"/>
    <d v="2022-11-28T00:00:00"/>
    <s v=""/>
    <d v="2022-11-28T00:00:00"/>
    <n v="1"/>
    <n v="1"/>
    <n v="2022"/>
    <n v="11"/>
    <n v="28"/>
    <n v="9"/>
    <n v="3"/>
  </r>
  <r>
    <x v="1"/>
    <x v="5"/>
    <x v="0"/>
    <s v="Cerrado"/>
    <s v="ITSMECOM-1252594"/>
    <n v="5949448"/>
    <d v="2022-11-27T00:00:00"/>
    <d v="2022-12-13T00:00:00"/>
    <d v="2022-11-27T00:00:00"/>
    <d v="2022-11-28T00:00:00"/>
    <s v=""/>
    <d v="2022-11-28T00:00:00"/>
    <n v="1"/>
    <n v="1"/>
    <n v="2022"/>
    <n v="11"/>
    <n v="28"/>
    <n v="9"/>
    <n v="3"/>
  </r>
  <r>
    <x v="1"/>
    <x v="1"/>
    <x v="0"/>
    <s v="Cerrado"/>
    <s v="ITSMECOM-1249050"/>
    <n v="5943298"/>
    <d v="2022-11-25T00:00:00"/>
    <d v="2022-12-10T00:00:00"/>
    <m/>
    <m/>
    <s v=""/>
    <d v="2022-11-25T00:00:00"/>
    <n v="0"/>
    <n v="0"/>
    <n v="2022"/>
    <n v="11"/>
    <n v="28"/>
    <n v="9"/>
    <n v="3"/>
  </r>
  <r>
    <x v="1"/>
    <x v="1"/>
    <x v="0"/>
    <s v="Cerrado"/>
    <s v="ITSMECOM-1248995"/>
    <n v="5943227"/>
    <d v="2022-11-25T00:00:00"/>
    <d v="2022-12-10T00:00:00"/>
    <m/>
    <m/>
    <s v=""/>
    <d v="2022-11-25T00:00:00"/>
    <n v="0"/>
    <n v="0"/>
    <n v="2022"/>
    <n v="11"/>
    <n v="28"/>
    <n v="9"/>
    <n v="3"/>
  </r>
  <r>
    <x v="1"/>
    <x v="5"/>
    <x v="0"/>
    <s v="Cerrado"/>
    <s v="ITSMECOM-1248986"/>
    <n v="5943219"/>
    <d v="2022-11-25T00:00:00"/>
    <d v="2022-12-10T00:00:00"/>
    <m/>
    <m/>
    <s v=""/>
    <d v="2022-11-25T00:00:00"/>
    <n v="0"/>
    <n v="0"/>
    <n v="2022"/>
    <n v="11"/>
    <n v="28"/>
    <n v="9"/>
    <n v="3"/>
  </r>
  <r>
    <x v="1"/>
    <x v="5"/>
    <x v="2"/>
    <s v="Cerrado"/>
    <s v="ITSMECOM-1248926"/>
    <n v="5942957"/>
    <d v="2022-11-25T00:00:00"/>
    <d v="2022-12-10T00:00:00"/>
    <m/>
    <m/>
    <s v=""/>
    <d v="2022-11-25T00:00:00"/>
    <n v="0"/>
    <n v="0"/>
    <n v="2022"/>
    <n v="11"/>
    <n v="28"/>
    <n v="9"/>
    <n v="3"/>
  </r>
  <r>
    <x v="1"/>
    <x v="1"/>
    <x v="0"/>
    <s v="Cerrado"/>
    <s v="ITSMECOM-1248880"/>
    <n v="5942760"/>
    <d v="2022-11-25T00:00:00"/>
    <d v="2022-12-10T00:00:00"/>
    <d v="2022-11-25T00:00:00"/>
    <d v="2022-11-25T00:00:00"/>
    <s v=""/>
    <d v="2022-11-25T00:00:00"/>
    <n v="0"/>
    <n v="0"/>
    <n v="2022"/>
    <n v="11"/>
    <n v="28"/>
    <n v="9"/>
    <n v="3"/>
  </r>
  <r>
    <x v="1"/>
    <x v="1"/>
    <x v="0"/>
    <s v="Cerrado"/>
    <s v="ITSMECOM-1248843"/>
    <n v="5942709"/>
    <d v="2022-11-25T00:00:00"/>
    <d v="2022-12-14T00:00:00"/>
    <d v="2022-11-25T00:00:00"/>
    <d v="2022-11-29T00:00:00"/>
    <s v=""/>
    <d v="2022-11-29T00:00:00"/>
    <n v="4"/>
    <n v="4"/>
    <n v="2022"/>
    <n v="11"/>
    <n v="28"/>
    <n v="9"/>
    <n v="3"/>
  </r>
  <r>
    <x v="0"/>
    <x v="0"/>
    <x v="0"/>
    <s v="Cerrado"/>
    <s v="ITSMECOM-1248837"/>
    <n v="5942823"/>
    <d v="2022-11-25T00:00:00"/>
    <d v="2022-12-10T00:00:00"/>
    <m/>
    <m/>
    <s v=""/>
    <d v="2022-11-25T00:00:00"/>
    <n v="0"/>
    <n v="0"/>
    <n v="2022"/>
    <n v="11"/>
    <n v="28"/>
    <n v="9"/>
    <n v="3"/>
  </r>
  <r>
    <x v="1"/>
    <x v="5"/>
    <x v="0"/>
    <s v="Cerrado"/>
    <s v="ITSMECOM-1244908"/>
    <n v="5934957"/>
    <d v="2022-11-24T00:00:00"/>
    <d v="2022-12-10T00:00:00"/>
    <m/>
    <m/>
    <s v=""/>
    <d v="2022-11-25T00:00:00"/>
    <n v="1"/>
    <n v="0"/>
    <n v="2022"/>
    <n v="11"/>
    <n v="28"/>
    <n v="9"/>
    <n v="3"/>
  </r>
  <r>
    <x v="1"/>
    <x v="5"/>
    <x v="0"/>
    <s v="Cerrado"/>
    <s v="ITSMECOM-1244891"/>
    <n v="5934941"/>
    <d v="2022-11-24T00:00:00"/>
    <d v="2022-12-10T00:00:00"/>
    <m/>
    <m/>
    <s v=""/>
    <d v="2022-11-24T00:00:00"/>
    <n v="0"/>
    <n v="0"/>
    <n v="2022"/>
    <n v="11"/>
    <n v="28"/>
    <n v="9"/>
    <n v="3"/>
  </r>
  <r>
    <x v="1"/>
    <x v="1"/>
    <x v="0"/>
    <s v="Cerrado"/>
    <s v="ITSMECOM-1244876"/>
    <n v="5935013"/>
    <d v="2022-11-24T00:00:00"/>
    <d v="2022-12-09T00:00:00"/>
    <m/>
    <m/>
    <s v=""/>
    <d v="2022-11-24T00:00:00"/>
    <n v="0"/>
    <n v="0"/>
    <n v="2022"/>
    <n v="11"/>
    <n v="28"/>
    <n v="9"/>
    <n v="3"/>
  </r>
  <r>
    <x v="1"/>
    <x v="3"/>
    <x v="0"/>
    <s v="Cerrado"/>
    <s v="ITSMECOM-1244830"/>
    <n v="5934480"/>
    <d v="2022-11-24T00:00:00"/>
    <d v="2022-12-10T00:00:00"/>
    <d v="2022-11-24T00:00:00"/>
    <d v="2022-11-25T00:00:00"/>
    <s v=""/>
    <d v="2022-11-25T00:00:00"/>
    <n v="1"/>
    <n v="1"/>
    <n v="2022"/>
    <n v="11"/>
    <n v="28"/>
    <n v="9"/>
    <n v="3"/>
  </r>
  <r>
    <x v="1"/>
    <x v="3"/>
    <x v="0"/>
    <s v="Cerrado"/>
    <s v="ITSMECOM-1244800"/>
    <n v="5934424"/>
    <d v="2022-11-24T00:00:00"/>
    <d v="2022-12-10T00:00:00"/>
    <d v="2022-11-24T00:00:00"/>
    <d v="2022-11-24T00:00:00"/>
    <s v=""/>
    <d v="2022-11-24T00:00:00"/>
    <n v="0"/>
    <n v="0"/>
    <n v="2022"/>
    <n v="11"/>
    <n v="28"/>
    <n v="9"/>
    <n v="3"/>
  </r>
  <r>
    <x v="1"/>
    <x v="1"/>
    <x v="0"/>
    <s v="Cerrado"/>
    <s v="ITSMECOM-1244792"/>
    <n v="5934319"/>
    <d v="2022-11-24T00:00:00"/>
    <d v="2022-12-10T00:00:00"/>
    <m/>
    <m/>
    <s v=""/>
    <d v="2022-11-25T00:00:00"/>
    <n v="1"/>
    <n v="0"/>
    <n v="2022"/>
    <n v="11"/>
    <n v="28"/>
    <n v="9"/>
    <n v="3"/>
  </r>
  <r>
    <x v="1"/>
    <x v="1"/>
    <x v="0"/>
    <s v="Cerrado"/>
    <s v="ITSMECOM-1243614"/>
    <n v="5931826"/>
    <d v="2022-11-23T00:00:00"/>
    <d v="2022-12-09T00:00:00"/>
    <d v="2022-11-23T00:00:00"/>
    <d v="2022-11-24T00:00:00"/>
    <s v=""/>
    <d v="2022-11-24T00:00:00"/>
    <n v="1"/>
    <n v="1"/>
    <n v="2022"/>
    <n v="11"/>
    <n v="28"/>
    <n v="9"/>
    <n v="3"/>
  </r>
  <r>
    <x v="1"/>
    <x v="1"/>
    <x v="3"/>
    <s v="Cerrado"/>
    <s v="ITSMECOM-1242773"/>
    <n v="5927874"/>
    <d v="2022-11-23T00:00:00"/>
    <d v="2022-12-09T00:00:00"/>
    <d v="2022-11-23T00:00:00"/>
    <d v="2022-11-24T00:00:00"/>
    <s v=""/>
    <d v="2022-11-24T00:00:00"/>
    <n v="1"/>
    <n v="1"/>
    <n v="2022"/>
    <n v="11"/>
    <n v="28"/>
    <n v="9"/>
    <n v="3"/>
  </r>
  <r>
    <x v="1"/>
    <x v="1"/>
    <x v="0"/>
    <s v="Cerrado"/>
    <s v="ITSMECOM-1242730"/>
    <n v="5927815"/>
    <d v="2022-11-23T00:00:00"/>
    <d v="2022-12-09T00:00:00"/>
    <d v="2022-11-23T00:00:00"/>
    <d v="2022-11-23T00:00:00"/>
    <s v=""/>
    <d v="2022-11-23T00:00:00"/>
    <n v="0"/>
    <n v="0"/>
    <n v="2022"/>
    <n v="11"/>
    <n v="28"/>
    <n v="9"/>
    <n v="3"/>
  </r>
  <r>
    <x v="1"/>
    <x v="7"/>
    <x v="1"/>
    <s v="Cerrado"/>
    <s v="ITSMECOM-1242729"/>
    <n v="5927629"/>
    <d v="2022-11-23T00:00:00"/>
    <d v="2022-12-10T00:00:00"/>
    <m/>
    <m/>
    <s v=""/>
    <d v="2022-11-25T00:00:00"/>
    <n v="2"/>
    <n v="0"/>
    <n v="2022"/>
    <n v="11"/>
    <n v="28"/>
    <n v="9"/>
    <n v="3"/>
  </r>
  <r>
    <x v="1"/>
    <x v="1"/>
    <x v="0"/>
    <s v="Cerrado"/>
    <s v="ITSMECOM-1242559"/>
    <n v="5926979"/>
    <d v="2022-11-23T00:00:00"/>
    <d v="2022-12-09T00:00:00"/>
    <m/>
    <m/>
    <s v=""/>
    <d v="2022-11-23T00:00:00"/>
    <n v="0"/>
    <n v="0"/>
    <n v="2022"/>
    <n v="11"/>
    <n v="28"/>
    <n v="9"/>
    <n v="3"/>
  </r>
  <r>
    <x v="1"/>
    <x v="1"/>
    <x v="0"/>
    <s v="Cerrado"/>
    <s v="ITSMECOM-1242551"/>
    <n v="5926970"/>
    <d v="2022-11-23T00:00:00"/>
    <d v="2022-12-10T00:00:00"/>
    <d v="2022-11-23T00:00:00"/>
    <d v="2022-11-24T00:00:00"/>
    <s v=""/>
    <d v="2022-11-24T00:00:00"/>
    <n v="1"/>
    <n v="1"/>
    <n v="2022"/>
    <n v="11"/>
    <n v="28"/>
    <n v="9"/>
    <n v="3"/>
  </r>
  <r>
    <x v="0"/>
    <x v="0"/>
    <x v="1"/>
    <s v="Cerrado"/>
    <s v="ITSMECOM-1241329"/>
    <n v="5923994"/>
    <d v="2022-11-22T00:00:00"/>
    <d v="2022-12-08T00:00:00"/>
    <m/>
    <m/>
    <s v=""/>
    <d v="2022-11-23T00:00:00"/>
    <n v="1"/>
    <n v="0"/>
    <n v="2022"/>
    <n v="11"/>
    <n v="28"/>
    <n v="9"/>
    <n v="3"/>
  </r>
  <r>
    <x v="1"/>
    <x v="1"/>
    <x v="0"/>
    <s v="Cerrado"/>
    <s v="ITSMECOM-1240795"/>
    <n v="5922255"/>
    <d v="2022-11-22T00:00:00"/>
    <d v="2022-12-09T00:00:00"/>
    <d v="2022-11-22T00:00:00"/>
    <d v="2022-11-24T00:00:00"/>
    <s v=""/>
    <d v="2022-11-24T00:00:00"/>
    <n v="2"/>
    <n v="2"/>
    <n v="2022"/>
    <n v="11"/>
    <n v="28"/>
    <n v="9"/>
    <n v="3"/>
  </r>
  <r>
    <x v="0"/>
    <x v="0"/>
    <x v="0"/>
    <s v="Cerrado"/>
    <s v="ITSMECOM-1240660"/>
    <n v="5921642"/>
    <d v="2022-11-22T00:00:00"/>
    <d v="2022-12-07T00:00:00"/>
    <m/>
    <m/>
    <s v=""/>
    <d v="2022-11-22T00:00:00"/>
    <n v="0"/>
    <n v="0"/>
    <n v="2022"/>
    <n v="11"/>
    <n v="28"/>
    <n v="9"/>
    <n v="3"/>
  </r>
  <r>
    <x v="1"/>
    <x v="1"/>
    <x v="0"/>
    <s v="Cerrado"/>
    <s v="ITSMECOM-1240538"/>
    <n v="5921079"/>
    <d v="2022-11-22T00:00:00"/>
    <d v="2022-12-10T00:00:00"/>
    <d v="2022-11-22T00:00:00"/>
    <d v="2022-11-25T00:00:00"/>
    <s v=""/>
    <d v="2022-11-25T00:00:00"/>
    <n v="3"/>
    <n v="3"/>
    <n v="2022"/>
    <n v="11"/>
    <n v="28"/>
    <n v="9"/>
    <n v="3"/>
  </r>
  <r>
    <x v="1"/>
    <x v="1"/>
    <x v="0"/>
    <s v="Cerrado"/>
    <s v="ITSMECOM-1240488"/>
    <n v="5920887"/>
    <d v="2022-11-22T00:00:00"/>
    <d v="2022-12-07T00:00:00"/>
    <m/>
    <m/>
    <s v=""/>
    <d v="2022-11-22T00:00:00"/>
    <n v="0"/>
    <n v="0"/>
    <n v="2022"/>
    <n v="11"/>
    <n v="28"/>
    <n v="9"/>
    <n v="3"/>
  </r>
  <r>
    <x v="1"/>
    <x v="3"/>
    <x v="0"/>
    <s v="Cerrado"/>
    <s v="ITSMECOM-1240451"/>
    <n v="5920938"/>
    <d v="2022-11-22T00:00:00"/>
    <d v="2022-12-07T00:00:00"/>
    <m/>
    <m/>
    <s v=""/>
    <d v="2022-11-22T00:00:00"/>
    <n v="0"/>
    <n v="0"/>
    <n v="2022"/>
    <n v="11"/>
    <n v="28"/>
    <n v="9"/>
    <n v="3"/>
  </r>
  <r>
    <x v="0"/>
    <x v="0"/>
    <x v="0"/>
    <s v="Cerrado"/>
    <s v="ITSMECOM-1240389"/>
    <n v="5920400"/>
    <d v="2022-11-22T00:00:00"/>
    <d v="2022-12-08T00:00:00"/>
    <m/>
    <m/>
    <s v=""/>
    <d v="2022-11-22T00:00:00"/>
    <n v="0"/>
    <n v="0"/>
    <n v="2022"/>
    <n v="11"/>
    <n v="28"/>
    <n v="9"/>
    <n v="3"/>
  </r>
  <r>
    <x v="1"/>
    <x v="1"/>
    <x v="0"/>
    <s v="Cerrado"/>
    <s v="ITSMECOM-1239479"/>
    <n v="5918813"/>
    <d v="2022-11-21T00:00:00"/>
    <d v="2022-12-07T00:00:00"/>
    <d v="2022-11-21T00:00:00"/>
    <d v="2022-11-22T00:00:00"/>
    <s v=""/>
    <d v="2022-11-22T00:00:00"/>
    <n v="1"/>
    <n v="1"/>
    <n v="2022"/>
    <n v="11"/>
    <n v="28"/>
    <n v="9"/>
    <n v="3"/>
  </r>
  <r>
    <x v="1"/>
    <x v="1"/>
    <x v="0"/>
    <s v="Cerrado"/>
    <s v="ITSMECOM-1239344"/>
    <n v="5917975"/>
    <d v="2022-11-21T00:00:00"/>
    <d v="2022-12-07T00:00:00"/>
    <d v="2022-11-21T00:00:00"/>
    <d v="2022-11-22T00:00:00"/>
    <s v=""/>
    <d v="2022-11-22T00:00:00"/>
    <n v="1"/>
    <n v="1"/>
    <n v="2022"/>
    <n v="11"/>
    <n v="28"/>
    <n v="9"/>
    <n v="3"/>
  </r>
  <r>
    <x v="1"/>
    <x v="5"/>
    <x v="2"/>
    <s v="Cerrado"/>
    <s v="ITSMECOM-1239238"/>
    <n v="5917723"/>
    <d v="2022-11-21T00:00:00"/>
    <d v="2022-12-10T00:00:00"/>
    <d v="2022-11-21T00:00:00"/>
    <d v="2022-11-25T00:00:00"/>
    <s v=""/>
    <d v="2022-11-25T00:00:00"/>
    <n v="4"/>
    <n v="4"/>
    <n v="2022"/>
    <n v="11"/>
    <n v="28"/>
    <n v="9"/>
    <n v="3"/>
  </r>
  <r>
    <x v="0"/>
    <x v="0"/>
    <x v="1"/>
    <s v="Cerrado"/>
    <s v="ITSMECOM-1238378"/>
    <n v="5913811"/>
    <d v="2022-11-21T00:00:00"/>
    <d v="2022-12-09T00:00:00"/>
    <m/>
    <m/>
    <s v=""/>
    <d v="2022-11-24T00:00:00"/>
    <n v="3"/>
    <n v="0"/>
    <n v="2022"/>
    <n v="11"/>
    <n v="28"/>
    <n v="9"/>
    <n v="3"/>
  </r>
  <r>
    <x v="1"/>
    <x v="1"/>
    <x v="0"/>
    <s v="Cerrado"/>
    <s v="ITSMECOM-1238353"/>
    <n v="5913385"/>
    <d v="2022-11-21T00:00:00"/>
    <d v="2022-12-08T00:00:00"/>
    <m/>
    <m/>
    <s v=""/>
    <d v="2022-11-23T00:00:00"/>
    <n v="2"/>
    <n v="0"/>
    <n v="2022"/>
    <n v="11"/>
    <n v="28"/>
    <n v="9"/>
    <n v="3"/>
  </r>
  <r>
    <x v="1"/>
    <x v="5"/>
    <x v="0"/>
    <s v="Cerrado"/>
    <s v="ITSMECOM-1238338"/>
    <n v="5913366"/>
    <d v="2022-11-21T00:00:00"/>
    <d v="2022-12-06T00:00:00"/>
    <m/>
    <m/>
    <s v=""/>
    <d v="2022-11-21T00:00:00"/>
    <n v="0"/>
    <n v="0"/>
    <n v="2022"/>
    <n v="11"/>
    <n v="28"/>
    <n v="9"/>
    <n v="3"/>
  </r>
  <r>
    <x v="1"/>
    <x v="5"/>
    <x v="0"/>
    <s v="Cerrado"/>
    <s v="ITSMECOM-1238330"/>
    <n v="5913349"/>
    <d v="2022-11-21T00:00:00"/>
    <d v="2022-12-07T00:00:00"/>
    <m/>
    <m/>
    <s v=""/>
    <d v="2022-11-22T00:00:00"/>
    <n v="1"/>
    <n v="0"/>
    <n v="2022"/>
    <n v="11"/>
    <n v="28"/>
    <n v="9"/>
    <n v="3"/>
  </r>
  <r>
    <x v="1"/>
    <x v="1"/>
    <x v="0"/>
    <s v="Cerrado"/>
    <s v="ITSMECOM-1238317"/>
    <n v="5913339"/>
    <d v="2022-11-21T00:00:00"/>
    <d v="2022-12-07T00:00:00"/>
    <m/>
    <m/>
    <s v=""/>
    <d v="2022-11-22T00:00:00"/>
    <n v="1"/>
    <n v="0"/>
    <n v="2022"/>
    <n v="11"/>
    <n v="28"/>
    <n v="9"/>
    <n v="3"/>
  </r>
  <r>
    <x v="0"/>
    <x v="0"/>
    <x v="0"/>
    <s v="Cerrado"/>
    <s v="ITSMECOM-1233301"/>
    <n v="5906104"/>
    <d v="2022-11-18T00:00:00"/>
    <d v="2022-12-06T00:00:00"/>
    <m/>
    <m/>
    <s v=""/>
    <d v="2022-11-21T00:00:00"/>
    <n v="3"/>
    <n v="0"/>
    <n v="2022"/>
    <n v="11"/>
    <n v="28"/>
    <n v="9"/>
    <n v="3"/>
  </r>
  <r>
    <x v="0"/>
    <x v="0"/>
    <x v="1"/>
    <s v="Cerrado"/>
    <s v="ITSMECOM-1233298"/>
    <n v="5906098"/>
    <d v="2022-11-18T00:00:00"/>
    <d v="2022-12-03T00:00:00"/>
    <m/>
    <m/>
    <s v=""/>
    <d v="2022-11-18T00:00:00"/>
    <n v="0"/>
    <n v="0"/>
    <n v="2022"/>
    <n v="11"/>
    <n v="28"/>
    <n v="9"/>
    <n v="3"/>
  </r>
  <r>
    <x v="1"/>
    <x v="5"/>
    <x v="0"/>
    <s v="Cerrado"/>
    <s v="ITSMECOM-1232810"/>
    <n v="5904710"/>
    <d v="2022-11-18T00:00:00"/>
    <d v="2022-12-03T00:00:00"/>
    <m/>
    <m/>
    <s v=""/>
    <d v="2022-11-18T00:00:00"/>
    <n v="0"/>
    <n v="0"/>
    <n v="2022"/>
    <n v="11"/>
    <n v="28"/>
    <n v="9"/>
    <n v="3"/>
  </r>
  <r>
    <x v="1"/>
    <x v="1"/>
    <x v="0"/>
    <s v="Cerrado"/>
    <s v="ITSMECOM-1232777"/>
    <n v="5904265"/>
    <d v="2022-11-18T00:00:00"/>
    <d v="2022-12-03T00:00:00"/>
    <d v="2022-11-18T00:00:00"/>
    <d v="2022-11-18T00:00:00"/>
    <s v=""/>
    <d v="2022-11-18T00:00:00"/>
    <n v="0"/>
    <n v="0"/>
    <n v="2022"/>
    <n v="11"/>
    <n v="28"/>
    <n v="9"/>
    <n v="3"/>
  </r>
  <r>
    <x v="1"/>
    <x v="5"/>
    <x v="0"/>
    <s v="Cerrado"/>
    <s v="ITSMECOM-1232609"/>
    <n v="5903309"/>
    <d v="2022-11-18T00:00:00"/>
    <d v="2022-12-06T00:00:00"/>
    <d v="2022-11-18T00:00:00"/>
    <d v="2022-11-21T00:00:00"/>
    <s v=""/>
    <d v="2022-11-21T00:00:00"/>
    <n v="3"/>
    <n v="3"/>
    <n v="2022"/>
    <n v="11"/>
    <n v="28"/>
    <n v="9"/>
    <n v="3"/>
  </r>
  <r>
    <x v="1"/>
    <x v="5"/>
    <x v="0"/>
    <s v="Cerrado"/>
    <s v="ITSMECOM-1232595"/>
    <n v="5903293"/>
    <d v="2022-11-18T00:00:00"/>
    <d v="2022-12-03T00:00:00"/>
    <m/>
    <m/>
    <s v=""/>
    <d v="2022-11-18T00:00:00"/>
    <n v="0"/>
    <n v="0"/>
    <n v="2022"/>
    <n v="11"/>
    <n v="28"/>
    <n v="9"/>
    <n v="3"/>
  </r>
  <r>
    <x v="1"/>
    <x v="1"/>
    <x v="0"/>
    <s v="Cerrado"/>
    <s v="ITSMECOM-1232496"/>
    <n v="5903214"/>
    <d v="2022-11-18T00:00:00"/>
    <d v="2022-12-06T00:00:00"/>
    <d v="2022-11-18T00:00:00"/>
    <d v="2022-11-21T00:00:00"/>
    <s v=""/>
    <d v="2022-11-21T00:00:00"/>
    <n v="3"/>
    <n v="3"/>
    <n v="2022"/>
    <n v="11"/>
    <n v="28"/>
    <n v="9"/>
    <n v="3"/>
  </r>
  <r>
    <x v="1"/>
    <x v="1"/>
    <x v="0"/>
    <s v="Cerrado"/>
    <s v="ITSMECOM-1228462"/>
    <n v="5894929"/>
    <d v="2022-11-17T00:00:00"/>
    <d v="2022-12-03T00:00:00"/>
    <m/>
    <m/>
    <s v=""/>
    <d v="2022-11-18T00:00:00"/>
    <n v="1"/>
    <n v="0"/>
    <n v="2022"/>
    <n v="11"/>
    <n v="28"/>
    <n v="9"/>
    <n v="3"/>
  </r>
  <r>
    <x v="1"/>
    <x v="1"/>
    <x v="0"/>
    <s v="Cerrado"/>
    <s v="ITSMECOM-1228452"/>
    <n v="5894926"/>
    <d v="2022-11-17T00:00:00"/>
    <d v="2022-12-03T00:00:00"/>
    <m/>
    <m/>
    <s v=""/>
    <d v="2022-11-17T00:00:00"/>
    <n v="0"/>
    <n v="0"/>
    <n v="2022"/>
    <n v="11"/>
    <n v="28"/>
    <n v="9"/>
    <n v="3"/>
  </r>
  <r>
    <x v="1"/>
    <x v="1"/>
    <x v="0"/>
    <s v="Cerrado"/>
    <s v="ITSMECOM-1228441"/>
    <n v="5894914"/>
    <d v="2022-11-17T00:00:00"/>
    <d v="2022-12-03T00:00:00"/>
    <m/>
    <m/>
    <s v=""/>
    <d v="2022-11-17T00:00:00"/>
    <n v="0"/>
    <n v="0"/>
    <n v="2022"/>
    <n v="11"/>
    <n v="28"/>
    <n v="9"/>
    <n v="3"/>
  </r>
  <r>
    <x v="1"/>
    <x v="5"/>
    <x v="0"/>
    <s v="Cerrado"/>
    <s v="ITSMECOM-1228394"/>
    <n v="5894841"/>
    <d v="2022-11-17T00:00:00"/>
    <d v="2022-12-03T00:00:00"/>
    <d v="2022-11-17T00:00:00"/>
    <d v="2022-11-18T00:00:00"/>
    <s v=""/>
    <d v="2022-11-18T00:00:00"/>
    <n v="1"/>
    <n v="1"/>
    <n v="2022"/>
    <n v="11"/>
    <n v="28"/>
    <n v="9"/>
    <n v="3"/>
  </r>
  <r>
    <x v="1"/>
    <x v="5"/>
    <x v="0"/>
    <s v="Cerrado"/>
    <s v="ITSMECOM-1228369"/>
    <n v="5894830"/>
    <d v="2022-11-17T00:00:00"/>
    <d v="2022-12-02T00:00:00"/>
    <m/>
    <m/>
    <s v=""/>
    <d v="2022-11-17T00:00:00"/>
    <n v="0"/>
    <n v="0"/>
    <n v="2022"/>
    <n v="11"/>
    <n v="28"/>
    <n v="9"/>
    <n v="3"/>
  </r>
  <r>
    <x v="1"/>
    <x v="3"/>
    <x v="0"/>
    <s v="Cerrado"/>
    <s v="ITSMECOM-1228273"/>
    <n v="5894429"/>
    <d v="2022-11-17T00:00:00"/>
    <d v="2022-12-02T00:00:00"/>
    <m/>
    <m/>
    <s v=""/>
    <d v="2022-11-17T00:00:00"/>
    <n v="0"/>
    <n v="0"/>
    <n v="2022"/>
    <n v="11"/>
    <n v="28"/>
    <n v="9"/>
    <n v="3"/>
  </r>
  <r>
    <x v="1"/>
    <x v="3"/>
    <x v="2"/>
    <s v="Cerrado"/>
    <s v="ITSMECOM-1226850"/>
    <n v="5890519"/>
    <d v="2022-11-16T00:00:00"/>
    <d v="2022-12-02T00:00:00"/>
    <m/>
    <m/>
    <s v=""/>
    <d v="2022-11-16T00:00:00"/>
    <n v="0"/>
    <n v="0"/>
    <n v="2022"/>
    <n v="11"/>
    <n v="28"/>
    <n v="9"/>
    <n v="3"/>
  </r>
  <r>
    <x v="1"/>
    <x v="5"/>
    <x v="2"/>
    <s v="Cerrado"/>
    <s v="ITSMECOM-1226231"/>
    <n v="5887847"/>
    <d v="2022-11-16T00:00:00"/>
    <d v="2022-12-06T00:00:00"/>
    <d v="2022-11-16T00:00:00"/>
    <d v="2022-11-21T00:00:00"/>
    <s v=""/>
    <d v="2022-11-21T00:00:00"/>
    <n v="5"/>
    <n v="5"/>
    <n v="2022"/>
    <n v="11"/>
    <n v="28"/>
    <n v="9"/>
    <n v="3"/>
  </r>
  <r>
    <x v="1"/>
    <x v="5"/>
    <x v="0"/>
    <s v="Cerrado"/>
    <s v="ITSMECOM-1226215"/>
    <n v="5887830"/>
    <d v="2022-11-16T00:00:00"/>
    <d v="2022-12-02T00:00:00"/>
    <d v="2022-11-16T00:00:00"/>
    <d v="2022-11-16T00:00:00"/>
    <s v=""/>
    <d v="2022-11-16T00:00:00"/>
    <n v="0"/>
    <n v="0"/>
    <n v="2022"/>
    <n v="11"/>
    <n v="28"/>
    <n v="9"/>
    <n v="3"/>
  </r>
  <r>
    <x v="1"/>
    <x v="5"/>
    <x v="0"/>
    <s v="Cerrado"/>
    <s v="ITSMECOM-1226164"/>
    <n v="5887386"/>
    <d v="2022-11-16T00:00:00"/>
    <d v="2022-12-02T00:00:00"/>
    <d v="2022-11-16T00:00:00"/>
    <d v="2022-11-17T00:00:00"/>
    <s v=""/>
    <d v="2022-11-17T00:00:00"/>
    <n v="1"/>
    <n v="1"/>
    <n v="2022"/>
    <n v="11"/>
    <n v="28"/>
    <n v="9"/>
    <n v="3"/>
  </r>
  <r>
    <x v="1"/>
    <x v="5"/>
    <x v="0"/>
    <s v="Cerrado"/>
    <s v="ITSMECOM-1226119"/>
    <n v="5887532"/>
    <d v="2022-11-16T00:00:00"/>
    <d v="2022-12-06T00:00:00"/>
    <m/>
    <m/>
    <s v=""/>
    <d v="2022-11-21T00:00:00"/>
    <n v="5"/>
    <n v="0"/>
    <n v="2022"/>
    <n v="11"/>
    <n v="28"/>
    <n v="9"/>
    <n v="3"/>
  </r>
  <r>
    <x v="0"/>
    <x v="0"/>
    <x v="1"/>
    <s v="Cerrado"/>
    <s v="ITSMECOM-1224419"/>
    <n v="5882757"/>
    <d v="2022-11-15T00:00:00"/>
    <d v="2022-12-03T00:00:00"/>
    <m/>
    <m/>
    <s v=""/>
    <d v="2022-11-17T00:00:00"/>
    <n v="2"/>
    <n v="0"/>
    <n v="2022"/>
    <n v="11"/>
    <n v="28"/>
    <n v="9"/>
    <n v="3"/>
  </r>
  <r>
    <x v="0"/>
    <x v="0"/>
    <x v="0"/>
    <s v="Cerrado"/>
    <s v="ITSMECOM-1224406"/>
    <n v="5882704"/>
    <d v="2022-11-15T00:00:00"/>
    <d v="2022-11-30T00:00:00"/>
    <m/>
    <m/>
    <s v=""/>
    <d v="2022-11-15T00:00:00"/>
    <n v="0"/>
    <n v="0"/>
    <n v="2022"/>
    <n v="11"/>
    <n v="28"/>
    <n v="9"/>
    <n v="3"/>
  </r>
  <r>
    <x v="1"/>
    <x v="1"/>
    <x v="0"/>
    <s v="Cerrado"/>
    <s v="ITSMECOM-1224070"/>
    <n v="5880972"/>
    <d v="2022-11-15T00:00:00"/>
    <d v="2022-12-07T00:00:00"/>
    <d v="2022-11-15T00:00:00"/>
    <d v="2022-11-22T00:00:00"/>
    <s v=""/>
    <d v="2022-11-22T00:00:00"/>
    <n v="7"/>
    <n v="7"/>
    <n v="2022"/>
    <n v="11"/>
    <n v="28"/>
    <n v="9"/>
    <n v="3"/>
  </r>
  <r>
    <x v="1"/>
    <x v="1"/>
    <x v="0"/>
    <s v="Cerrado"/>
    <s v="ITSMECOM-1223848"/>
    <n v="5880458"/>
    <d v="2022-11-15T00:00:00"/>
    <d v="2022-12-03T00:00:00"/>
    <d v="2022-11-15T00:00:00"/>
    <d v="2022-11-18T00:00:00"/>
    <s v=""/>
    <d v="2022-11-18T00:00:00"/>
    <n v="3"/>
    <n v="3"/>
    <n v="2022"/>
    <n v="11"/>
    <n v="28"/>
    <n v="9"/>
    <n v="3"/>
  </r>
  <r>
    <x v="1"/>
    <x v="1"/>
    <x v="0"/>
    <s v="Cerrado"/>
    <s v="ITSMECOM-1223757"/>
    <n v="5880270"/>
    <d v="2022-11-15T00:00:00"/>
    <d v="2022-12-02T00:00:00"/>
    <d v="2022-11-15T00:00:00"/>
    <d v="2022-11-17T00:00:00"/>
    <s v=""/>
    <d v="2022-11-17T00:00:00"/>
    <n v="2"/>
    <n v="2"/>
    <n v="2022"/>
    <n v="11"/>
    <n v="28"/>
    <n v="9"/>
    <n v="3"/>
  </r>
  <r>
    <x v="1"/>
    <x v="1"/>
    <x v="0"/>
    <s v="Cerrado"/>
    <s v="ITSMECOM-1223623"/>
    <n v="5879756"/>
    <d v="2022-11-15T00:00:00"/>
    <d v="2022-12-01T00:00:00"/>
    <d v="2022-11-15T00:00:00"/>
    <d v="2022-11-16T00:00:00"/>
    <s v=""/>
    <d v="2022-11-16T00:00:00"/>
    <n v="1"/>
    <n v="1"/>
    <n v="2022"/>
    <n v="11"/>
    <n v="28"/>
    <n v="9"/>
    <n v="3"/>
  </r>
  <r>
    <x v="1"/>
    <x v="5"/>
    <x v="0"/>
    <s v="Cerrado"/>
    <s v="ITSMECOM-1222140"/>
    <n v="5875152"/>
    <d v="2022-11-14T00:00:00"/>
    <d v="2022-11-29T00:00:00"/>
    <m/>
    <m/>
    <s v=""/>
    <d v="2022-11-14T00:00:00"/>
    <n v="0"/>
    <n v="0"/>
    <n v="2022"/>
    <n v="11"/>
    <n v="28"/>
    <n v="9"/>
    <n v="3"/>
  </r>
  <r>
    <x v="0"/>
    <x v="0"/>
    <x v="0"/>
    <s v="Cerrado"/>
    <s v="ITSMECOM-1221598"/>
    <n v="5872894"/>
    <d v="2022-11-14T00:00:00"/>
    <d v="2022-11-29T00:00:00"/>
    <m/>
    <m/>
    <s v=""/>
    <d v="2022-11-14T00:00:00"/>
    <n v="0"/>
    <n v="0"/>
    <n v="2022"/>
    <n v="11"/>
    <n v="28"/>
    <n v="9"/>
    <n v="3"/>
  </r>
  <r>
    <x v="0"/>
    <x v="0"/>
    <x v="0"/>
    <s v="Cerrado"/>
    <s v="ITSMECOM-1221583"/>
    <n v="5873021"/>
    <d v="2022-11-14T00:00:00"/>
    <d v="2022-11-29T00:00:00"/>
    <m/>
    <m/>
    <s v=""/>
    <d v="2022-11-14T00:00:00"/>
    <n v="0"/>
    <n v="0"/>
    <n v="2022"/>
    <n v="11"/>
    <n v="28"/>
    <n v="9"/>
    <n v="3"/>
  </r>
  <r>
    <x v="0"/>
    <x v="0"/>
    <x v="0"/>
    <s v="Cerrado"/>
    <s v="ITSMECOM-1221581"/>
    <n v="5872788"/>
    <d v="2022-11-14T00:00:00"/>
    <d v="2022-11-29T00:00:00"/>
    <m/>
    <m/>
    <s v=""/>
    <d v="2022-11-14T00:00:00"/>
    <n v="0"/>
    <n v="0"/>
    <n v="2022"/>
    <n v="11"/>
    <n v="28"/>
    <n v="9"/>
    <n v="3"/>
  </r>
  <r>
    <x v="1"/>
    <x v="3"/>
    <x v="3"/>
    <s v="Cerrado"/>
    <s v="ITSMECOM-1221531"/>
    <n v="5872914"/>
    <d v="2022-11-14T00:00:00"/>
    <d v="2022-12-02T00:00:00"/>
    <d v="2022-11-14T00:00:00"/>
    <d v="2022-11-17T00:00:00"/>
    <s v=""/>
    <d v="2022-11-17T00:00:00"/>
    <n v="3"/>
    <n v="3"/>
    <n v="2022"/>
    <n v="11"/>
    <n v="28"/>
    <n v="9"/>
    <n v="3"/>
  </r>
  <r>
    <x v="1"/>
    <x v="3"/>
    <x v="0"/>
    <s v="Cerrado"/>
    <s v="ITSMECOM-1221494"/>
    <n v="5872481"/>
    <d v="2022-11-14T00:00:00"/>
    <d v="2022-12-01T00:00:00"/>
    <d v="2022-11-14T00:00:00"/>
    <d v="2022-11-15T00:00:00"/>
    <s v=""/>
    <d v="2022-11-15T00:00:00"/>
    <n v="1"/>
    <n v="1"/>
    <n v="2022"/>
    <n v="11"/>
    <n v="28"/>
    <n v="9"/>
    <n v="3"/>
  </r>
  <r>
    <x v="1"/>
    <x v="3"/>
    <x v="0"/>
    <s v="Cerrado"/>
    <s v="ITSMECOM-1221488"/>
    <n v="5872474"/>
    <d v="2022-11-14T00:00:00"/>
    <d v="2022-12-02T00:00:00"/>
    <m/>
    <m/>
    <s v=""/>
    <d v="2022-11-16T00:00:00"/>
    <n v="2"/>
    <n v="0"/>
    <n v="2022"/>
    <n v="11"/>
    <n v="28"/>
    <n v="9"/>
    <n v="3"/>
  </r>
  <r>
    <x v="1"/>
    <x v="7"/>
    <x v="1"/>
    <s v="Cerrado"/>
    <s v="ITSMECOM-1218624"/>
    <n v="5868562"/>
    <d v="2022-11-12T00:00:00"/>
    <d v="2022-12-02T00:00:00"/>
    <m/>
    <m/>
    <s v=""/>
    <d v="2022-11-16T00:00:00"/>
    <n v="4"/>
    <n v="0"/>
    <n v="2022"/>
    <n v="11"/>
    <n v="28"/>
    <n v="9"/>
    <n v="3"/>
  </r>
  <r>
    <x v="1"/>
    <x v="7"/>
    <x v="1"/>
    <s v="Cerrado"/>
    <s v="ITSMECOM-1217197"/>
    <n v="5866229"/>
    <d v="2022-11-11T00:00:00"/>
    <d v="2022-12-03T00:00:00"/>
    <m/>
    <m/>
    <s v=""/>
    <d v="2022-11-17T00:00:00"/>
    <n v="6"/>
    <n v="0"/>
    <n v="2022"/>
    <n v="11"/>
    <n v="28"/>
    <n v="9"/>
    <n v="3"/>
  </r>
  <r>
    <x v="1"/>
    <x v="1"/>
    <x v="0"/>
    <s v="Cerrado"/>
    <s v="ITSMECOM-1217045"/>
    <n v="5865451"/>
    <d v="2022-11-11T00:00:00"/>
    <d v="2022-11-29T00:00:00"/>
    <d v="2022-11-11T00:00:00"/>
    <d v="2022-11-14T00:00:00"/>
    <s v=""/>
    <d v="2022-11-14T00:00:00"/>
    <n v="3"/>
    <n v="3"/>
    <n v="2022"/>
    <n v="11"/>
    <n v="28"/>
    <n v="9"/>
    <n v="3"/>
  </r>
  <r>
    <x v="0"/>
    <x v="0"/>
    <x v="1"/>
    <s v="Cerrado"/>
    <s v="ITSMECOM-1216917"/>
    <n v="5864812"/>
    <d v="2022-11-11T00:00:00"/>
    <d v="2022-11-30T00:00:00"/>
    <m/>
    <m/>
    <s v=""/>
    <d v="2022-11-15T00:00:00"/>
    <n v="4"/>
    <n v="0"/>
    <n v="2022"/>
    <n v="11"/>
    <n v="28"/>
    <n v="9"/>
    <n v="3"/>
  </r>
  <r>
    <x v="1"/>
    <x v="1"/>
    <x v="1"/>
    <s v="Cerrado"/>
    <s v="ITSMECOM-1216892"/>
    <n v="5864384"/>
    <d v="2022-11-11T00:00:00"/>
    <d v="2022-12-10T00:00:00"/>
    <m/>
    <m/>
    <s v=""/>
    <d v="2022-11-25T00:00:00"/>
    <n v="14"/>
    <n v="0"/>
    <n v="2022"/>
    <n v="11"/>
    <n v="28"/>
    <n v="9"/>
    <n v="3"/>
  </r>
  <r>
    <x v="0"/>
    <x v="0"/>
    <x v="0"/>
    <s v="Cerrado"/>
    <s v="ITSMECOM-1216846"/>
    <n v="5864515"/>
    <d v="2022-11-11T00:00:00"/>
    <d v="2022-11-26T00:00:00"/>
    <m/>
    <m/>
    <s v=""/>
    <d v="2022-11-11T00:00:00"/>
    <n v="0"/>
    <n v="0"/>
    <n v="2022"/>
    <n v="11"/>
    <n v="28"/>
    <n v="9"/>
    <n v="3"/>
  </r>
  <r>
    <x v="1"/>
    <x v="5"/>
    <x v="0"/>
    <s v="Cerrado"/>
    <s v="ITSMECOM-1216742"/>
    <n v="5864029"/>
    <d v="2022-11-11T00:00:00"/>
    <d v="2022-11-26T00:00:00"/>
    <d v="2022-11-11T00:00:00"/>
    <d v="2022-11-11T00:00:00"/>
    <s v=""/>
    <d v="2022-11-11T00:00:00"/>
    <n v="0"/>
    <n v="0"/>
    <n v="2022"/>
    <n v="11"/>
    <n v="28"/>
    <n v="9"/>
    <n v="3"/>
  </r>
  <r>
    <x v="1"/>
    <x v="1"/>
    <x v="0"/>
    <s v="Cerrado"/>
    <s v="ITSMECOM-1216705"/>
    <n v="5863796"/>
    <d v="2022-11-11T00:00:00"/>
    <d v="2022-12-02T00:00:00"/>
    <d v="2022-11-11T00:00:00"/>
    <d v="2022-11-17T00:00:00"/>
    <s v=""/>
    <d v="2022-11-17T00:00:00"/>
    <n v="6"/>
    <n v="6"/>
    <n v="2022"/>
    <n v="11"/>
    <n v="28"/>
    <n v="9"/>
    <n v="3"/>
  </r>
  <r>
    <x v="1"/>
    <x v="5"/>
    <x v="0"/>
    <s v="Cerrado"/>
    <s v="ITSMECOM-1216684"/>
    <n v="5863769"/>
    <d v="2022-11-11T00:00:00"/>
    <d v="2022-11-26T00:00:00"/>
    <m/>
    <m/>
    <s v=""/>
    <d v="2022-11-11T00:00:00"/>
    <n v="0"/>
    <n v="0"/>
    <n v="2022"/>
    <n v="11"/>
    <n v="28"/>
    <n v="9"/>
    <n v="3"/>
  </r>
  <r>
    <x v="1"/>
    <x v="5"/>
    <x v="0"/>
    <s v="Cerrado"/>
    <s v="ITSMECOM-1216680"/>
    <n v="5863764"/>
    <d v="2022-11-11T00:00:00"/>
    <d v="2022-11-26T00:00:00"/>
    <m/>
    <m/>
    <s v=""/>
    <d v="2022-11-11T00:00:00"/>
    <n v="0"/>
    <n v="0"/>
    <n v="2022"/>
    <n v="11"/>
    <n v="28"/>
    <n v="9"/>
    <n v="3"/>
  </r>
  <r>
    <x v="1"/>
    <x v="5"/>
    <x v="2"/>
    <s v="Cerrado"/>
    <s v="ITSMECOM-1216675"/>
    <n v="5863757"/>
    <d v="2022-11-11T00:00:00"/>
    <d v="2022-11-26T00:00:00"/>
    <d v="2022-11-11T00:00:00"/>
    <d v="2022-11-11T00:00:00"/>
    <s v=""/>
    <d v="2022-11-11T00:00:00"/>
    <n v="0"/>
    <n v="0"/>
    <n v="2022"/>
    <n v="11"/>
    <n v="28"/>
    <n v="9"/>
    <n v="3"/>
  </r>
  <r>
    <x v="1"/>
    <x v="5"/>
    <x v="1"/>
    <s v="Cerrado"/>
    <s v="ITSMECOM-1215218"/>
    <n v="5859337"/>
    <d v="2022-11-10T00:00:00"/>
    <d v="2022-12-01T00:00:00"/>
    <d v="2022-11-11T00:00:00"/>
    <d v="2022-11-16T00:00:00"/>
    <s v=""/>
    <d v="2022-11-16T00:00:00"/>
    <n v="6"/>
    <n v="5"/>
    <n v="2022"/>
    <n v="11"/>
    <n v="28"/>
    <n v="9"/>
    <n v="3"/>
  </r>
  <r>
    <x v="0"/>
    <x v="0"/>
    <x v="0"/>
    <s v="Cerrado"/>
    <s v="ITSMECOM-1214680"/>
    <n v="5857270"/>
    <d v="2022-11-10T00:00:00"/>
    <d v="2022-11-25T00:00:00"/>
    <m/>
    <m/>
    <s v=""/>
    <d v="2022-11-10T00:00:00"/>
    <n v="0"/>
    <n v="0"/>
    <n v="2022"/>
    <n v="11"/>
    <n v="28"/>
    <n v="9"/>
    <n v="3"/>
  </r>
  <r>
    <x v="0"/>
    <x v="0"/>
    <x v="0"/>
    <s v="Cerrado"/>
    <s v="ITSMECOM-1212531"/>
    <n v="5851669"/>
    <d v="2022-11-09T00:00:00"/>
    <d v="2022-11-24T00:00:00"/>
    <m/>
    <m/>
    <s v=""/>
    <d v="2022-11-09T00:00:00"/>
    <n v="0"/>
    <n v="0"/>
    <n v="2022"/>
    <n v="11"/>
    <n v="28"/>
    <n v="9"/>
    <n v="3"/>
  </r>
  <r>
    <x v="1"/>
    <x v="5"/>
    <x v="0"/>
    <s v="Cerrado"/>
    <s v="ITSMECOM-1212235"/>
    <n v="5850201"/>
    <d v="2022-11-09T00:00:00"/>
    <d v="2022-12-14T00:00:00"/>
    <m/>
    <m/>
    <s v=""/>
    <d v="2022-11-29T00:00:00"/>
    <n v="20"/>
    <n v="0"/>
    <n v="2022"/>
    <n v="11"/>
    <n v="28"/>
    <n v="9"/>
    <n v="3"/>
  </r>
  <r>
    <x v="1"/>
    <x v="5"/>
    <x v="0"/>
    <s v="Cerrado"/>
    <s v="ITSMECOM-1212231"/>
    <n v="5850193"/>
    <d v="2022-11-09T00:00:00"/>
    <d v="2022-11-25T00:00:00"/>
    <d v="2022-11-09T00:00:00"/>
    <d v="2022-11-10T00:00:00"/>
    <s v=""/>
    <d v="2022-11-10T00:00:00"/>
    <n v="1"/>
    <n v="1"/>
    <n v="2022"/>
    <n v="11"/>
    <n v="28"/>
    <n v="9"/>
    <n v="3"/>
  </r>
  <r>
    <x v="1"/>
    <x v="3"/>
    <x v="0"/>
    <s v="Cerrado"/>
    <s v="ITSMECOM-1212161"/>
    <n v="5849969"/>
    <d v="2022-11-09T00:00:00"/>
    <d v="2022-11-25T00:00:00"/>
    <m/>
    <m/>
    <s v=""/>
    <d v="2022-11-10T00:00:00"/>
    <n v="1"/>
    <n v="0"/>
    <n v="2022"/>
    <n v="11"/>
    <n v="28"/>
    <n v="9"/>
    <n v="3"/>
  </r>
  <r>
    <x v="1"/>
    <x v="3"/>
    <x v="0"/>
    <s v="Cerrado"/>
    <s v="ITSMECOM-1212141"/>
    <n v="5850136"/>
    <d v="2022-11-09T00:00:00"/>
    <d v="2022-12-01T00:00:00"/>
    <d v="2022-11-10T00:00:00"/>
    <d v="2022-11-16T00:00:00"/>
    <s v=""/>
    <d v="2022-11-16T00:00:00"/>
    <n v="7"/>
    <n v="6"/>
    <n v="2022"/>
    <n v="11"/>
    <n v="28"/>
    <n v="9"/>
    <n v="3"/>
  </r>
  <r>
    <x v="0"/>
    <x v="0"/>
    <x v="0"/>
    <s v="Cerrado"/>
    <s v="ITSMECOM-1211088"/>
    <n v="5846603"/>
    <d v="2022-11-08T00:00:00"/>
    <d v="2022-11-24T00:00:00"/>
    <m/>
    <m/>
    <s v=""/>
    <d v="2022-11-08T00:00:00"/>
    <n v="0"/>
    <n v="0"/>
    <n v="2022"/>
    <n v="11"/>
    <n v="28"/>
    <n v="9"/>
    <n v="3"/>
  </r>
  <r>
    <x v="1"/>
    <x v="5"/>
    <x v="2"/>
    <s v="Cerrado"/>
    <s v="ITSMECOM-1210630"/>
    <n v="5845001"/>
    <d v="2022-11-08T00:00:00"/>
    <d v="2022-12-01T00:00:00"/>
    <d v="2022-11-08T00:00:00"/>
    <d v="2022-11-16T00:00:00"/>
    <s v=""/>
    <d v="2022-11-16T00:00:00"/>
    <n v="8"/>
    <n v="8"/>
    <n v="2022"/>
    <n v="11"/>
    <n v="28"/>
    <n v="9"/>
    <n v="3"/>
  </r>
  <r>
    <x v="1"/>
    <x v="1"/>
    <x v="0"/>
    <s v="Cerrado"/>
    <s v="ITSMECOM-1210460"/>
    <n v="5843886"/>
    <d v="2022-11-08T00:00:00"/>
    <d v="2022-11-26T00:00:00"/>
    <d v="2022-11-09T00:00:00"/>
    <d v="2022-11-11T00:00:00"/>
    <s v=""/>
    <d v="2022-11-11T00:00:00"/>
    <n v="3"/>
    <n v="2"/>
    <n v="2022"/>
    <n v="11"/>
    <n v="28"/>
    <n v="9"/>
    <n v="3"/>
  </r>
  <r>
    <x v="1"/>
    <x v="1"/>
    <x v="0"/>
    <s v="Cerrado"/>
    <s v="ITSMECOM-1210344"/>
    <n v="5843596"/>
    <d v="2022-11-08T00:00:00"/>
    <d v="2022-11-26T00:00:00"/>
    <d v="2022-11-09T00:00:00"/>
    <d v="2022-11-11T00:00:00"/>
    <s v=""/>
    <d v="2022-11-11T00:00:00"/>
    <n v="3"/>
    <n v="2"/>
    <n v="2022"/>
    <n v="11"/>
    <n v="28"/>
    <n v="9"/>
    <n v="3"/>
  </r>
  <r>
    <x v="1"/>
    <x v="3"/>
    <x v="2"/>
    <s v="Cerrado"/>
    <s v="ITSMECOM-1210199"/>
    <n v="5842965"/>
    <d v="2022-11-08T00:00:00"/>
    <d v="2022-11-24T00:00:00"/>
    <d v="2022-11-08T00:00:00"/>
    <d v="2022-11-09T00:00:00"/>
    <s v=""/>
    <d v="2022-11-09T00:00:00"/>
    <n v="1"/>
    <n v="1"/>
    <n v="2022"/>
    <n v="11"/>
    <n v="28"/>
    <n v="9"/>
    <n v="3"/>
  </r>
  <r>
    <x v="1"/>
    <x v="3"/>
    <x v="0"/>
    <s v="Cerrado"/>
    <s v="ITSMECOM-1210173"/>
    <n v="5842952"/>
    <d v="2022-11-08T00:00:00"/>
    <d v="2022-11-24T00:00:00"/>
    <m/>
    <m/>
    <s v=""/>
    <d v="2022-11-09T00:00:00"/>
    <n v="1"/>
    <n v="0"/>
    <n v="2022"/>
    <n v="11"/>
    <n v="28"/>
    <n v="9"/>
    <n v="3"/>
  </r>
  <r>
    <x v="1"/>
    <x v="7"/>
    <x v="1"/>
    <s v="Cerrado"/>
    <s v="ITSMECOM-1209321"/>
    <n v="5840368"/>
    <d v="2022-11-07T00:00:00"/>
    <d v="2022-12-10T00:00:00"/>
    <m/>
    <m/>
    <s v=""/>
    <d v="2022-11-25T00:00:00"/>
    <n v="18"/>
    <n v="0"/>
    <n v="2022"/>
    <n v="11"/>
    <n v="28"/>
    <n v="9"/>
    <n v="3"/>
  </r>
  <r>
    <x v="0"/>
    <x v="0"/>
    <x v="1"/>
    <s v="Cerrado"/>
    <s v="ITSMECOM-1209301"/>
    <n v="5840430"/>
    <d v="2022-11-07T00:00:00"/>
    <d v="2022-11-22T00:00:00"/>
    <m/>
    <m/>
    <s v=""/>
    <d v="2022-11-07T00:00:00"/>
    <n v="0"/>
    <n v="0"/>
    <n v="2022"/>
    <n v="11"/>
    <n v="28"/>
    <n v="9"/>
    <n v="3"/>
  </r>
  <r>
    <x v="0"/>
    <x v="0"/>
    <x v="0"/>
    <s v="Cerrado"/>
    <s v="ITSMECOM-1209252"/>
    <n v="5840073"/>
    <d v="2022-11-07T00:00:00"/>
    <d v="2022-11-22T00:00:00"/>
    <m/>
    <m/>
    <s v=""/>
    <d v="2022-11-07T00:00:00"/>
    <n v="0"/>
    <n v="0"/>
    <n v="2022"/>
    <n v="11"/>
    <n v="28"/>
    <n v="9"/>
    <n v="3"/>
  </r>
  <r>
    <x v="1"/>
    <x v="7"/>
    <x v="1"/>
    <s v="Cerrado"/>
    <s v="ITSMECOM-1209010"/>
    <n v="5839028"/>
    <d v="2022-11-07T00:00:00"/>
    <d v="2022-12-10T00:00:00"/>
    <m/>
    <m/>
    <s v=""/>
    <d v="2022-11-25T00:00:00"/>
    <n v="18"/>
    <n v="0"/>
    <n v="2022"/>
    <n v="11"/>
    <n v="28"/>
    <n v="9"/>
    <n v="3"/>
  </r>
  <r>
    <x v="1"/>
    <x v="1"/>
    <x v="0"/>
    <s v="Cerrado"/>
    <s v="ITSMECOM-1208549"/>
    <n v="5836737"/>
    <d v="2022-11-07T00:00:00"/>
    <d v="2022-11-24T00:00:00"/>
    <m/>
    <m/>
    <s v=""/>
    <d v="2022-11-09T00:00:00"/>
    <n v="2"/>
    <n v="0"/>
    <n v="2022"/>
    <n v="11"/>
    <n v="28"/>
    <n v="9"/>
    <n v="3"/>
  </r>
  <r>
    <x v="1"/>
    <x v="5"/>
    <x v="0"/>
    <s v="Cerrado"/>
    <s v="ITSMECOM-1208494"/>
    <n v="5836258"/>
    <d v="2022-11-07T00:00:00"/>
    <d v="2022-12-02T00:00:00"/>
    <d v="2022-11-07T00:00:00"/>
    <d v="2022-11-16T00:00:00"/>
    <s v=""/>
    <d v="2022-11-16T00:00:00"/>
    <n v="9"/>
    <n v="9"/>
    <n v="2022"/>
    <n v="11"/>
    <n v="28"/>
    <n v="9"/>
    <n v="3"/>
  </r>
  <r>
    <x v="1"/>
    <x v="3"/>
    <x v="3"/>
    <s v="Cerrado"/>
    <s v="ITSMECOM-1208453"/>
    <n v="5836223"/>
    <d v="2022-11-07T00:00:00"/>
    <d v="2022-11-23T00:00:00"/>
    <d v="2022-11-07T00:00:00"/>
    <d v="2022-11-08T00:00:00"/>
    <s v=""/>
    <d v="2022-11-08T00:00:00"/>
    <n v="1"/>
    <n v="1"/>
    <n v="2022"/>
    <n v="11"/>
    <n v="28"/>
    <n v="9"/>
    <n v="3"/>
  </r>
  <r>
    <x v="1"/>
    <x v="3"/>
    <x v="0"/>
    <s v="Cerrado"/>
    <s v="ITSMECOM-1208433"/>
    <n v="5835905"/>
    <d v="2022-11-07T00:00:00"/>
    <d v="2022-11-23T00:00:00"/>
    <d v="2022-11-07T00:00:00"/>
    <d v="2022-11-08T00:00:00"/>
    <s v=""/>
    <d v="2022-11-08T00:00:00"/>
    <n v="1"/>
    <n v="1"/>
    <n v="2022"/>
    <n v="11"/>
    <n v="28"/>
    <n v="9"/>
    <n v="3"/>
  </r>
  <r>
    <x v="1"/>
    <x v="3"/>
    <x v="0"/>
    <s v="Cerrado"/>
    <s v="ITSMECOM-1208426"/>
    <n v="5835902"/>
    <d v="2022-11-07T00:00:00"/>
    <d v="2022-11-22T00:00:00"/>
    <m/>
    <m/>
    <s v=""/>
    <d v="2022-11-07T00:00:00"/>
    <n v="0"/>
    <n v="0"/>
    <n v="2022"/>
    <n v="11"/>
    <n v="28"/>
    <n v="9"/>
    <n v="3"/>
  </r>
  <r>
    <x v="1"/>
    <x v="3"/>
    <x v="0"/>
    <s v="Cerrado"/>
    <s v="ITSMECOM-1208417"/>
    <n v="5835894"/>
    <d v="2022-11-07T00:00:00"/>
    <d v="2022-11-24T00:00:00"/>
    <m/>
    <m/>
    <s v=""/>
    <d v="2022-11-09T00:00:00"/>
    <n v="2"/>
    <n v="0"/>
    <n v="2022"/>
    <n v="11"/>
    <n v="28"/>
    <n v="9"/>
    <n v="3"/>
  </r>
  <r>
    <x v="1"/>
    <x v="3"/>
    <x v="0"/>
    <s v="Cerrado"/>
    <s v="ITSMECOM-1208412"/>
    <n v="5835890"/>
    <d v="2022-11-07T00:00:00"/>
    <d v="2022-11-23T00:00:00"/>
    <m/>
    <m/>
    <s v=""/>
    <d v="2022-11-08T00:00:00"/>
    <n v="1"/>
    <n v="0"/>
    <n v="2022"/>
    <n v="11"/>
    <n v="28"/>
    <n v="9"/>
    <n v="3"/>
  </r>
  <r>
    <x v="1"/>
    <x v="3"/>
    <x v="0"/>
    <s v="Cerrado"/>
    <s v="ITSMECOM-1208389"/>
    <n v="5835858"/>
    <d v="2022-11-07T00:00:00"/>
    <d v="2022-11-22T00:00:00"/>
    <m/>
    <m/>
    <s v=""/>
    <d v="2022-11-07T00:00:00"/>
    <n v="0"/>
    <n v="0"/>
    <n v="2022"/>
    <n v="11"/>
    <n v="28"/>
    <n v="9"/>
    <n v="3"/>
  </r>
  <r>
    <x v="0"/>
    <x v="0"/>
    <x v="0"/>
    <s v="Cerrado"/>
    <s v="ITSMECOM-1208062"/>
    <n v="5834143"/>
    <d v="2022-11-07T00:00:00"/>
    <d v="2022-11-22T00:00:00"/>
    <m/>
    <m/>
    <s v=""/>
    <d v="2022-11-07T00:00:00"/>
    <n v="0"/>
    <n v="0"/>
    <n v="2022"/>
    <n v="11"/>
    <n v="28"/>
    <n v="9"/>
    <n v="3"/>
  </r>
  <r>
    <x v="0"/>
    <x v="0"/>
    <x v="0"/>
    <s v="Cerrado"/>
    <s v="ITSMECOM-1203942"/>
    <n v="5828791"/>
    <d v="2022-11-04T00:00:00"/>
    <d v="2022-11-19T00:00:00"/>
    <m/>
    <m/>
    <s v=""/>
    <d v="2022-11-04T00:00:00"/>
    <n v="0"/>
    <n v="0"/>
    <n v="2022"/>
    <n v="11"/>
    <n v="28"/>
    <n v="9"/>
    <n v="3"/>
  </r>
  <r>
    <x v="1"/>
    <x v="3"/>
    <x v="0"/>
    <s v="Cerrado"/>
    <s v="ITSMECOM-1203917"/>
    <n v="5828699"/>
    <d v="2022-11-04T00:00:00"/>
    <d v="2022-11-19T00:00:00"/>
    <m/>
    <m/>
    <s v=""/>
    <d v="2022-11-04T00:00:00"/>
    <n v="0"/>
    <n v="0"/>
    <n v="2022"/>
    <n v="11"/>
    <n v="28"/>
    <n v="9"/>
    <n v="3"/>
  </r>
  <r>
    <x v="1"/>
    <x v="1"/>
    <x v="0"/>
    <s v="Cerrado"/>
    <s v="ITSMECOM-1203785"/>
    <n v="5827955"/>
    <d v="2022-11-04T00:00:00"/>
    <d v="2022-11-19T00:00:00"/>
    <d v="2022-11-04T00:00:00"/>
    <d v="2022-11-04T00:00:00"/>
    <s v=""/>
    <d v="2022-11-04T00:00:00"/>
    <n v="0"/>
    <n v="0"/>
    <n v="2022"/>
    <n v="11"/>
    <n v="28"/>
    <n v="9"/>
    <n v="3"/>
  </r>
  <r>
    <x v="1"/>
    <x v="1"/>
    <x v="0"/>
    <s v="Cerrado"/>
    <s v="ITSMECOM-1203779"/>
    <n v="5827945"/>
    <d v="2022-11-04T00:00:00"/>
    <d v="2022-11-30T00:00:00"/>
    <d v="2022-11-04T00:00:00"/>
    <d v="2022-11-14T00:00:00"/>
    <s v=""/>
    <d v="2022-11-14T00:00:00"/>
    <n v="10"/>
    <n v="10"/>
    <n v="2022"/>
    <n v="11"/>
    <n v="28"/>
    <n v="9"/>
    <n v="3"/>
  </r>
  <r>
    <x v="1"/>
    <x v="1"/>
    <x v="0"/>
    <s v="Cerrado"/>
    <s v="ITSMECOM-1203741"/>
    <n v="5827687"/>
    <d v="2022-11-04T00:00:00"/>
    <d v="2022-11-26T00:00:00"/>
    <d v="2022-11-04T00:00:00"/>
    <d v="2022-11-11T00:00:00"/>
    <s v=""/>
    <d v="2022-11-11T00:00:00"/>
    <n v="7"/>
    <n v="7"/>
    <n v="2022"/>
    <n v="11"/>
    <n v="28"/>
    <n v="9"/>
    <n v="3"/>
  </r>
  <r>
    <x v="1"/>
    <x v="1"/>
    <x v="0"/>
    <s v="Cerrado"/>
    <s v="ITSMECOM-1203724"/>
    <n v="5827654"/>
    <d v="2022-11-04T00:00:00"/>
    <d v="2022-11-22T00:00:00"/>
    <d v="2022-11-04T00:00:00"/>
    <d v="2022-11-07T00:00:00"/>
    <s v=""/>
    <d v="2022-11-07T00:00:00"/>
    <n v="3"/>
    <n v="3"/>
    <n v="2022"/>
    <n v="11"/>
    <n v="28"/>
    <n v="9"/>
    <n v="3"/>
  </r>
  <r>
    <x v="1"/>
    <x v="1"/>
    <x v="0"/>
    <s v="Cerrado"/>
    <s v="ITSMECOM-1203715"/>
    <n v="5827640"/>
    <d v="2022-11-04T00:00:00"/>
    <d v="2022-12-07T00:00:00"/>
    <d v="2022-11-04T00:00:00"/>
    <d v="2022-11-22T00:00:00"/>
    <s v=""/>
    <d v="2022-11-22T00:00:00"/>
    <n v="18"/>
    <n v="18"/>
    <n v="2022"/>
    <n v="11"/>
    <n v="28"/>
    <n v="9"/>
    <n v="3"/>
  </r>
  <r>
    <x v="1"/>
    <x v="5"/>
    <x v="0"/>
    <s v="Cerrado"/>
    <s v="ITSMECOM-1203629"/>
    <n v="5827100"/>
    <d v="2022-11-04T00:00:00"/>
    <d v="2022-11-22T00:00:00"/>
    <d v="2022-11-04T00:00:00"/>
    <d v="2022-11-07T00:00:00"/>
    <s v=""/>
    <d v="2022-11-07T00:00:00"/>
    <n v="3"/>
    <n v="3"/>
    <n v="2022"/>
    <n v="11"/>
    <n v="28"/>
    <n v="9"/>
    <n v="3"/>
  </r>
  <r>
    <x v="0"/>
    <x v="0"/>
    <x v="2"/>
    <s v="Cerrado"/>
    <s v="ITSMECOM-1202251"/>
    <n v="5824392"/>
    <d v="2022-11-03T00:00:00"/>
    <d v="2022-11-19T00:00:00"/>
    <m/>
    <m/>
    <s v=""/>
    <d v="2022-11-03T00:00:00"/>
    <n v="0"/>
    <n v="0"/>
    <n v="2022"/>
    <n v="11"/>
    <n v="28"/>
    <n v="9"/>
    <n v="3"/>
  </r>
  <r>
    <x v="0"/>
    <x v="11"/>
    <x v="1"/>
    <s v="Cerrado"/>
    <s v="ITSMECOM-1201788"/>
    <n v="5822502"/>
    <d v="2022-11-03T00:00:00"/>
    <d v="2022-11-22T00:00:00"/>
    <m/>
    <m/>
    <s v=""/>
    <d v="2022-11-07T00:00:00"/>
    <n v="4"/>
    <n v="0"/>
    <n v="2022"/>
    <n v="11"/>
    <n v="28"/>
    <n v="9"/>
    <n v="3"/>
  </r>
  <r>
    <x v="0"/>
    <x v="0"/>
    <x v="1"/>
    <s v="Cerrado"/>
    <s v="ITSMECOM-1201786"/>
    <n v="5822497"/>
    <d v="2022-11-03T00:00:00"/>
    <d v="2022-11-28T00:00:00"/>
    <m/>
    <m/>
    <s v=""/>
    <d v="2022-11-03T00:00:00"/>
    <n v="0"/>
    <n v="0"/>
    <n v="2022"/>
    <n v="11"/>
    <n v="28"/>
    <n v="9"/>
    <n v="3"/>
  </r>
  <r>
    <x v="0"/>
    <x v="11"/>
    <x v="0"/>
    <s v="Cerrado"/>
    <s v="ITSMECOM-1201682"/>
    <n v="5821985"/>
    <d v="2022-11-03T00:00:00"/>
    <d v="2022-11-18T00:00:00"/>
    <m/>
    <m/>
    <s v=""/>
    <d v="2022-11-03T00:00:00"/>
    <n v="0"/>
    <n v="0"/>
    <n v="2022"/>
    <n v="11"/>
    <n v="28"/>
    <n v="9"/>
    <n v="3"/>
  </r>
  <r>
    <x v="1"/>
    <x v="5"/>
    <x v="2"/>
    <s v="Cerrado"/>
    <s v="ITSMECOM-1201610"/>
    <n v="5821632"/>
    <d v="2022-11-03T00:00:00"/>
    <d v="2022-11-18T00:00:00"/>
    <m/>
    <m/>
    <s v=""/>
    <d v="2022-11-03T00:00:00"/>
    <n v="0"/>
    <n v="0"/>
    <n v="2022"/>
    <n v="11"/>
    <n v="28"/>
    <n v="9"/>
    <n v="3"/>
  </r>
  <r>
    <x v="1"/>
    <x v="5"/>
    <x v="0"/>
    <s v="Cerrado"/>
    <s v="ITSMECOM-1201376"/>
    <n v="5820376"/>
    <d v="2022-11-03T00:00:00"/>
    <d v="2022-11-22T00:00:00"/>
    <d v="2022-11-03T00:00:00"/>
    <d v="2022-11-07T00:00:00"/>
    <s v=""/>
    <d v="2022-11-07T00:00:00"/>
    <n v="4"/>
    <n v="4"/>
    <n v="2022"/>
    <n v="11"/>
    <n v="28"/>
    <n v="9"/>
    <n v="3"/>
  </r>
  <r>
    <x v="1"/>
    <x v="5"/>
    <x v="0"/>
    <s v="Cerrado"/>
    <s v="ITSMECOM-1201313"/>
    <n v="5820311"/>
    <d v="2022-11-03T00:00:00"/>
    <d v="2022-11-19T00:00:00"/>
    <d v="2022-11-03T00:00:00"/>
    <d v="2022-11-04T00:00:00"/>
    <s v=""/>
    <d v="2022-11-04T00:00:00"/>
    <n v="1"/>
    <n v="1"/>
    <n v="2022"/>
    <n v="11"/>
    <n v="28"/>
    <n v="9"/>
    <n v="3"/>
  </r>
  <r>
    <x v="1"/>
    <x v="5"/>
    <x v="0"/>
    <s v="Cerrado"/>
    <s v="ITSMECOM-1201306"/>
    <n v="5820002"/>
    <d v="2022-11-03T00:00:00"/>
    <d v="2022-11-19T00:00:00"/>
    <d v="2022-11-03T00:00:00"/>
    <d v="2022-11-03T00:00:00"/>
    <s v=""/>
    <d v="2022-11-03T00:00:00"/>
    <n v="0"/>
    <n v="0"/>
    <n v="2022"/>
    <n v="11"/>
    <n v="28"/>
    <n v="9"/>
    <n v="3"/>
  </r>
  <r>
    <x v="0"/>
    <x v="0"/>
    <x v="1"/>
    <s v="Cerrado"/>
    <s v="ITSMECOM-1201292"/>
    <n v="5819892"/>
    <d v="2022-11-03T00:00:00"/>
    <d v="2022-12-10T00:00:00"/>
    <m/>
    <m/>
    <s v=""/>
    <d v="2022-11-25T00:00:00"/>
    <n v="22"/>
    <n v="0"/>
    <n v="2022"/>
    <n v="11"/>
    <n v="28"/>
    <n v="9"/>
    <n v="3"/>
  </r>
  <r>
    <x v="1"/>
    <x v="3"/>
    <x v="0"/>
    <s v="Cerrado"/>
    <s v="ITSMECOM-1201273"/>
    <n v="5819953"/>
    <d v="2022-11-03T00:00:00"/>
    <d v="2022-11-19T00:00:00"/>
    <d v="2022-11-03T00:00:00"/>
    <d v="2022-11-03T00:00:00"/>
    <s v=""/>
    <d v="2022-11-03T00:00:00"/>
    <n v="0"/>
    <n v="0"/>
    <n v="2022"/>
    <n v="11"/>
    <n v="28"/>
    <n v="9"/>
    <n v="3"/>
  </r>
  <r>
    <x v="1"/>
    <x v="5"/>
    <x v="0"/>
    <s v="Cerrado"/>
    <s v="ITSMECOM-1199864"/>
    <n v="5817348"/>
    <d v="2022-11-02T00:00:00"/>
    <d v="2022-11-22T00:00:00"/>
    <d v="2022-11-02T00:00:00"/>
    <d v="2022-11-07T00:00:00"/>
    <s v=""/>
    <d v="2022-11-07T00:00:00"/>
    <n v="5"/>
    <n v="5"/>
    <n v="2022"/>
    <n v="11"/>
    <n v="28"/>
    <n v="9"/>
    <n v="3"/>
  </r>
  <r>
    <x v="1"/>
    <x v="5"/>
    <x v="1"/>
    <s v="Cerrado"/>
    <s v="ITSMECOM-1199314"/>
    <n v="5815735"/>
    <d v="2022-11-02T00:00:00"/>
    <d v="2022-11-19T00:00:00"/>
    <d v="2022-11-02T00:00:00"/>
    <d v="2022-11-04T00:00:00"/>
    <s v=""/>
    <d v="2022-11-04T00:00:00"/>
    <n v="2"/>
    <n v="2"/>
    <n v="2022"/>
    <n v="11"/>
    <n v="28"/>
    <n v="9"/>
    <n v="3"/>
  </r>
  <r>
    <x v="0"/>
    <x v="0"/>
    <x v="1"/>
    <s v="Cerrado"/>
    <s v="ITSMECOM-1199107"/>
    <n v="5814726"/>
    <d v="2022-11-02T00:00:00"/>
    <d v="2022-11-17T00:00:00"/>
    <m/>
    <m/>
    <s v=""/>
    <d v="2022-11-02T00:00:00"/>
    <n v="0"/>
    <n v="0"/>
    <n v="2022"/>
    <n v="11"/>
    <n v="28"/>
    <n v="9"/>
    <n v="3"/>
  </r>
  <r>
    <x v="0"/>
    <x v="9"/>
    <x v="2"/>
    <s v="Cerrado"/>
    <s v="ITSMECOM-1199070"/>
    <n v="5814406"/>
    <d v="2022-11-02T00:00:00"/>
    <d v="2022-11-17T00:00:00"/>
    <m/>
    <m/>
    <s v=""/>
    <d v="2022-11-02T00:00:00"/>
    <n v="0"/>
    <n v="0"/>
    <n v="2022"/>
    <n v="11"/>
    <n v="28"/>
    <n v="9"/>
    <n v="3"/>
  </r>
  <r>
    <x v="0"/>
    <x v="0"/>
    <x v="0"/>
    <s v="Cerrado"/>
    <s v="ITSMECOM-1198765"/>
    <n v="5812894"/>
    <d v="2022-11-02T00:00:00"/>
    <d v="2022-11-17T00:00:00"/>
    <m/>
    <m/>
    <s v=""/>
    <d v="2022-11-02T00:00:00"/>
    <n v="0"/>
    <n v="0"/>
    <n v="2022"/>
    <n v="11"/>
    <n v="28"/>
    <n v="9"/>
    <n v="3"/>
  </r>
  <r>
    <x v="1"/>
    <x v="5"/>
    <x v="0"/>
    <s v="Cerrado"/>
    <s v="ITSMECOM-1198734"/>
    <n v="5812563"/>
    <d v="2022-11-02T00:00:00"/>
    <d v="2022-11-23T00:00:00"/>
    <d v="2022-11-02T00:00:00"/>
    <d v="2022-11-08T00:00:00"/>
    <s v=""/>
    <d v="2022-11-08T00:00:00"/>
    <n v="6"/>
    <n v="6"/>
    <n v="2022"/>
    <n v="11"/>
    <n v="28"/>
    <n v="9"/>
    <n v="3"/>
  </r>
  <r>
    <x v="1"/>
    <x v="3"/>
    <x v="0"/>
    <s v="Cerrado"/>
    <s v="ITSMECOM-1198725"/>
    <n v="5812559"/>
    <d v="2022-11-02T00:00:00"/>
    <d v="2022-11-18T00:00:00"/>
    <d v="2022-11-02T00:00:00"/>
    <d v="2022-11-03T00:00:00"/>
    <s v=""/>
    <d v="2022-11-03T00:00:00"/>
    <n v="1"/>
    <n v="1"/>
    <n v="2022"/>
    <n v="11"/>
    <n v="28"/>
    <n v="9"/>
    <n v="3"/>
  </r>
  <r>
    <x v="1"/>
    <x v="1"/>
    <x v="0"/>
    <s v="Cerrado"/>
    <s v="ITSMECOM-1198724"/>
    <n v="5812557"/>
    <d v="2022-11-02T00:00:00"/>
    <d v="2022-12-02T00:00:00"/>
    <d v="2022-11-02T00:00:00"/>
    <d v="2022-11-17T00:00:00"/>
    <s v=""/>
    <d v="2022-11-17T00:00:00"/>
    <n v="15"/>
    <n v="15"/>
    <n v="2022"/>
    <n v="11"/>
    <n v="28"/>
    <n v="9"/>
    <n v="3"/>
  </r>
  <r>
    <x v="0"/>
    <x v="8"/>
    <x v="1"/>
    <s v="Cerrado"/>
    <s v="ITSMECOM-1198716"/>
    <n v="5812836"/>
    <d v="2022-11-02T00:00:00"/>
    <d v="2022-11-17T00:00:00"/>
    <m/>
    <m/>
    <s v=""/>
    <d v="2022-11-02T00:00:00"/>
    <n v="0"/>
    <n v="0"/>
    <n v="2022"/>
    <n v="11"/>
    <n v="28"/>
    <n v="9"/>
    <n v="3"/>
  </r>
  <r>
    <x v="0"/>
    <x v="13"/>
    <x v="2"/>
    <s v="Cerrado"/>
    <s v="ITSMECOM-1198671"/>
    <n v="5812521"/>
    <d v="2022-11-02T00:00:00"/>
    <d v="2022-11-17T00:00:00"/>
    <m/>
    <m/>
    <s v=""/>
    <d v="2022-11-02T00:00:00"/>
    <n v="0"/>
    <n v="0"/>
    <n v="2022"/>
    <n v="11"/>
    <n v="28"/>
    <n v="9"/>
    <n v="3"/>
  </r>
  <r>
    <x v="1"/>
    <x v="7"/>
    <x v="1"/>
    <s v="Cerrado"/>
    <s v="ITSMECOM-1197822"/>
    <n v="5810821"/>
    <d v="2022-11-01T00:00:00"/>
    <d v="2022-11-17T00:00:00"/>
    <m/>
    <m/>
    <s v=""/>
    <d v="2022-11-02T00:00:00"/>
    <n v="1"/>
    <n v="0"/>
    <n v="2022"/>
    <n v="11"/>
    <n v="28"/>
    <n v="9"/>
    <n v="3"/>
  </r>
  <r>
    <x v="1"/>
    <x v="7"/>
    <x v="1"/>
    <s v="Cerrado"/>
    <s v="ITSMECOM-1196940"/>
    <n v="5808660"/>
    <d v="2022-10-31T00:00:00"/>
    <d v="2022-11-14T00:00:00"/>
    <m/>
    <m/>
    <s v=""/>
    <d v="2022-11-14T00:00:00"/>
    <n v="14"/>
    <n v="0"/>
    <n v="2022"/>
    <n v="11"/>
    <n v="28"/>
    <n v="9"/>
    <n v="3"/>
  </r>
  <r>
    <x v="1"/>
    <x v="3"/>
    <x v="2"/>
    <s v="Cerrado"/>
    <s v="ITSMECOM-1196159"/>
    <n v="5805372"/>
    <d v="2022-10-31T00:00:00"/>
    <d v="2022-12-06T00:00:00"/>
    <d v="2022-10-31T00:00:00"/>
    <d v="2022-11-21T00:00:00"/>
    <s v=""/>
    <d v="2022-11-21T00:00:00"/>
    <n v="21"/>
    <n v="21"/>
    <n v="2022"/>
    <n v="11"/>
    <n v="28"/>
    <n v="9"/>
    <n v="3"/>
  </r>
  <r>
    <x v="1"/>
    <x v="5"/>
    <x v="0"/>
    <s v="Cerrado"/>
    <s v="ITSMECOM-1196108"/>
    <n v="5805189"/>
    <d v="2022-10-31T00:00:00"/>
    <d v="2022-11-17T00:00:00"/>
    <d v="2022-10-31T00:00:00"/>
    <d v="2022-11-02T00:00:00"/>
    <s v=""/>
    <d v="2022-11-02T00:00:00"/>
    <n v="2"/>
    <n v="2"/>
    <n v="2022"/>
    <n v="11"/>
    <n v="28"/>
    <n v="9"/>
    <n v="3"/>
  </r>
  <r>
    <x v="1"/>
    <x v="5"/>
    <x v="0"/>
    <s v="Cerrado"/>
    <s v="ITSMECOM-1196091"/>
    <n v="5805154"/>
    <d v="2022-10-31T00:00:00"/>
    <d v="2022-11-18T00:00:00"/>
    <d v="2022-10-31T00:00:00"/>
    <d v="2022-11-03T00:00:00"/>
    <s v=""/>
    <d v="2022-11-03T00:00:00"/>
    <n v="3"/>
    <n v="3"/>
    <n v="2022"/>
    <n v="11"/>
    <n v="28"/>
    <n v="9"/>
    <n v="3"/>
  </r>
  <r>
    <x v="1"/>
    <x v="3"/>
    <x v="3"/>
    <s v="Cerrado"/>
    <s v="ITSMECOM-1196076"/>
    <n v="5805142"/>
    <d v="2022-10-31T00:00:00"/>
    <d v="2022-11-17T00:00:00"/>
    <d v="2022-10-31T00:00:00"/>
    <d v="2022-11-02T00:00:00"/>
    <s v=""/>
    <d v="2022-11-02T00:00:00"/>
    <n v="2"/>
    <n v="2"/>
    <n v="2022"/>
    <n v="11"/>
    <n v="28"/>
    <n v="9"/>
    <n v="3"/>
  </r>
  <r>
    <x v="1"/>
    <x v="3"/>
    <x v="0"/>
    <s v="Cerrado"/>
    <s v="ITSMECOM-1196070"/>
    <n v="5805134"/>
    <d v="2022-10-31T00:00:00"/>
    <d v="2022-11-17T00:00:00"/>
    <m/>
    <m/>
    <s v=""/>
    <d v="2022-11-02T00:00:00"/>
    <n v="2"/>
    <n v="0"/>
    <n v="2022"/>
    <n v="11"/>
    <n v="28"/>
    <n v="9"/>
    <n v="3"/>
  </r>
  <r>
    <x v="1"/>
    <x v="3"/>
    <x v="0"/>
    <s v="Cerrado"/>
    <s v="ITSMECOM-1196057"/>
    <n v="5805125"/>
    <d v="2022-10-31T00:00:00"/>
    <d v="2022-11-22T00:00:00"/>
    <d v="2022-10-31T00:00:00"/>
    <d v="2022-11-07T00:00:00"/>
    <s v=""/>
    <d v="2022-11-07T00:00:00"/>
    <n v="7"/>
    <n v="7"/>
    <n v="2022"/>
    <n v="11"/>
    <n v="28"/>
    <n v="9"/>
    <n v="3"/>
  </r>
  <r>
    <x v="1"/>
    <x v="7"/>
    <x v="1"/>
    <s v="Cerrado"/>
    <s v="ITSMECOM-1195153"/>
    <n v="5802906"/>
    <d v="2022-10-30T00:00:00"/>
    <d v="2022-11-25T00:00:00"/>
    <m/>
    <m/>
    <s v=""/>
    <d v="2022-11-10T00:00:00"/>
    <n v="11"/>
    <n v="0"/>
    <n v="2022"/>
    <n v="11"/>
    <n v="28"/>
    <n v="9"/>
    <n v="3"/>
  </r>
  <r>
    <x v="0"/>
    <x v="0"/>
    <x v="0"/>
    <s v="Cerrado"/>
    <s v="ITSMECOM-1194111"/>
    <n v="5800401"/>
    <d v="2022-10-28T00:00:00"/>
    <d v="2022-11-18T00:00:00"/>
    <m/>
    <m/>
    <s v=""/>
    <d v="2022-11-03T00:00:00"/>
    <n v="6"/>
    <n v="0"/>
    <n v="2022"/>
    <n v="11"/>
    <n v="28"/>
    <n v="9"/>
    <n v="3"/>
  </r>
  <r>
    <x v="0"/>
    <x v="0"/>
    <x v="1"/>
    <s v="Cerrado"/>
    <s v="ITSMECOM-1194021"/>
    <n v="5799702"/>
    <d v="2022-10-28T00:00:00"/>
    <d v="2022-11-19T00:00:00"/>
    <m/>
    <m/>
    <s v=""/>
    <d v="2022-11-04T00:00:00"/>
    <n v="7"/>
    <n v="0"/>
    <n v="2022"/>
    <n v="11"/>
    <n v="28"/>
    <n v="9"/>
    <n v="3"/>
  </r>
  <r>
    <x v="1"/>
    <x v="3"/>
    <x v="0"/>
    <s v="Cerrado"/>
    <s v="ITSMECOM-1193833"/>
    <n v="5798971"/>
    <d v="2022-10-28T00:00:00"/>
    <d v="2022-11-19T00:00:00"/>
    <m/>
    <m/>
    <s v=""/>
    <d v="2022-11-03T00:00:00"/>
    <n v="6"/>
    <n v="0"/>
    <n v="2022"/>
    <n v="11"/>
    <n v="28"/>
    <n v="9"/>
    <n v="3"/>
  </r>
  <r>
    <x v="1"/>
    <x v="3"/>
    <x v="0"/>
    <s v="Cerrado"/>
    <s v="ITSMECOM-1193741"/>
    <n v="5798548"/>
    <d v="2022-10-28T00:00:00"/>
    <d v="2022-11-17T00:00:00"/>
    <d v="2022-10-28T00:00:00"/>
    <d v="2022-11-02T00:00:00"/>
    <s v=""/>
    <d v="2022-11-02T00:00:00"/>
    <n v="5"/>
    <n v="5"/>
    <n v="2022"/>
    <n v="11"/>
    <n v="28"/>
    <n v="9"/>
    <n v="3"/>
  </r>
  <r>
    <x v="1"/>
    <x v="3"/>
    <x v="0"/>
    <s v="Cerrado"/>
    <s v="ITSMECOM-1192433"/>
    <n v="5793517"/>
    <d v="2022-10-27T00:00:00"/>
    <d v="2022-12-01T00:00:00"/>
    <d v="2022-10-27T00:00:00"/>
    <d v="2022-11-15T00:00:00"/>
    <s v=""/>
    <d v="2022-11-15T00:00:00"/>
    <n v="19"/>
    <n v="19"/>
    <n v="2022"/>
    <n v="11"/>
    <n v="28"/>
    <n v="9"/>
    <n v="3"/>
  </r>
  <r>
    <x v="1"/>
    <x v="5"/>
    <x v="0"/>
    <s v="Cerrado"/>
    <s v="ITSMECOM-1190522"/>
    <n v="5785741"/>
    <d v="2022-10-26T00:00:00"/>
    <d v="2022-11-30T00:00:00"/>
    <d v="2022-10-26T00:00:00"/>
    <d v="2022-11-15T00:00:00"/>
    <s v=""/>
    <d v="2022-11-15T00:00:00"/>
    <n v="20"/>
    <n v="20"/>
    <n v="2022"/>
    <n v="11"/>
    <n v="28"/>
    <n v="9"/>
    <n v="3"/>
  </r>
  <r>
    <x v="0"/>
    <x v="0"/>
    <x v="0"/>
    <s v="Cerrado"/>
    <s v="ITSMECOM-1189173"/>
    <n v="5781998"/>
    <d v="2022-10-25T00:00:00"/>
    <d v="2022-11-17T00:00:00"/>
    <m/>
    <m/>
    <s v=""/>
    <d v="2022-11-02T00:00:00"/>
    <n v="8"/>
    <n v="0"/>
    <n v="2022"/>
    <n v="11"/>
    <n v="28"/>
    <n v="9"/>
    <n v="3"/>
  </r>
  <r>
    <x v="1"/>
    <x v="5"/>
    <x v="0"/>
    <s v="Cerrado"/>
    <s v="ITSMECOM-1188683"/>
    <n v="5779593"/>
    <d v="2022-10-25T00:00:00"/>
    <d v="2022-11-18T00:00:00"/>
    <d v="2022-10-25T00:00:00"/>
    <d v="2022-11-03T00:00:00"/>
    <s v=""/>
    <d v="2022-11-03T00:00:00"/>
    <n v="9"/>
    <n v="9"/>
    <n v="2022"/>
    <n v="11"/>
    <n v="28"/>
    <n v="9"/>
    <n v="3"/>
  </r>
  <r>
    <x v="1"/>
    <x v="5"/>
    <x v="0"/>
    <s v="Cerrado"/>
    <s v="ITSMECOM-1188667"/>
    <n v="5779572"/>
    <d v="2022-10-25T00:00:00"/>
    <d v="2022-11-17T00:00:00"/>
    <d v="2022-10-25T00:00:00"/>
    <d v="2022-11-02T00:00:00"/>
    <s v=""/>
    <d v="2022-11-02T00:00:00"/>
    <n v="8"/>
    <n v="8"/>
    <n v="2022"/>
    <n v="11"/>
    <n v="28"/>
    <n v="9"/>
    <n v="3"/>
  </r>
  <r>
    <x v="1"/>
    <x v="5"/>
    <x v="0"/>
    <s v="Cerrado"/>
    <s v="ITSMECOM-1188643"/>
    <n v="5779538"/>
    <d v="2022-10-25T00:00:00"/>
    <d v="2022-11-18T00:00:00"/>
    <d v="2022-10-25T00:00:00"/>
    <d v="2022-11-03T00:00:00"/>
    <s v=""/>
    <d v="2022-11-03T00:00:00"/>
    <n v="9"/>
    <n v="9"/>
    <n v="2022"/>
    <n v="11"/>
    <n v="28"/>
    <n v="9"/>
    <n v="3"/>
  </r>
  <r>
    <x v="1"/>
    <x v="3"/>
    <x v="0"/>
    <s v="Cerrado"/>
    <s v="ITSMECOM-1188570"/>
    <n v="5779144"/>
    <d v="2022-10-25T00:00:00"/>
    <d v="2022-11-17T00:00:00"/>
    <m/>
    <m/>
    <s v=""/>
    <d v="2022-11-02T00:00:00"/>
    <n v="8"/>
    <n v="0"/>
    <n v="2022"/>
    <n v="11"/>
    <n v="28"/>
    <n v="9"/>
    <n v="3"/>
  </r>
  <r>
    <x v="1"/>
    <x v="5"/>
    <x v="0"/>
    <s v="Cerrado"/>
    <s v="ITSMECOM-1186636"/>
    <n v="5772026"/>
    <d v="2022-10-24T00:00:00"/>
    <d v="2022-11-18T00:00:00"/>
    <d v="2022-10-24T00:00:00"/>
    <d v="2022-11-03T00:00:00"/>
    <s v=""/>
    <d v="2022-11-03T00:00:00"/>
    <n v="10"/>
    <n v="10"/>
    <n v="2022"/>
    <n v="11"/>
    <n v="28"/>
    <n v="9"/>
    <n v="3"/>
  </r>
  <r>
    <x v="1"/>
    <x v="5"/>
    <x v="2"/>
    <s v="Cerrado"/>
    <s v="ITSMECOM-1184152"/>
    <n v="5764063"/>
    <d v="2022-10-21T00:00:00"/>
    <d v="2022-11-18T00:00:00"/>
    <d v="2022-10-21T00:00:00"/>
    <d v="2022-11-03T00:00:00"/>
    <s v=""/>
    <d v="2022-11-03T00:00:00"/>
    <n v="13"/>
    <n v="13"/>
    <n v="2022"/>
    <n v="11"/>
    <n v="28"/>
    <n v="9"/>
    <n v="3"/>
  </r>
  <r>
    <x v="0"/>
    <x v="0"/>
    <x v="1"/>
    <s v="Cerrado"/>
    <s v="ITSMECOM-1179045"/>
    <n v="5744085"/>
    <d v="2022-10-18T00:00:00"/>
    <d v="2023-01-25T00:00:00"/>
    <m/>
    <m/>
    <s v=""/>
    <d v="2022-11-02T00:00:00"/>
    <n v="15"/>
    <n v="0"/>
    <n v="2022"/>
    <n v="11"/>
    <n v="28"/>
    <n v="9"/>
    <n v="3"/>
  </r>
  <r>
    <x v="1"/>
    <x v="7"/>
    <x v="1"/>
    <s v="Cerrado"/>
    <s v="ITSMECOM-1178144"/>
    <n v="5740940"/>
    <d v="2022-10-17T00:00:00"/>
    <d v="2022-12-03T00:00:00"/>
    <m/>
    <m/>
    <s v=""/>
    <d v="2022-11-17T00:00:00"/>
    <n v="31"/>
    <n v="0"/>
    <n v="2022"/>
    <n v="11"/>
    <n v="28"/>
    <n v="9"/>
    <n v="3"/>
  </r>
  <r>
    <x v="1"/>
    <x v="5"/>
    <x v="0"/>
    <s v="Cerrado"/>
    <s v="ITSMECOM-1170891"/>
    <n v="5718235"/>
    <d v="2022-10-11T00:00:00"/>
    <d v="2022-11-25T00:00:00"/>
    <m/>
    <m/>
    <s v=""/>
    <d v="2022-11-10T00:00:00"/>
    <n v="30"/>
    <n v="0"/>
    <n v="2022"/>
    <n v="11"/>
    <n v="28"/>
    <n v="9"/>
    <n v="3"/>
  </r>
  <r>
    <x v="1"/>
    <x v="5"/>
    <x v="0"/>
    <s v="Cerrado"/>
    <s v="ITSMECOM-1169903"/>
    <n v="5715309"/>
    <d v="2022-10-10T00:00:00"/>
    <d v="2022-12-14T00:00:00"/>
    <d v="2022-10-10T00:00:00"/>
    <d v="2022-11-29T00:00:00"/>
    <s v=""/>
    <d v="2022-11-29T00:00:00"/>
    <n v="50"/>
    <n v="50"/>
    <n v="2022"/>
    <n v="11"/>
    <n v="28"/>
    <n v="9"/>
    <n v="3"/>
  </r>
  <r>
    <x v="1"/>
    <x v="3"/>
    <x v="3"/>
    <s v="Cerrado"/>
    <s v="ITSMECOM-1169082"/>
    <n v="5712050"/>
    <d v="2022-10-10T00:00:00"/>
    <d v="2022-12-06T00:00:00"/>
    <d v="2022-10-10T00:00:00"/>
    <d v="2022-11-21T00:00:00"/>
    <s v=""/>
    <d v="2022-11-21T00:00:00"/>
    <n v="42"/>
    <n v="42"/>
    <n v="2022"/>
    <n v="11"/>
    <n v="28"/>
    <n v="9"/>
    <n v="3"/>
  </r>
  <r>
    <x v="1"/>
    <x v="7"/>
    <x v="2"/>
    <s v="Cerrado"/>
    <s v="ITSMECOM-1141653"/>
    <n v="5624854"/>
    <d v="2022-09-20T00:00:00"/>
    <d v="2022-11-25T00:00:00"/>
    <m/>
    <m/>
    <s v=""/>
    <d v="2022-11-10T00:00:00"/>
    <n v="51"/>
    <n v="0"/>
    <n v="2022"/>
    <n v="11"/>
    <n v="28"/>
    <n v="9"/>
    <n v="3"/>
  </r>
  <r>
    <x v="1"/>
    <x v="5"/>
    <x v="0"/>
    <s v="Cerrado"/>
    <s v="ITSMECOM-1140748"/>
    <n v="5620664"/>
    <d v="2022-09-20T00:00:00"/>
    <d v="2022-12-01T00:00:00"/>
    <d v="2022-09-20T00:00:00"/>
    <d v="2022-11-16T00:00:00"/>
    <s v=""/>
    <d v="2022-11-16T00:00:00"/>
    <n v="57"/>
    <n v="57"/>
    <n v="2022"/>
    <n v="11"/>
    <n v="28"/>
    <n v="9"/>
    <n v="3"/>
  </r>
  <r>
    <x v="1"/>
    <x v="7"/>
    <x v="1"/>
    <s v="Cerrado"/>
    <s v="ITSMECOM-1119478"/>
    <n v="5545078"/>
    <d v="2022-09-03T00:00:00"/>
    <d v="2022-11-16T00:00:00"/>
    <m/>
    <m/>
    <s v=""/>
    <d v="2022-11-16T00:00:00"/>
    <n v="74"/>
    <n v="0"/>
    <n v="2022"/>
    <n v="11"/>
    <n v="28"/>
    <n v="9"/>
    <n v="3"/>
  </r>
  <r>
    <x v="1"/>
    <x v="7"/>
    <x v="2"/>
    <s v="Cerrado"/>
    <s v="ITSMECOM-1111796"/>
    <n v="5520788"/>
    <d v="2022-08-29T00:00:00"/>
    <d v="2022-12-02T00:00:00"/>
    <m/>
    <m/>
    <s v=""/>
    <d v="2022-11-17T00:00:00"/>
    <n v="80"/>
    <n v="0"/>
    <n v="2022"/>
    <n v="11"/>
    <n v="28"/>
    <n v="9"/>
    <n v="3"/>
  </r>
  <r>
    <x v="1"/>
    <x v="5"/>
    <x v="2"/>
    <s v="Cerrado"/>
    <s v="ITSMECOM-1106262"/>
    <n v="5505228"/>
    <d v="2022-08-24T00:00:00"/>
    <d v="2022-12-06T00:00:00"/>
    <d v="2022-08-24T00:00:00"/>
    <d v="2022-11-21T00:00:00"/>
    <s v=""/>
    <d v="2022-11-21T00:00:00"/>
    <n v="89"/>
    <n v="89"/>
    <n v="2022"/>
    <n v="11"/>
    <n v="28"/>
    <n v="9"/>
    <n v="3"/>
  </r>
  <r>
    <x v="1"/>
    <x v="5"/>
    <x v="2"/>
    <s v="Cerrado"/>
    <s v="ITSMECOM-1094774"/>
    <n v="5469421"/>
    <d v="2022-08-16T00:00:00"/>
    <d v="2022-12-06T00:00:00"/>
    <d v="2022-08-17T00:00:00"/>
    <d v="2022-11-21T00:00:00"/>
    <s v=""/>
    <d v="2022-11-21T00:00:00"/>
    <n v="97"/>
    <n v="96"/>
    <n v="2022"/>
    <n v="11"/>
    <n v="28"/>
    <n v="9"/>
    <n v="3"/>
  </r>
  <r>
    <x v="1"/>
    <x v="7"/>
    <x v="1"/>
    <s v="Cerrado"/>
    <s v="ITSMECOM-1089551"/>
    <n v="5456618"/>
    <d v="2022-08-10T00:00:00"/>
    <d v="2022-11-26T00:00:00"/>
    <m/>
    <m/>
    <s v=""/>
    <d v="2022-11-11T00:00:00"/>
    <n v="93"/>
    <n v="0"/>
    <n v="2022"/>
    <n v="11"/>
    <n v="28"/>
    <n v="9"/>
    <n v="3"/>
  </r>
  <r>
    <x v="1"/>
    <x v="5"/>
    <x v="2"/>
    <s v="Cerrado"/>
    <s v="ITSMECOM-1040110"/>
    <n v="5332907"/>
    <d v="2022-07-14T00:00:00"/>
    <d v="2022-12-06T00:00:00"/>
    <d v="2022-07-14T00:00:00"/>
    <d v="2022-11-21T00:00:00"/>
    <s v=""/>
    <d v="2022-11-21T00:00:00"/>
    <n v="130"/>
    <n v="130"/>
    <n v="2022"/>
    <n v="11"/>
    <n v="28"/>
    <n v="9"/>
    <n v="3"/>
  </r>
  <r>
    <x v="1"/>
    <x v="3"/>
    <x v="0"/>
    <s v="Cerrado"/>
    <s v="ITSMECOM-956507"/>
    <n v="5065449"/>
    <d v="2022-05-19T00:00:00"/>
    <d v="2022-11-29T00:00:00"/>
    <d v="2022-06-03T00:00:00"/>
    <d v="2022-11-14T00:00:00"/>
    <s v=""/>
    <d v="2022-11-14T00:00:00"/>
    <n v="179"/>
    <n v="164"/>
    <n v="2022"/>
    <n v="11"/>
    <n v="28"/>
    <n v="9"/>
    <n v="3"/>
  </r>
  <r>
    <x v="1"/>
    <x v="7"/>
    <x v="2"/>
    <s v="Cerrado"/>
    <s v="ITSMECOM-934981"/>
    <n v="4996255"/>
    <d v="2022-05-04T00:00:00"/>
    <d v="2022-12-02T00:00:00"/>
    <m/>
    <m/>
    <s v=""/>
    <d v="2022-11-17T00:00:00"/>
    <n v="197"/>
    <n v="0"/>
    <n v="2022"/>
    <n v="11"/>
    <n v="28"/>
    <n v="9"/>
    <n v="3"/>
  </r>
  <r>
    <x v="1"/>
    <x v="7"/>
    <x v="1"/>
    <s v="Cerrado"/>
    <s v="ITSMECOM-812023"/>
    <n v="4634853"/>
    <d v="2022-02-24T00:00:00"/>
    <d v="2022-11-26T00:00:00"/>
    <m/>
    <m/>
    <s v=""/>
    <d v="2022-11-11T00:00:00"/>
    <n v="260"/>
    <n v="0"/>
    <n v="2022"/>
    <n v="11"/>
    <n v="28"/>
    <n v="9"/>
    <n v="3"/>
  </r>
  <r>
    <x v="1"/>
    <x v="7"/>
    <x v="1"/>
    <s v="Cerrado"/>
    <s v="ITSMECOM-809965"/>
    <n v="4628123"/>
    <d v="2022-02-23T00:00:00"/>
    <d v="2022-11-26T00:00:00"/>
    <m/>
    <m/>
    <s v=""/>
    <d v="2022-11-11T00:00:00"/>
    <n v="261"/>
    <n v="0"/>
    <n v="2022"/>
    <n v="11"/>
    <n v="28"/>
    <n v="9"/>
    <n v="3"/>
  </r>
  <r>
    <x v="1"/>
    <x v="7"/>
    <x v="2"/>
    <s v="Cerrado"/>
    <s v="ITSMECOM-773183"/>
    <n v="4518223"/>
    <d v="2022-02-03T00:00:00"/>
    <d v="2022-12-02T00:00:00"/>
    <d v="2022-09-26T00:00:00"/>
    <d v="2022-11-17T00:00:00"/>
    <s v=""/>
    <d v="2022-11-17T00:00:00"/>
    <n v="287"/>
    <n v="52"/>
    <n v="2022"/>
    <n v="11"/>
    <n v="28"/>
    <n v="9"/>
    <n v="3"/>
  </r>
  <r>
    <x v="1"/>
    <x v="19"/>
    <x v="2"/>
    <s v="Cerrado"/>
    <s v="ITSMECOM-723535"/>
    <n v="4387405"/>
    <d v="2022-01-10T00:00:00"/>
    <d v="2022-11-21T00:00:00"/>
    <d v="2022-11-21T00:00:00"/>
    <d v="2022-11-21T00:00:00"/>
    <s v=""/>
    <d v="2022-11-21T00:00:00"/>
    <n v="315"/>
    <n v="0"/>
    <n v="2022"/>
    <n v="11"/>
    <n v="28"/>
    <n v="9"/>
    <n v="3"/>
  </r>
  <r>
    <x v="1"/>
    <x v="7"/>
    <x v="2"/>
    <s v="Cerrado"/>
    <s v="ITSMECOM-697381"/>
    <n v="4324207"/>
    <d v="2021-12-22T00:00:00"/>
    <d v="2022-12-02T00:00:00"/>
    <d v="2022-09-21T00:00:00"/>
    <d v="2022-11-17T00:00:00"/>
    <s v=""/>
    <d v="2022-11-17T00:00:00"/>
    <n v="330"/>
    <n v="57"/>
    <n v="2022"/>
    <n v="11"/>
    <n v="28"/>
    <n v="9"/>
    <n v="3"/>
  </r>
  <r>
    <x v="1"/>
    <x v="7"/>
    <x v="2"/>
    <s v="Cerrado"/>
    <s v="ITSMECOM-688247"/>
    <n v="4295719"/>
    <d v="2021-12-15T00:00:00"/>
    <d v="2022-12-02T00:00:00"/>
    <d v="2022-09-21T00:00:00"/>
    <d v="2022-11-17T00:00:00"/>
    <s v=""/>
    <d v="2022-11-17T00:00:00"/>
    <n v="337"/>
    <n v="57"/>
    <n v="2022"/>
    <n v="11"/>
    <n v="28"/>
    <n v="9"/>
    <n v="3"/>
  </r>
  <r>
    <x v="1"/>
    <x v="5"/>
    <x v="0"/>
    <s v="Cerrado"/>
    <s v="ITSMECOM-1196908"/>
    <n v="5808870"/>
    <d v="2022-10-31T00:00:00"/>
    <d v="2022-11-15T00:00:00"/>
    <m/>
    <m/>
    <s v=""/>
    <d v="2022-10-31T00:00:00"/>
    <n v="0"/>
    <n v="0"/>
    <n v="2022"/>
    <n v="10"/>
    <n v="28"/>
    <n v="9"/>
    <n v="3"/>
  </r>
  <r>
    <x v="1"/>
    <x v="5"/>
    <x v="2"/>
    <s v="Cerrado"/>
    <s v="ITSMECOM-1196488"/>
    <n v="5807361"/>
    <d v="2022-10-31T00:00:00"/>
    <d v="2022-11-15T00:00:00"/>
    <m/>
    <m/>
    <s v=""/>
    <d v="2022-10-31T00:00:00"/>
    <n v="0"/>
    <n v="0"/>
    <n v="2022"/>
    <n v="10"/>
    <n v="28"/>
    <n v="9"/>
    <n v="3"/>
  </r>
  <r>
    <x v="0"/>
    <x v="0"/>
    <x v="1"/>
    <s v="Cerrado"/>
    <s v="ITSMECOM-1196459"/>
    <n v="5807052"/>
    <d v="2022-10-31T00:00:00"/>
    <d v="2022-11-15T00:00:00"/>
    <m/>
    <m/>
    <s v=""/>
    <d v="2022-10-31T00:00:00"/>
    <n v="0"/>
    <n v="0"/>
    <n v="2022"/>
    <n v="10"/>
    <n v="28"/>
    <n v="9"/>
    <n v="3"/>
  </r>
  <r>
    <x v="0"/>
    <x v="0"/>
    <x v="0"/>
    <s v="Cerrado"/>
    <s v="ITSMECOM-1196282"/>
    <n v="5805983"/>
    <d v="2022-10-31T00:00:00"/>
    <d v="2022-11-15T00:00:00"/>
    <m/>
    <m/>
    <s v=""/>
    <d v="2022-10-31T00:00:00"/>
    <n v="0"/>
    <n v="0"/>
    <n v="2022"/>
    <n v="10"/>
    <n v="28"/>
    <n v="9"/>
    <n v="3"/>
  </r>
  <r>
    <x v="1"/>
    <x v="20"/>
    <x v="0"/>
    <s v="Cerrado"/>
    <s v="ITSMECOM-1194193"/>
    <n v="5800928"/>
    <d v="2022-10-28T00:00:00"/>
    <d v="2022-11-15T00:00:00"/>
    <m/>
    <m/>
    <s v=""/>
    <d v="2022-10-31T00:00:00"/>
    <n v="3"/>
    <n v="0"/>
    <n v="2022"/>
    <n v="10"/>
    <n v="28"/>
    <n v="9"/>
    <n v="3"/>
  </r>
  <r>
    <x v="0"/>
    <x v="9"/>
    <x v="2"/>
    <s v="Cerrado"/>
    <s v="ITSMECOM-1192501"/>
    <n v="5793594"/>
    <d v="2022-10-27T00:00:00"/>
    <d v="2022-11-11T00:00:00"/>
    <m/>
    <m/>
    <s v=""/>
    <d v="2022-10-27T00:00:00"/>
    <n v="0"/>
    <n v="0"/>
    <n v="2022"/>
    <n v="10"/>
    <n v="28"/>
    <n v="9"/>
    <n v="3"/>
  </r>
  <r>
    <x v="1"/>
    <x v="5"/>
    <x v="0"/>
    <s v="Cerrado"/>
    <s v="ITSMECOM-1192213"/>
    <n v="5792346"/>
    <d v="2022-10-27T00:00:00"/>
    <d v="2022-11-12T00:00:00"/>
    <d v="2022-10-27T00:00:00"/>
    <d v="2022-10-28T00:00:00"/>
    <s v=""/>
    <d v="2022-10-28T00:00:00"/>
    <n v="1"/>
    <n v="1"/>
    <n v="2022"/>
    <n v="10"/>
    <n v="28"/>
    <n v="9"/>
    <n v="3"/>
  </r>
  <r>
    <x v="0"/>
    <x v="0"/>
    <x v="1"/>
    <s v="Cerrado"/>
    <s v="ITSMECOM-1191314"/>
    <n v="5789596"/>
    <d v="2022-10-26T00:00:00"/>
    <d v="2022-11-11T00:00:00"/>
    <m/>
    <m/>
    <s v=""/>
    <d v="2022-10-26T00:00:00"/>
    <n v="0"/>
    <n v="0"/>
    <n v="2022"/>
    <n v="10"/>
    <n v="28"/>
    <n v="9"/>
    <n v="3"/>
  </r>
  <r>
    <x v="0"/>
    <x v="0"/>
    <x v="1"/>
    <s v="Cerrado"/>
    <s v="ITSMECOM-1191308"/>
    <n v="5789588"/>
    <d v="2022-10-26T00:00:00"/>
    <d v="2022-11-11T00:00:00"/>
    <m/>
    <m/>
    <s v=""/>
    <d v="2022-10-26T00:00:00"/>
    <n v="0"/>
    <n v="0"/>
    <n v="2022"/>
    <n v="10"/>
    <n v="28"/>
    <n v="9"/>
    <n v="3"/>
  </r>
  <r>
    <x v="0"/>
    <x v="0"/>
    <x v="0"/>
    <s v="Cerrado"/>
    <s v="ITSMECOM-1189548"/>
    <n v="5783665"/>
    <d v="2022-10-25T00:00:00"/>
    <d v="2022-11-10T00:00:00"/>
    <m/>
    <m/>
    <s v=""/>
    <d v="2022-10-25T00:00:00"/>
    <n v="0"/>
    <n v="0"/>
    <n v="2022"/>
    <n v="10"/>
    <n v="28"/>
    <n v="9"/>
    <n v="3"/>
  </r>
  <r>
    <x v="0"/>
    <x v="0"/>
    <x v="0"/>
    <s v="Cerrado"/>
    <s v="ITSMECOM-1189383"/>
    <n v="5782780"/>
    <d v="2022-10-25T00:00:00"/>
    <d v="2022-11-09T00:00:00"/>
    <m/>
    <m/>
    <s v=""/>
    <d v="2022-10-25T00:00:00"/>
    <n v="0"/>
    <n v="0"/>
    <n v="2022"/>
    <n v="10"/>
    <n v="28"/>
    <n v="9"/>
    <n v="3"/>
  </r>
  <r>
    <x v="0"/>
    <x v="0"/>
    <x v="2"/>
    <s v="Cerrado"/>
    <s v="ITSMECOM-1189360"/>
    <n v="5782697"/>
    <d v="2022-10-25T00:00:00"/>
    <d v="2022-11-09T00:00:00"/>
    <m/>
    <m/>
    <s v=""/>
    <d v="2022-10-25T00:00:00"/>
    <n v="0"/>
    <n v="0"/>
    <n v="2022"/>
    <n v="10"/>
    <n v="28"/>
    <n v="9"/>
    <n v="3"/>
  </r>
  <r>
    <x v="0"/>
    <x v="0"/>
    <x v="0"/>
    <s v="Cerrado"/>
    <s v="ITSMECOM-1189162"/>
    <n v="5781907"/>
    <d v="2022-10-25T00:00:00"/>
    <d v="2022-11-10T00:00:00"/>
    <m/>
    <m/>
    <s v=""/>
    <d v="2022-10-26T00:00:00"/>
    <n v="1"/>
    <n v="0"/>
    <n v="2022"/>
    <n v="10"/>
    <n v="28"/>
    <n v="9"/>
    <n v="3"/>
  </r>
  <r>
    <x v="1"/>
    <x v="3"/>
    <x v="0"/>
    <s v="Cerrado"/>
    <s v="ITSMECOM-1188639"/>
    <n v="5779529"/>
    <d v="2022-10-25T00:00:00"/>
    <d v="2022-11-09T00:00:00"/>
    <m/>
    <m/>
    <s v=""/>
    <d v="2022-10-25T00:00:00"/>
    <n v="0"/>
    <n v="0"/>
    <n v="2022"/>
    <n v="10"/>
    <n v="28"/>
    <n v="9"/>
    <n v="3"/>
  </r>
  <r>
    <x v="1"/>
    <x v="5"/>
    <x v="0"/>
    <s v="Cerrado"/>
    <s v="ITSMECOM-1188497"/>
    <n v="5778873"/>
    <d v="2022-10-25T00:00:00"/>
    <d v="2022-11-12T00:00:00"/>
    <d v="2022-10-25T00:00:00"/>
    <d v="2022-10-28T00:00:00"/>
    <s v=""/>
    <d v="2022-10-28T00:00:00"/>
    <n v="3"/>
    <n v="3"/>
    <n v="2022"/>
    <n v="10"/>
    <n v="28"/>
    <n v="9"/>
    <n v="3"/>
  </r>
  <r>
    <x v="0"/>
    <x v="0"/>
    <x v="0"/>
    <s v="Cerrado"/>
    <s v="ITSMECOM-1187653"/>
    <n v="5775746"/>
    <d v="2022-10-24T00:00:00"/>
    <d v="2022-11-09T00:00:00"/>
    <m/>
    <m/>
    <s v=""/>
    <d v="2022-10-25T00:00:00"/>
    <n v="1"/>
    <n v="0"/>
    <n v="2022"/>
    <n v="10"/>
    <n v="28"/>
    <n v="9"/>
    <n v="3"/>
  </r>
  <r>
    <x v="0"/>
    <x v="0"/>
    <x v="1"/>
    <s v="Cerrado"/>
    <s v="ITSMECOM-1186766"/>
    <n v="5772465"/>
    <d v="2022-10-24T00:00:00"/>
    <d v="2022-11-08T00:00:00"/>
    <m/>
    <m/>
    <s v=""/>
    <d v="2022-10-24T00:00:00"/>
    <n v="0"/>
    <n v="0"/>
    <n v="2022"/>
    <n v="10"/>
    <n v="28"/>
    <n v="9"/>
    <n v="3"/>
  </r>
  <r>
    <x v="0"/>
    <x v="0"/>
    <x v="1"/>
    <s v="Cerrado"/>
    <s v="ITSMECOM-1186670"/>
    <n v="5772090"/>
    <d v="2022-10-24T00:00:00"/>
    <d v="2022-11-09T00:00:00"/>
    <m/>
    <m/>
    <s v=""/>
    <d v="2022-10-25T00:00:00"/>
    <n v="1"/>
    <n v="0"/>
    <n v="2022"/>
    <n v="10"/>
    <n v="28"/>
    <n v="9"/>
    <n v="3"/>
  </r>
  <r>
    <x v="1"/>
    <x v="5"/>
    <x v="0"/>
    <s v="Cerrado"/>
    <s v="ITSMECOM-1186575"/>
    <n v="5771641"/>
    <d v="2022-10-24T00:00:00"/>
    <d v="2022-11-09T00:00:00"/>
    <d v="2022-10-24T00:00:00"/>
    <d v="2022-10-25T00:00:00"/>
    <s v=""/>
    <d v="2022-10-25T00:00:00"/>
    <n v="1"/>
    <n v="1"/>
    <n v="2022"/>
    <n v="10"/>
    <n v="28"/>
    <n v="9"/>
    <n v="3"/>
  </r>
  <r>
    <x v="0"/>
    <x v="0"/>
    <x v="1"/>
    <s v="Cerrado"/>
    <s v="ITSMECOM-1186544"/>
    <n v="5771533"/>
    <d v="2022-10-24T00:00:00"/>
    <d v="2022-11-08T00:00:00"/>
    <m/>
    <m/>
    <s v=""/>
    <d v="2022-10-24T00:00:00"/>
    <n v="0"/>
    <n v="0"/>
    <n v="2022"/>
    <n v="10"/>
    <n v="28"/>
    <n v="9"/>
    <n v="3"/>
  </r>
  <r>
    <x v="1"/>
    <x v="5"/>
    <x v="0"/>
    <s v="Cerrado"/>
    <s v="ITSMECOM-1186484"/>
    <n v="5771240"/>
    <d v="2022-10-24T00:00:00"/>
    <d v="2022-11-12T00:00:00"/>
    <d v="2022-10-24T00:00:00"/>
    <d v="2022-10-28T00:00:00"/>
    <s v=""/>
    <d v="2022-10-28T00:00:00"/>
    <n v="4"/>
    <n v="4"/>
    <n v="2022"/>
    <n v="10"/>
    <n v="28"/>
    <n v="9"/>
    <n v="3"/>
  </r>
  <r>
    <x v="1"/>
    <x v="3"/>
    <x v="0"/>
    <s v="Cerrado"/>
    <s v="ITSMECOM-1184282"/>
    <n v="5765249"/>
    <d v="2022-10-21T00:00:00"/>
    <d v="2022-11-08T00:00:00"/>
    <d v="2022-10-21T00:00:00"/>
    <d v="2022-10-24T00:00:00"/>
    <s v=""/>
    <d v="2022-10-24T00:00:00"/>
    <n v="3"/>
    <n v="3"/>
    <n v="2022"/>
    <n v="10"/>
    <n v="28"/>
    <n v="9"/>
    <n v="3"/>
  </r>
  <r>
    <x v="1"/>
    <x v="1"/>
    <x v="2"/>
    <s v="Cerrado"/>
    <s v="ITSMECOM-1184239"/>
    <n v="5764855"/>
    <d v="2022-10-21T00:00:00"/>
    <d v="2022-11-05T00:00:00"/>
    <d v="2022-10-21T00:00:00"/>
    <d v="2022-10-21T00:00:00"/>
    <s v=""/>
    <d v="2022-10-21T00:00:00"/>
    <n v="0"/>
    <n v="0"/>
    <n v="2022"/>
    <n v="10"/>
    <n v="28"/>
    <n v="9"/>
    <n v="3"/>
  </r>
  <r>
    <x v="1"/>
    <x v="3"/>
    <x v="0"/>
    <s v="Cerrado"/>
    <s v="ITSMECOM-1184205"/>
    <n v="5764453"/>
    <d v="2022-10-21T00:00:00"/>
    <d v="2022-11-08T00:00:00"/>
    <d v="2022-10-21T00:00:00"/>
    <d v="2022-10-24T00:00:00"/>
    <s v=""/>
    <d v="2022-10-24T00:00:00"/>
    <n v="3"/>
    <n v="3"/>
    <n v="2022"/>
    <n v="10"/>
    <n v="28"/>
    <n v="9"/>
    <n v="3"/>
  </r>
  <r>
    <x v="1"/>
    <x v="5"/>
    <x v="0"/>
    <s v="Cerrado"/>
    <s v="ITSMECOM-1184177"/>
    <n v="5764102"/>
    <d v="2022-10-21T00:00:00"/>
    <d v="2022-11-11T00:00:00"/>
    <d v="2022-10-21T00:00:00"/>
    <d v="2022-10-27T00:00:00"/>
    <s v=""/>
    <d v="2022-10-27T00:00:00"/>
    <n v="6"/>
    <n v="6"/>
    <n v="2022"/>
    <n v="10"/>
    <n v="28"/>
    <n v="9"/>
    <n v="3"/>
  </r>
  <r>
    <x v="1"/>
    <x v="5"/>
    <x v="0"/>
    <s v="Cerrado"/>
    <s v="ITSMECOM-1182529"/>
    <n v="5758132"/>
    <d v="2022-10-20T00:00:00"/>
    <d v="2022-11-05T00:00:00"/>
    <d v="2022-10-20T00:00:00"/>
    <d v="2022-10-21T00:00:00"/>
    <s v=""/>
    <d v="2022-10-21T00:00:00"/>
    <n v="1"/>
    <n v="1"/>
    <n v="2022"/>
    <n v="10"/>
    <n v="28"/>
    <n v="9"/>
    <n v="3"/>
  </r>
  <r>
    <x v="1"/>
    <x v="3"/>
    <x v="3"/>
    <s v="Cerrado"/>
    <s v="ITSMECOM-1182519"/>
    <n v="5757996"/>
    <d v="2022-10-20T00:00:00"/>
    <d v="2022-11-04T00:00:00"/>
    <d v="2022-10-20T00:00:00"/>
    <d v="2022-10-20T00:00:00"/>
    <s v=""/>
    <d v="2022-10-20T00:00:00"/>
    <n v="0"/>
    <n v="0"/>
    <n v="2022"/>
    <n v="10"/>
    <n v="28"/>
    <n v="9"/>
    <n v="3"/>
  </r>
  <r>
    <x v="0"/>
    <x v="0"/>
    <x v="0"/>
    <s v="Cerrado"/>
    <s v="ITSMECOM-1181553"/>
    <n v="5754863"/>
    <d v="2022-10-19T00:00:00"/>
    <d v="2022-11-03T00:00:00"/>
    <m/>
    <m/>
    <s v=""/>
    <d v="2022-10-19T00:00:00"/>
    <n v="0"/>
    <n v="0"/>
    <n v="2022"/>
    <n v="10"/>
    <n v="28"/>
    <n v="9"/>
    <n v="3"/>
  </r>
  <r>
    <x v="0"/>
    <x v="0"/>
    <x v="0"/>
    <s v="Cerrado"/>
    <s v="ITSMECOM-1181457"/>
    <n v="5754720"/>
    <d v="2022-10-19T00:00:00"/>
    <d v="2022-11-03T00:00:00"/>
    <m/>
    <m/>
    <s v=""/>
    <d v="2022-10-19T00:00:00"/>
    <n v="0"/>
    <n v="0"/>
    <n v="2022"/>
    <n v="10"/>
    <n v="28"/>
    <n v="9"/>
    <n v="3"/>
  </r>
  <r>
    <x v="0"/>
    <x v="0"/>
    <x v="0"/>
    <s v="Cerrado"/>
    <s v="ITSMECOM-1181420"/>
    <n v="5754336"/>
    <d v="2022-10-19T00:00:00"/>
    <d v="2022-11-03T00:00:00"/>
    <m/>
    <m/>
    <s v=""/>
    <d v="2022-10-19T00:00:00"/>
    <n v="0"/>
    <n v="0"/>
    <n v="2022"/>
    <n v="10"/>
    <n v="28"/>
    <n v="9"/>
    <n v="3"/>
  </r>
  <r>
    <x v="1"/>
    <x v="7"/>
    <x v="1"/>
    <s v="Cerrado"/>
    <s v="ITSMECOM-1178642"/>
    <n v="5743419"/>
    <d v="2022-10-18T00:00:00"/>
    <d v="2022-11-06T00:00:00"/>
    <m/>
    <m/>
    <s v=""/>
    <d v="2022-10-21T00:00:00"/>
    <n v="3"/>
    <n v="0"/>
    <n v="2022"/>
    <n v="10"/>
    <n v="28"/>
    <n v="9"/>
    <n v="3"/>
  </r>
  <r>
    <x v="0"/>
    <x v="0"/>
    <x v="1"/>
    <s v="Cerrado"/>
    <s v="ITSMECOM-1178423"/>
    <n v="5742084"/>
    <d v="2022-10-17T00:00:00"/>
    <d v="2022-11-03T00:00:00"/>
    <m/>
    <m/>
    <s v=""/>
    <d v="2022-10-19T00:00:00"/>
    <n v="2"/>
    <n v="0"/>
    <n v="2022"/>
    <n v="10"/>
    <n v="28"/>
    <n v="9"/>
    <n v="3"/>
  </r>
  <r>
    <x v="0"/>
    <x v="0"/>
    <x v="1"/>
    <s v="Cerrado"/>
    <s v="ITSMECOM-1175545"/>
    <n v="5733395"/>
    <d v="2022-10-14T00:00:00"/>
    <d v="2022-10-29T00:00:00"/>
    <m/>
    <m/>
    <s v=""/>
    <d v="2022-10-14T00:00:00"/>
    <n v="0"/>
    <n v="0"/>
    <n v="2022"/>
    <n v="10"/>
    <n v="28"/>
    <n v="9"/>
    <n v="3"/>
  </r>
  <r>
    <x v="0"/>
    <x v="0"/>
    <x v="0"/>
    <s v="Cerrado"/>
    <s v="ITSMECOM-1175361"/>
    <n v="5732285"/>
    <d v="2022-10-14T00:00:00"/>
    <d v="2022-10-29T00:00:00"/>
    <m/>
    <m/>
    <s v=""/>
    <d v="2022-10-14T00:00:00"/>
    <n v="0"/>
    <n v="0"/>
    <n v="2022"/>
    <n v="10"/>
    <n v="28"/>
    <n v="9"/>
    <n v="3"/>
  </r>
  <r>
    <x v="1"/>
    <x v="5"/>
    <x v="0"/>
    <s v="Cerrado"/>
    <s v="ITSMECOM-1175225"/>
    <n v="5731606"/>
    <d v="2022-10-14T00:00:00"/>
    <d v="2022-11-05T00:00:00"/>
    <d v="2022-10-14T00:00:00"/>
    <d v="2022-10-21T00:00:00"/>
    <s v=""/>
    <d v="2022-10-21T00:00:00"/>
    <n v="7"/>
    <n v="7"/>
    <n v="2022"/>
    <n v="10"/>
    <n v="28"/>
    <n v="9"/>
    <n v="3"/>
  </r>
  <r>
    <x v="1"/>
    <x v="3"/>
    <x v="0"/>
    <s v="Cerrado"/>
    <s v="ITSMECOM-1175160"/>
    <n v="5731518"/>
    <d v="2022-10-14T00:00:00"/>
    <d v="2022-10-29T00:00:00"/>
    <d v="2022-10-14T00:00:00"/>
    <d v="2022-10-14T00:00:00"/>
    <s v=""/>
    <d v="2022-10-14T00:00:00"/>
    <n v="0"/>
    <n v="0"/>
    <n v="2022"/>
    <n v="10"/>
    <n v="28"/>
    <n v="9"/>
    <n v="3"/>
  </r>
  <r>
    <x v="1"/>
    <x v="3"/>
    <x v="0"/>
    <s v="Cerrado"/>
    <s v="ITSMECOM-1175140"/>
    <n v="5731206"/>
    <d v="2022-10-14T00:00:00"/>
    <d v="2022-10-29T00:00:00"/>
    <m/>
    <m/>
    <s v=""/>
    <d v="2022-10-14T00:00:00"/>
    <n v="0"/>
    <n v="0"/>
    <n v="2022"/>
    <n v="10"/>
    <n v="28"/>
    <n v="9"/>
    <n v="3"/>
  </r>
  <r>
    <x v="1"/>
    <x v="5"/>
    <x v="0"/>
    <s v="Cerrado"/>
    <s v="ITSMECOM-1174276"/>
    <n v="5728861"/>
    <d v="2022-10-13T00:00:00"/>
    <d v="2022-10-28T00:00:00"/>
    <m/>
    <m/>
    <s v=""/>
    <d v="2022-10-13T00:00:00"/>
    <n v="0"/>
    <n v="0"/>
    <n v="2022"/>
    <n v="10"/>
    <n v="28"/>
    <n v="9"/>
    <n v="3"/>
  </r>
  <r>
    <x v="0"/>
    <x v="0"/>
    <x v="0"/>
    <s v="Cerrado"/>
    <s v="ITSMECOM-1173931"/>
    <n v="5727007"/>
    <d v="2022-10-13T00:00:00"/>
    <d v="2022-10-28T00:00:00"/>
    <m/>
    <m/>
    <s v=""/>
    <d v="2022-10-13T00:00:00"/>
    <n v="0"/>
    <n v="0"/>
    <n v="2022"/>
    <n v="10"/>
    <n v="28"/>
    <n v="9"/>
    <n v="3"/>
  </r>
  <r>
    <x v="0"/>
    <x v="0"/>
    <x v="0"/>
    <s v="Cerrado"/>
    <s v="ITSMECOM-1173520"/>
    <n v="5725136"/>
    <d v="2022-10-13T00:00:00"/>
    <d v="2022-10-28T00:00:00"/>
    <m/>
    <m/>
    <s v=""/>
    <d v="2022-10-13T00:00:00"/>
    <n v="0"/>
    <n v="0"/>
    <n v="2022"/>
    <n v="10"/>
    <n v="28"/>
    <n v="9"/>
    <n v="3"/>
  </r>
  <r>
    <x v="1"/>
    <x v="5"/>
    <x v="0"/>
    <s v="Cerrado"/>
    <s v="ITSMECOM-1171576"/>
    <n v="5721151"/>
    <d v="2022-10-11T00:00:00"/>
    <d v="2022-10-27T00:00:00"/>
    <m/>
    <m/>
    <s v=""/>
    <d v="2022-10-11T00:00:00"/>
    <n v="0"/>
    <n v="0"/>
    <n v="2022"/>
    <n v="10"/>
    <n v="28"/>
    <n v="9"/>
    <n v="3"/>
  </r>
  <r>
    <x v="0"/>
    <x v="0"/>
    <x v="0"/>
    <s v="Cerrado"/>
    <s v="ITSMECOM-1171488"/>
    <n v="5720641"/>
    <d v="2022-10-11T00:00:00"/>
    <d v="2022-10-27T00:00:00"/>
    <m/>
    <m/>
    <s v=""/>
    <d v="2022-10-11T00:00:00"/>
    <n v="0"/>
    <n v="0"/>
    <n v="2022"/>
    <n v="10"/>
    <n v="28"/>
    <n v="9"/>
    <n v="3"/>
  </r>
  <r>
    <x v="0"/>
    <x v="0"/>
    <x v="4"/>
    <s v="Cerrado"/>
    <s v="ITSMECOM-1171016"/>
    <n v="5718730"/>
    <d v="2022-10-11T00:00:00"/>
    <d v="2022-10-26T00:00:00"/>
    <m/>
    <m/>
    <s v=""/>
    <d v="2022-10-11T00:00:00"/>
    <n v="0"/>
    <n v="0"/>
    <n v="2022"/>
    <n v="10"/>
    <n v="28"/>
    <n v="9"/>
    <n v="3"/>
  </r>
  <r>
    <x v="1"/>
    <x v="5"/>
    <x v="0"/>
    <s v="Cerrado"/>
    <s v="ITSMECOM-1170872"/>
    <n v="5718217"/>
    <d v="2022-10-11T00:00:00"/>
    <d v="2022-10-29T00:00:00"/>
    <d v="2022-10-11T00:00:00"/>
    <d v="2022-10-14T00:00:00"/>
    <s v=""/>
    <d v="2022-10-14T00:00:00"/>
    <n v="3"/>
    <n v="3"/>
    <n v="2022"/>
    <n v="10"/>
    <n v="28"/>
    <n v="9"/>
    <n v="3"/>
  </r>
  <r>
    <x v="1"/>
    <x v="5"/>
    <x v="0"/>
    <s v="Cerrado"/>
    <s v="ITSMECOM-1170868"/>
    <n v="5718213"/>
    <d v="2022-10-11T00:00:00"/>
    <d v="2022-10-28T00:00:00"/>
    <d v="2022-10-11T00:00:00"/>
    <d v="2022-10-13T00:00:00"/>
    <s v=""/>
    <d v="2022-10-13T00:00:00"/>
    <n v="2"/>
    <n v="2"/>
    <n v="2022"/>
    <n v="10"/>
    <n v="28"/>
    <n v="9"/>
    <n v="3"/>
  </r>
  <r>
    <x v="1"/>
    <x v="3"/>
    <x v="2"/>
    <s v="Cerrado"/>
    <s v="ITSMECOM-1170831"/>
    <n v="5717879"/>
    <d v="2022-10-11T00:00:00"/>
    <d v="2022-10-28T00:00:00"/>
    <d v="2022-10-11T00:00:00"/>
    <d v="2022-10-13T00:00:00"/>
    <s v=""/>
    <d v="2022-10-13T00:00:00"/>
    <n v="2"/>
    <n v="2"/>
    <n v="2022"/>
    <n v="10"/>
    <n v="28"/>
    <n v="9"/>
    <n v="3"/>
  </r>
  <r>
    <x v="1"/>
    <x v="3"/>
    <x v="0"/>
    <s v="Cerrado"/>
    <s v="ITSMECOM-1170818"/>
    <n v="5717868"/>
    <d v="2022-10-11T00:00:00"/>
    <d v="2022-10-28T00:00:00"/>
    <m/>
    <m/>
    <s v=""/>
    <d v="2022-10-13T00:00:00"/>
    <n v="2"/>
    <n v="0"/>
    <n v="2022"/>
    <n v="10"/>
    <n v="28"/>
    <n v="9"/>
    <n v="3"/>
  </r>
  <r>
    <x v="1"/>
    <x v="5"/>
    <x v="0"/>
    <s v="Cerrado"/>
    <s v="ITSMECOM-1169939"/>
    <n v="5715641"/>
    <d v="2022-10-10T00:00:00"/>
    <d v="2022-10-26T00:00:00"/>
    <m/>
    <m/>
    <s v=""/>
    <d v="2022-10-10T00:00:00"/>
    <n v="0"/>
    <n v="0"/>
    <n v="2022"/>
    <n v="10"/>
    <n v="28"/>
    <n v="9"/>
    <n v="3"/>
  </r>
  <r>
    <x v="1"/>
    <x v="6"/>
    <x v="0"/>
    <s v="Cerrado"/>
    <s v="ITSMECOM-1169683"/>
    <n v="5714639"/>
    <d v="2022-10-10T00:00:00"/>
    <d v="2022-10-25T00:00:00"/>
    <m/>
    <m/>
    <s v=""/>
    <d v="2022-10-10T00:00:00"/>
    <n v="0"/>
    <n v="0"/>
    <n v="2022"/>
    <n v="10"/>
    <n v="28"/>
    <n v="9"/>
    <n v="3"/>
  </r>
  <r>
    <x v="1"/>
    <x v="5"/>
    <x v="0"/>
    <s v="Cerrado"/>
    <s v="ITSMECOM-1169111"/>
    <n v="5712071"/>
    <d v="2022-10-10T00:00:00"/>
    <d v="2022-10-28T00:00:00"/>
    <m/>
    <m/>
    <s v=""/>
    <d v="2022-10-13T00:00:00"/>
    <n v="3"/>
    <n v="0"/>
    <n v="2022"/>
    <n v="10"/>
    <n v="28"/>
    <n v="9"/>
    <n v="3"/>
  </r>
  <r>
    <x v="1"/>
    <x v="3"/>
    <x v="0"/>
    <s v="Cerrado"/>
    <s v="ITSMECOM-1169065"/>
    <n v="5712029"/>
    <d v="2022-10-10T00:00:00"/>
    <d v="2022-10-26T00:00:00"/>
    <m/>
    <m/>
    <s v=""/>
    <d v="2022-10-11T00:00:00"/>
    <n v="1"/>
    <n v="0"/>
    <n v="2022"/>
    <n v="10"/>
    <n v="28"/>
    <n v="9"/>
    <n v="3"/>
  </r>
  <r>
    <x v="1"/>
    <x v="3"/>
    <x v="0"/>
    <s v="Cerrado"/>
    <s v="ITSMECOM-1169053"/>
    <n v="5712011"/>
    <d v="2022-10-10T00:00:00"/>
    <d v="2022-10-25T00:00:00"/>
    <m/>
    <m/>
    <s v=""/>
    <d v="2022-10-10T00:00:00"/>
    <n v="0"/>
    <n v="0"/>
    <n v="2022"/>
    <n v="10"/>
    <n v="28"/>
    <n v="9"/>
    <n v="3"/>
  </r>
  <r>
    <x v="1"/>
    <x v="3"/>
    <x v="3"/>
    <s v="Cerrado"/>
    <s v="ITSMECOM-1169050"/>
    <n v="5711806"/>
    <d v="2022-10-10T00:00:00"/>
    <d v="2022-10-27T00:00:00"/>
    <d v="2022-10-10T00:00:00"/>
    <d v="2022-10-11T00:00:00"/>
    <s v=""/>
    <d v="2022-10-11T00:00:00"/>
    <n v="1"/>
    <n v="1"/>
    <n v="2022"/>
    <n v="10"/>
    <n v="28"/>
    <n v="9"/>
    <n v="3"/>
  </r>
  <r>
    <x v="1"/>
    <x v="3"/>
    <x v="0"/>
    <s v="Cerrado"/>
    <s v="ITSMECOM-1169038"/>
    <n v="5711801"/>
    <d v="2022-10-10T00:00:00"/>
    <d v="2022-10-25T00:00:00"/>
    <m/>
    <m/>
    <s v=""/>
    <d v="2022-10-10T00:00:00"/>
    <n v="0"/>
    <n v="0"/>
    <n v="2022"/>
    <n v="10"/>
    <n v="28"/>
    <n v="9"/>
    <n v="3"/>
  </r>
  <r>
    <x v="0"/>
    <x v="0"/>
    <x v="0"/>
    <s v="Cerrado"/>
    <s v="ITSMECOM-1165768"/>
    <n v="5704104"/>
    <d v="2022-10-06T00:00:00"/>
    <d v="2022-10-26T00:00:00"/>
    <m/>
    <m/>
    <s v=""/>
    <d v="2022-10-11T00:00:00"/>
    <n v="5"/>
    <n v="0"/>
    <n v="2022"/>
    <n v="10"/>
    <n v="28"/>
    <n v="9"/>
    <n v="3"/>
  </r>
  <r>
    <x v="0"/>
    <x v="0"/>
    <x v="0"/>
    <s v="Cerrado"/>
    <s v="ITSMECOM-1165371"/>
    <n v="5702270"/>
    <d v="2022-10-06T00:00:00"/>
    <d v="2022-10-21T00:00:00"/>
    <m/>
    <m/>
    <s v=""/>
    <d v="2022-10-06T00:00:00"/>
    <n v="0"/>
    <n v="0"/>
    <n v="2022"/>
    <n v="10"/>
    <n v="28"/>
    <n v="9"/>
    <n v="3"/>
  </r>
  <r>
    <x v="1"/>
    <x v="5"/>
    <x v="0"/>
    <s v="Cerrado"/>
    <s v="ITSMECOM-1165355"/>
    <n v="5702256"/>
    <d v="2022-10-06T00:00:00"/>
    <d v="2022-10-21T00:00:00"/>
    <m/>
    <m/>
    <s v=""/>
    <d v="2022-10-06T00:00:00"/>
    <n v="0"/>
    <n v="0"/>
    <n v="2022"/>
    <n v="10"/>
    <n v="28"/>
    <n v="9"/>
    <n v="3"/>
  </r>
  <r>
    <x v="0"/>
    <x v="4"/>
    <x v="1"/>
    <s v="Cerrado"/>
    <s v="ITSMECOM-1165280"/>
    <n v="5701985"/>
    <d v="2022-10-06T00:00:00"/>
    <d v="2022-10-26T00:00:00"/>
    <m/>
    <m/>
    <s v=""/>
    <d v="2022-10-11T00:00:00"/>
    <n v="5"/>
    <n v="0"/>
    <n v="2022"/>
    <n v="10"/>
    <n v="28"/>
    <n v="9"/>
    <n v="3"/>
  </r>
  <r>
    <x v="1"/>
    <x v="3"/>
    <x v="0"/>
    <s v="Cerrado"/>
    <s v="ITSMECOM-1165002"/>
    <n v="5700384"/>
    <d v="2022-10-06T00:00:00"/>
    <d v="2022-10-21T00:00:00"/>
    <m/>
    <m/>
    <s v=""/>
    <d v="2022-10-06T00:00:00"/>
    <n v="0"/>
    <n v="0"/>
    <n v="2022"/>
    <n v="10"/>
    <n v="28"/>
    <n v="9"/>
    <n v="3"/>
  </r>
  <r>
    <x v="0"/>
    <x v="0"/>
    <x v="1"/>
    <s v="Cerrado"/>
    <s v="ITSMECOM-1164166"/>
    <n v="5698953"/>
    <d v="2022-10-05T00:00:00"/>
    <d v="2022-10-21T00:00:00"/>
    <m/>
    <m/>
    <s v=""/>
    <d v="2022-10-06T00:00:00"/>
    <n v="1"/>
    <n v="0"/>
    <n v="2022"/>
    <n v="10"/>
    <n v="28"/>
    <n v="9"/>
    <n v="3"/>
  </r>
  <r>
    <x v="0"/>
    <x v="0"/>
    <x v="1"/>
    <s v="Cerrado"/>
    <s v="ITSMECOM-1164165"/>
    <n v="5698952"/>
    <d v="2022-10-05T00:00:00"/>
    <d v="2022-10-21T00:00:00"/>
    <m/>
    <m/>
    <s v=""/>
    <d v="2022-10-06T00:00:00"/>
    <n v="1"/>
    <n v="0"/>
    <n v="2022"/>
    <n v="10"/>
    <n v="28"/>
    <n v="9"/>
    <n v="3"/>
  </r>
  <r>
    <x v="0"/>
    <x v="0"/>
    <x v="0"/>
    <s v="Cerrado"/>
    <s v="ITSMECOM-1163969"/>
    <n v="5698420"/>
    <d v="2022-10-05T00:00:00"/>
    <d v="2022-10-20T00:00:00"/>
    <m/>
    <m/>
    <s v=""/>
    <d v="2022-10-05T00:00:00"/>
    <n v="0"/>
    <n v="0"/>
    <n v="2022"/>
    <n v="10"/>
    <n v="28"/>
    <n v="9"/>
    <n v="3"/>
  </r>
  <r>
    <x v="0"/>
    <x v="0"/>
    <x v="0"/>
    <s v="Cerrado"/>
    <s v="ITSMECOM-1163965"/>
    <n v="5697900"/>
    <d v="2022-10-05T00:00:00"/>
    <d v="2022-10-21T00:00:00"/>
    <m/>
    <m/>
    <s v=""/>
    <d v="2022-10-06T00:00:00"/>
    <n v="1"/>
    <n v="0"/>
    <n v="2022"/>
    <n v="10"/>
    <n v="28"/>
    <n v="9"/>
    <n v="3"/>
  </r>
  <r>
    <x v="0"/>
    <x v="0"/>
    <x v="0"/>
    <s v="Cerrado"/>
    <s v="ITSMECOM-1163958"/>
    <n v="5697896"/>
    <d v="2022-10-05T00:00:00"/>
    <d v="2022-10-20T00:00:00"/>
    <m/>
    <m/>
    <s v=""/>
    <d v="2022-10-05T00:00:00"/>
    <n v="0"/>
    <n v="0"/>
    <n v="2022"/>
    <n v="10"/>
    <n v="28"/>
    <n v="9"/>
    <n v="3"/>
  </r>
  <r>
    <x v="0"/>
    <x v="0"/>
    <x v="0"/>
    <s v="Cerrado"/>
    <s v="ITSMECOM-1163771"/>
    <n v="5697247"/>
    <d v="2022-10-05T00:00:00"/>
    <d v="2022-10-20T00:00:00"/>
    <m/>
    <m/>
    <s v=""/>
    <d v="2022-10-05T00:00:00"/>
    <n v="0"/>
    <n v="0"/>
    <n v="2022"/>
    <n v="10"/>
    <n v="28"/>
    <n v="9"/>
    <n v="3"/>
  </r>
  <r>
    <x v="1"/>
    <x v="5"/>
    <x v="0"/>
    <s v="Cerrado"/>
    <s v="ITSMECOM-1163385"/>
    <n v="5695604"/>
    <d v="2022-10-05T00:00:00"/>
    <d v="2022-10-20T00:00:00"/>
    <m/>
    <m/>
    <s v=""/>
    <d v="2022-10-05T00:00:00"/>
    <n v="0"/>
    <n v="0"/>
    <n v="2022"/>
    <n v="10"/>
    <n v="28"/>
    <n v="9"/>
    <n v="3"/>
  </r>
  <r>
    <x v="1"/>
    <x v="5"/>
    <x v="2"/>
    <s v="Cerrado"/>
    <s v="ITSMECOM-1163170"/>
    <n v="5694725"/>
    <d v="2022-10-05T00:00:00"/>
    <d v="2022-10-20T00:00:00"/>
    <m/>
    <m/>
    <s v=""/>
    <d v="2022-10-05T00:00:00"/>
    <n v="0"/>
    <n v="0"/>
    <n v="2022"/>
    <n v="10"/>
    <n v="28"/>
    <n v="9"/>
    <n v="3"/>
  </r>
  <r>
    <x v="1"/>
    <x v="5"/>
    <x v="0"/>
    <s v="Cerrado"/>
    <s v="ITSMECOM-1163153"/>
    <n v="5694406"/>
    <d v="2022-10-05T00:00:00"/>
    <d v="2022-10-21T00:00:00"/>
    <d v="2022-10-05T00:00:00"/>
    <d v="2022-10-06T00:00:00"/>
    <s v=""/>
    <d v="2022-10-06T00:00:00"/>
    <n v="1"/>
    <n v="1"/>
    <n v="2022"/>
    <n v="10"/>
    <n v="28"/>
    <n v="9"/>
    <n v="3"/>
  </r>
  <r>
    <x v="1"/>
    <x v="5"/>
    <x v="0"/>
    <s v="Cerrado"/>
    <s v="ITSMECOM-1163123"/>
    <n v="5694367"/>
    <d v="2022-10-05T00:00:00"/>
    <d v="2022-10-21T00:00:00"/>
    <d v="2022-10-05T00:00:00"/>
    <d v="2022-10-06T00:00:00"/>
    <s v=""/>
    <d v="2022-10-06T00:00:00"/>
    <n v="1"/>
    <n v="1"/>
    <n v="2022"/>
    <n v="10"/>
    <n v="28"/>
    <n v="9"/>
    <n v="3"/>
  </r>
  <r>
    <x v="1"/>
    <x v="5"/>
    <x v="0"/>
    <s v="Cerrado"/>
    <s v="ITSMECOM-1163119"/>
    <n v="5694364"/>
    <d v="2022-10-05T00:00:00"/>
    <d v="2022-10-20T00:00:00"/>
    <d v="2022-10-05T00:00:00"/>
    <d v="2022-10-05T00:00:00"/>
    <s v=""/>
    <d v="2022-10-05T00:00:00"/>
    <n v="0"/>
    <n v="0"/>
    <n v="2022"/>
    <n v="10"/>
    <n v="28"/>
    <n v="9"/>
    <n v="3"/>
  </r>
  <r>
    <x v="1"/>
    <x v="3"/>
    <x v="0"/>
    <s v="Cerrado"/>
    <s v="ITSMECOM-1163117"/>
    <n v="5694354"/>
    <d v="2022-10-05T00:00:00"/>
    <d v="2022-10-21T00:00:00"/>
    <d v="2022-10-05T00:00:00"/>
    <d v="2022-10-06T00:00:00"/>
    <s v=""/>
    <d v="2022-10-06T00:00:00"/>
    <n v="1"/>
    <n v="1"/>
    <n v="2022"/>
    <n v="10"/>
    <n v="28"/>
    <n v="9"/>
    <n v="3"/>
  </r>
  <r>
    <x v="1"/>
    <x v="3"/>
    <x v="0"/>
    <s v="Cerrado"/>
    <s v="ITSMECOM-1163108"/>
    <n v="5694346"/>
    <d v="2022-10-05T00:00:00"/>
    <d v="2022-10-20T00:00:00"/>
    <d v="2022-10-05T00:00:00"/>
    <d v="2022-10-05T00:00:00"/>
    <s v=""/>
    <d v="2022-10-05T00:00:00"/>
    <n v="0"/>
    <n v="0"/>
    <n v="2022"/>
    <n v="10"/>
    <n v="28"/>
    <n v="9"/>
    <n v="3"/>
  </r>
  <r>
    <x v="1"/>
    <x v="5"/>
    <x v="0"/>
    <s v="Cerrado"/>
    <s v="ITSMECOM-1162297"/>
    <n v="5691743"/>
    <d v="2022-10-04T00:00:00"/>
    <d v="2022-10-19T00:00:00"/>
    <m/>
    <m/>
    <s v=""/>
    <d v="2022-10-04T00:00:00"/>
    <n v="0"/>
    <n v="0"/>
    <n v="2022"/>
    <n v="10"/>
    <n v="28"/>
    <n v="9"/>
    <n v="3"/>
  </r>
  <r>
    <x v="1"/>
    <x v="5"/>
    <x v="0"/>
    <s v="Cerrado"/>
    <s v="ITSMECOM-1161982"/>
    <n v="5689683"/>
    <d v="2022-10-04T00:00:00"/>
    <d v="2022-10-19T00:00:00"/>
    <m/>
    <m/>
    <s v=""/>
    <d v="2022-10-04T00:00:00"/>
    <n v="0"/>
    <n v="0"/>
    <n v="2022"/>
    <n v="10"/>
    <n v="28"/>
    <n v="9"/>
    <n v="3"/>
  </r>
  <r>
    <x v="0"/>
    <x v="8"/>
    <x v="1"/>
    <s v="Cerrado"/>
    <s v="ITSMECOM-1161888"/>
    <n v="5689449"/>
    <d v="2022-10-04T00:00:00"/>
    <d v="2022-10-28T00:00:00"/>
    <m/>
    <m/>
    <s v=""/>
    <d v="2022-10-13T00:00:00"/>
    <n v="9"/>
    <n v="0"/>
    <n v="2022"/>
    <n v="10"/>
    <n v="28"/>
    <n v="9"/>
    <n v="3"/>
  </r>
  <r>
    <x v="0"/>
    <x v="0"/>
    <x v="0"/>
    <s v="Cerrado"/>
    <s v="ITSMECOM-1161795"/>
    <n v="5688833"/>
    <d v="2022-10-04T00:00:00"/>
    <d v="2022-10-19T00:00:00"/>
    <m/>
    <m/>
    <s v=""/>
    <d v="2022-10-04T00:00:00"/>
    <n v="0"/>
    <n v="0"/>
    <n v="2022"/>
    <n v="10"/>
    <n v="28"/>
    <n v="9"/>
    <n v="3"/>
  </r>
  <r>
    <x v="1"/>
    <x v="5"/>
    <x v="0"/>
    <s v="Cerrado"/>
    <s v="ITSMECOM-1161459"/>
    <n v="5687102"/>
    <d v="2022-10-04T00:00:00"/>
    <d v="2022-10-20T00:00:00"/>
    <m/>
    <m/>
    <s v=""/>
    <d v="2022-10-05T00:00:00"/>
    <n v="1"/>
    <n v="0"/>
    <n v="2022"/>
    <n v="10"/>
    <n v="28"/>
    <n v="9"/>
    <n v="3"/>
  </r>
  <r>
    <x v="1"/>
    <x v="5"/>
    <x v="0"/>
    <s v="Cerrado"/>
    <s v="ITSMECOM-1161454"/>
    <n v="5687098"/>
    <d v="2022-10-04T00:00:00"/>
    <d v="2022-10-19T00:00:00"/>
    <m/>
    <m/>
    <s v=""/>
    <d v="2022-10-04T00:00:00"/>
    <n v="0"/>
    <n v="0"/>
    <n v="2022"/>
    <n v="10"/>
    <n v="28"/>
    <n v="9"/>
    <n v="3"/>
  </r>
  <r>
    <x v="1"/>
    <x v="5"/>
    <x v="0"/>
    <s v="Cerrado"/>
    <s v="ITSMECOM-1161443"/>
    <n v="5687088"/>
    <d v="2022-10-04T00:00:00"/>
    <d v="2022-10-20T00:00:00"/>
    <d v="2022-10-04T00:00:00"/>
    <d v="2022-10-05T00:00:00"/>
    <s v=""/>
    <d v="2022-10-05T00:00:00"/>
    <n v="1"/>
    <n v="1"/>
    <n v="2022"/>
    <n v="10"/>
    <n v="28"/>
    <n v="9"/>
    <n v="3"/>
  </r>
  <r>
    <x v="0"/>
    <x v="11"/>
    <x v="1"/>
    <s v="Cerrado"/>
    <s v="ITSMECOM-1160177"/>
    <n v="5682897"/>
    <d v="2022-10-03T00:00:00"/>
    <d v="2022-10-19T00:00:00"/>
    <m/>
    <m/>
    <s v=""/>
    <d v="2022-10-03T00:00:00"/>
    <n v="0"/>
    <n v="0"/>
    <n v="2022"/>
    <n v="10"/>
    <n v="28"/>
    <n v="9"/>
    <n v="3"/>
  </r>
  <r>
    <x v="0"/>
    <x v="11"/>
    <x v="0"/>
    <s v="Cerrado"/>
    <s v="ITSMECOM-1160010"/>
    <n v="5682308"/>
    <d v="2022-10-03T00:00:00"/>
    <d v="2022-10-19T00:00:00"/>
    <m/>
    <m/>
    <s v=""/>
    <d v="2022-10-04T00:00:00"/>
    <n v="1"/>
    <n v="0"/>
    <n v="2022"/>
    <n v="10"/>
    <n v="28"/>
    <n v="9"/>
    <n v="3"/>
  </r>
  <r>
    <x v="1"/>
    <x v="5"/>
    <x v="0"/>
    <s v="Cerrado"/>
    <s v="ITSMECOM-1159780"/>
    <n v="5681354"/>
    <d v="2022-10-03T00:00:00"/>
    <d v="2022-10-18T00:00:00"/>
    <m/>
    <m/>
    <s v=""/>
    <d v="2022-10-03T00:00:00"/>
    <n v="0"/>
    <n v="0"/>
    <n v="2022"/>
    <n v="10"/>
    <n v="28"/>
    <n v="9"/>
    <n v="3"/>
  </r>
  <r>
    <x v="1"/>
    <x v="5"/>
    <x v="0"/>
    <s v="Cerrado"/>
    <s v="ITSMECOM-1159506"/>
    <n v="5679803"/>
    <d v="2022-10-03T00:00:00"/>
    <d v="2022-10-19T00:00:00"/>
    <d v="2022-10-03T00:00:00"/>
    <d v="2022-10-04T00:00:00"/>
    <s v=""/>
    <d v="2022-10-04T00:00:00"/>
    <n v="1"/>
    <n v="1"/>
    <n v="2022"/>
    <n v="10"/>
    <n v="28"/>
    <n v="9"/>
    <n v="3"/>
  </r>
  <r>
    <x v="1"/>
    <x v="5"/>
    <x v="0"/>
    <s v="Cerrado"/>
    <s v="ITSMECOM-1159494"/>
    <n v="5679789"/>
    <d v="2022-10-03T00:00:00"/>
    <d v="2022-10-21T00:00:00"/>
    <d v="2022-10-03T00:00:00"/>
    <d v="2022-10-06T00:00:00"/>
    <s v=""/>
    <d v="2022-10-06T00:00:00"/>
    <n v="3"/>
    <n v="3"/>
    <n v="2022"/>
    <n v="10"/>
    <n v="28"/>
    <n v="9"/>
    <n v="3"/>
  </r>
  <r>
    <x v="1"/>
    <x v="5"/>
    <x v="0"/>
    <s v="Cerrado"/>
    <s v="ITSMECOM-1159486"/>
    <n v="5679766"/>
    <d v="2022-10-03T00:00:00"/>
    <d v="2022-10-18T00:00:00"/>
    <m/>
    <m/>
    <s v=""/>
    <d v="2022-10-03T00:00:00"/>
    <n v="0"/>
    <n v="0"/>
    <n v="2022"/>
    <n v="10"/>
    <n v="28"/>
    <n v="9"/>
    <n v="3"/>
  </r>
  <r>
    <x v="1"/>
    <x v="3"/>
    <x v="0"/>
    <s v="Cerrado"/>
    <s v="ITSMECOM-1159472"/>
    <n v="5679753"/>
    <d v="2022-10-03T00:00:00"/>
    <d v="2022-10-19T00:00:00"/>
    <d v="2022-10-03T00:00:00"/>
    <d v="2022-10-04T00:00:00"/>
    <s v=""/>
    <d v="2022-10-04T00:00:00"/>
    <n v="1"/>
    <n v="1"/>
    <n v="2022"/>
    <n v="10"/>
    <n v="28"/>
    <n v="9"/>
    <n v="3"/>
  </r>
  <r>
    <x v="1"/>
    <x v="3"/>
    <x v="0"/>
    <s v="Cerrado"/>
    <s v="ITSMECOM-1159469"/>
    <n v="5679749"/>
    <d v="2022-10-03T00:00:00"/>
    <d v="2022-10-18T00:00:00"/>
    <d v="2022-10-03T00:00:00"/>
    <d v="2022-10-03T00:00:00"/>
    <s v=""/>
    <d v="2022-10-03T00:00:00"/>
    <n v="0"/>
    <n v="0"/>
    <n v="2022"/>
    <n v="10"/>
    <n v="28"/>
    <n v="9"/>
    <n v="3"/>
  </r>
  <r>
    <x v="1"/>
    <x v="3"/>
    <x v="0"/>
    <s v="Cerrado"/>
    <s v="ITSMECOM-1159449"/>
    <n v="5679731"/>
    <d v="2022-10-03T00:00:00"/>
    <d v="2022-10-19T00:00:00"/>
    <m/>
    <m/>
    <s v=""/>
    <d v="2022-10-04T00:00:00"/>
    <n v="1"/>
    <n v="0"/>
    <n v="2022"/>
    <n v="10"/>
    <n v="28"/>
    <n v="9"/>
    <n v="3"/>
  </r>
  <r>
    <x v="1"/>
    <x v="3"/>
    <x v="1"/>
    <s v="Cerrado"/>
    <s v="ITSMECOM-1159412"/>
    <n v="5679719"/>
    <d v="2022-10-03T00:00:00"/>
    <d v="2022-10-19T00:00:00"/>
    <m/>
    <m/>
    <s v=""/>
    <d v="2022-10-04T00:00:00"/>
    <n v="1"/>
    <n v="0"/>
    <n v="2022"/>
    <n v="10"/>
    <n v="28"/>
    <n v="9"/>
    <n v="3"/>
  </r>
  <r>
    <x v="0"/>
    <x v="4"/>
    <x v="4"/>
    <s v="Cerrado"/>
    <s v="ITSMECOM-1156728"/>
    <n v="5672171"/>
    <d v="2022-09-30T00:00:00"/>
    <d v="2022-10-26T00:00:00"/>
    <m/>
    <m/>
    <s v=""/>
    <d v="2022-10-11T00:00:00"/>
    <n v="11"/>
    <n v="0"/>
    <n v="2022"/>
    <n v="10"/>
    <n v="28"/>
    <n v="9"/>
    <n v="3"/>
  </r>
  <r>
    <x v="1"/>
    <x v="5"/>
    <x v="0"/>
    <s v="Cerrado"/>
    <s v="ITSMECOM-1156680"/>
    <n v="5672043"/>
    <d v="2022-09-30T00:00:00"/>
    <d v="2022-10-18T00:00:00"/>
    <d v="2022-09-30T00:00:00"/>
    <d v="2022-10-03T00:00:00"/>
    <s v=""/>
    <d v="2022-10-03T00:00:00"/>
    <n v="3"/>
    <n v="3"/>
    <n v="2022"/>
    <n v="10"/>
    <n v="28"/>
    <n v="9"/>
    <n v="3"/>
  </r>
  <r>
    <x v="0"/>
    <x v="5"/>
    <x v="4"/>
    <s v="Cerrado"/>
    <s v="ITSMECOM-1155928"/>
    <n v="5670343"/>
    <d v="2022-09-29T00:00:00"/>
    <d v="2022-10-21T00:00:00"/>
    <d v="2022-09-29T00:00:00"/>
    <d v="2022-10-06T00:00:00"/>
    <s v=""/>
    <d v="2022-10-06T00:00:00"/>
    <n v="7"/>
    <n v="7"/>
    <n v="2022"/>
    <n v="10"/>
    <n v="28"/>
    <n v="9"/>
    <n v="3"/>
  </r>
  <r>
    <x v="1"/>
    <x v="3"/>
    <x v="3"/>
    <s v="Cerrado"/>
    <s v="ITSMECOM-1155380"/>
    <n v="5667294"/>
    <d v="2022-09-29T00:00:00"/>
    <d v="2022-10-19T00:00:00"/>
    <d v="2022-09-29T00:00:00"/>
    <d v="2022-10-04T00:00:00"/>
    <s v=""/>
    <d v="2022-10-04T00:00:00"/>
    <n v="5"/>
    <n v="5"/>
    <n v="2022"/>
    <n v="10"/>
    <n v="28"/>
    <n v="9"/>
    <n v="3"/>
  </r>
  <r>
    <x v="0"/>
    <x v="0"/>
    <x v="1"/>
    <s v="Cerrado"/>
    <s v="ITSMECOM-1153989"/>
    <n v="5662311"/>
    <d v="2022-09-28T00:00:00"/>
    <d v="2022-10-28T00:00:00"/>
    <m/>
    <m/>
    <s v=""/>
    <d v="2022-10-13T00:00:00"/>
    <n v="15"/>
    <n v="0"/>
    <n v="2022"/>
    <n v="10"/>
    <n v="28"/>
    <n v="9"/>
    <n v="3"/>
  </r>
  <r>
    <x v="1"/>
    <x v="5"/>
    <x v="0"/>
    <s v="Cerrado"/>
    <s v="ITSMECOM-1151865"/>
    <n v="5653814"/>
    <d v="2022-09-27T00:00:00"/>
    <d v="2022-10-19T00:00:00"/>
    <d v="2022-09-29T00:00:00"/>
    <d v="2022-10-04T00:00:00"/>
    <s v=""/>
    <d v="2022-10-04T00:00:00"/>
    <n v="7"/>
    <n v="5"/>
    <n v="2022"/>
    <n v="10"/>
    <n v="28"/>
    <n v="9"/>
    <n v="3"/>
  </r>
  <r>
    <x v="1"/>
    <x v="3"/>
    <x v="0"/>
    <s v="Cerrado"/>
    <s v="ITSMECOM-1147429"/>
    <n v="5640592"/>
    <d v="2022-09-23T00:00:00"/>
    <d v="2022-10-20T00:00:00"/>
    <d v="2022-09-29T00:00:00"/>
    <d v="2022-10-05T00:00:00"/>
    <s v=""/>
    <d v="2022-10-05T00:00:00"/>
    <n v="12"/>
    <n v="6"/>
    <n v="2022"/>
    <n v="10"/>
    <n v="28"/>
    <n v="9"/>
    <n v="3"/>
  </r>
  <r>
    <x v="1"/>
    <x v="5"/>
    <x v="2"/>
    <s v="Cerrado"/>
    <s v="ITSMECOM-1143248"/>
    <n v="5627653"/>
    <d v="2022-09-21T00:00:00"/>
    <d v="2022-11-08T00:00:00"/>
    <d v="2022-09-21T00:00:00"/>
    <d v="2022-10-24T00:00:00"/>
    <s v=""/>
    <d v="2022-10-24T00:00:00"/>
    <n v="33"/>
    <n v="33"/>
    <n v="2022"/>
    <n v="10"/>
    <n v="28"/>
    <n v="9"/>
    <n v="3"/>
  </r>
  <r>
    <x v="1"/>
    <x v="16"/>
    <x v="0"/>
    <s v="Cerrado"/>
    <s v="ITSMECOM-1087804"/>
    <n v="5450776"/>
    <d v="2022-08-09T00:00:00"/>
    <d v="2022-10-19T00:00:00"/>
    <m/>
    <m/>
    <s v=""/>
    <d v="2022-10-04T00:00:00"/>
    <n v="56"/>
    <n v="0"/>
    <n v="2022"/>
    <n v="10"/>
    <n v="28"/>
    <n v="9"/>
    <n v="3"/>
  </r>
  <r>
    <x v="1"/>
    <x v="3"/>
    <x v="0"/>
    <s v="Cerrado"/>
    <s v="ITSMECOM-976905"/>
    <n v="5142245"/>
    <d v="2022-06-03T00:00:00"/>
    <d v="2022-11-04T00:00:00"/>
    <d v="2022-06-03T00:00:00"/>
    <d v="2022-10-20T00:00:00"/>
    <s v=""/>
    <d v="2022-10-20T00:00:00"/>
    <n v="139"/>
    <n v="139"/>
    <n v="2022"/>
    <n v="10"/>
    <n v="28"/>
    <n v="9"/>
    <n v="3"/>
  </r>
  <r>
    <x v="1"/>
    <x v="5"/>
    <x v="0"/>
    <s v="Cerrado"/>
    <s v="ITSMECOM-847999"/>
    <n v="4759234"/>
    <d v="2022-03-21T00:00:00"/>
    <d v="2022-11-12T00:00:00"/>
    <d v="2022-05-02T00:00:00"/>
    <d v="2022-10-28T00:00:00"/>
    <s v=""/>
    <d v="2022-10-28T00:00:00"/>
    <n v="221"/>
    <n v="179"/>
    <n v="2022"/>
    <n v="10"/>
    <n v="28"/>
    <n v="9"/>
    <n v="3"/>
  </r>
  <r>
    <x v="1"/>
    <x v="5"/>
    <x v="0"/>
    <s v="Cerrado"/>
    <s v="ITSMECOM-1157781"/>
    <n v="5675373"/>
    <d v="2022-09-30T00:00:00"/>
    <d v="2022-10-16T00:00:00"/>
    <m/>
    <m/>
    <s v=""/>
    <d v="2022-09-30T00:00:00"/>
    <n v="0"/>
    <n v="0"/>
    <n v="2022"/>
    <n v="9"/>
    <n v="28"/>
    <n v="9"/>
    <n v="3"/>
  </r>
  <r>
    <x v="1"/>
    <x v="5"/>
    <x v="0"/>
    <s v="Cerrado"/>
    <s v="ITSMECOM-1156690"/>
    <n v="5672048"/>
    <d v="2022-09-30T00:00:00"/>
    <d v="2022-10-16T00:00:00"/>
    <m/>
    <m/>
    <s v=""/>
    <d v="2022-09-30T00:00:00"/>
    <n v="0"/>
    <n v="0"/>
    <n v="2022"/>
    <n v="9"/>
    <n v="28"/>
    <n v="9"/>
    <n v="3"/>
  </r>
  <r>
    <x v="0"/>
    <x v="0"/>
    <x v="0"/>
    <s v="Cerrado"/>
    <s v="ITSMECOM-1155428"/>
    <n v="5667883"/>
    <d v="2022-09-29T00:00:00"/>
    <d v="2022-10-14T00:00:00"/>
    <m/>
    <m/>
    <s v=""/>
    <d v="2022-09-29T00:00:00"/>
    <n v="0"/>
    <n v="0"/>
    <n v="2022"/>
    <n v="9"/>
    <n v="28"/>
    <n v="9"/>
    <n v="3"/>
  </r>
  <r>
    <x v="0"/>
    <x v="0"/>
    <x v="0"/>
    <s v="Cerrado"/>
    <s v="ITSMECOM-1155326"/>
    <n v="5667050"/>
    <d v="2022-09-29T00:00:00"/>
    <d v="2022-10-14T00:00:00"/>
    <m/>
    <m/>
    <s v=""/>
    <d v="2022-09-29T00:00:00"/>
    <n v="0"/>
    <n v="0"/>
    <n v="2022"/>
    <n v="9"/>
    <n v="28"/>
    <n v="9"/>
    <n v="3"/>
  </r>
  <r>
    <x v="0"/>
    <x v="0"/>
    <x v="0"/>
    <s v="Cerrado"/>
    <s v="ITSMECOM-1154959"/>
    <n v="5665534"/>
    <d v="2022-09-29T00:00:00"/>
    <d v="2022-10-14T00:00:00"/>
    <m/>
    <m/>
    <s v=""/>
    <d v="2022-09-29T00:00:00"/>
    <n v="0"/>
    <n v="0"/>
    <n v="2022"/>
    <n v="9"/>
    <n v="28"/>
    <n v="9"/>
    <n v="3"/>
  </r>
  <r>
    <x v="1"/>
    <x v="5"/>
    <x v="0"/>
    <s v="Cerrado"/>
    <s v="ITSMECOM-1153877"/>
    <n v="5661632"/>
    <d v="2022-09-28T00:00:00"/>
    <d v="2022-10-14T00:00:00"/>
    <m/>
    <m/>
    <s v=""/>
    <d v="2022-09-28T00:00:00"/>
    <n v="0"/>
    <n v="0"/>
    <n v="2022"/>
    <n v="9"/>
    <n v="28"/>
    <n v="9"/>
    <n v="3"/>
  </r>
  <r>
    <x v="0"/>
    <x v="0"/>
    <x v="0"/>
    <s v="Cerrado"/>
    <s v="ITSMECOM-1153792"/>
    <n v="5661149"/>
    <d v="2022-09-28T00:00:00"/>
    <d v="2022-10-14T00:00:00"/>
    <m/>
    <m/>
    <s v=""/>
    <d v="2022-09-28T00:00:00"/>
    <n v="0"/>
    <n v="0"/>
    <n v="2022"/>
    <n v="9"/>
    <n v="28"/>
    <n v="9"/>
    <n v="3"/>
  </r>
  <r>
    <x v="1"/>
    <x v="5"/>
    <x v="0"/>
    <s v="Cerrado"/>
    <s v="ITSMECOM-1153586"/>
    <n v="5660043"/>
    <d v="2022-09-28T00:00:00"/>
    <d v="2022-10-14T00:00:00"/>
    <m/>
    <m/>
    <s v=""/>
    <d v="2022-09-28T00:00:00"/>
    <n v="0"/>
    <n v="0"/>
    <n v="2022"/>
    <n v="9"/>
    <n v="28"/>
    <n v="9"/>
    <n v="3"/>
  </r>
  <r>
    <x v="0"/>
    <x v="0"/>
    <x v="1"/>
    <s v="Cerrado"/>
    <s v="ITSMECOM-1152185"/>
    <n v="5654857"/>
    <d v="2022-09-27T00:00:00"/>
    <d v="2022-10-12T00:00:00"/>
    <m/>
    <m/>
    <s v=""/>
    <d v="2022-09-27T00:00:00"/>
    <n v="0"/>
    <n v="0"/>
    <n v="2022"/>
    <n v="9"/>
    <n v="28"/>
    <n v="9"/>
    <n v="3"/>
  </r>
  <r>
    <x v="1"/>
    <x v="5"/>
    <x v="0"/>
    <s v="Cerrado"/>
    <s v="ITSMECOM-1151867"/>
    <n v="5653831"/>
    <d v="2022-09-27T00:00:00"/>
    <d v="2022-10-14T00:00:00"/>
    <d v="2022-09-27T00:00:00"/>
    <d v="2022-09-28T00:00:00"/>
    <s v=""/>
    <d v="2022-09-28T00:00:00"/>
    <n v="1"/>
    <n v="1"/>
    <n v="2022"/>
    <n v="9"/>
    <n v="28"/>
    <n v="9"/>
    <n v="3"/>
  </r>
  <r>
    <x v="1"/>
    <x v="5"/>
    <x v="0"/>
    <s v="Cerrado"/>
    <s v="ITSMECOM-1150016"/>
    <n v="5647862"/>
    <d v="2022-09-26T00:00:00"/>
    <d v="2022-10-16T00:00:00"/>
    <d v="2022-09-26T00:00:00"/>
    <d v="2022-09-30T00:00:00"/>
    <s v=""/>
    <d v="2022-09-30T00:00:00"/>
    <n v="4"/>
    <n v="4"/>
    <n v="2022"/>
    <n v="9"/>
    <n v="28"/>
    <n v="9"/>
    <n v="3"/>
  </r>
  <r>
    <x v="0"/>
    <x v="0"/>
    <x v="0"/>
    <s v="Cerrado"/>
    <s v="ITSMECOM-1149972"/>
    <n v="5647656"/>
    <d v="2022-09-26T00:00:00"/>
    <d v="2022-10-11T00:00:00"/>
    <m/>
    <m/>
    <s v=""/>
    <d v="2022-09-26T00:00:00"/>
    <n v="0"/>
    <n v="0"/>
    <n v="2022"/>
    <n v="9"/>
    <n v="28"/>
    <n v="9"/>
    <n v="3"/>
  </r>
  <r>
    <x v="1"/>
    <x v="3"/>
    <x v="0"/>
    <s v="Cerrado"/>
    <s v="ITSMECOM-1149939"/>
    <n v="5647610"/>
    <d v="2022-09-26T00:00:00"/>
    <d v="2022-10-12T00:00:00"/>
    <d v="2022-09-26T00:00:00"/>
    <d v="2022-09-27T00:00:00"/>
    <s v=""/>
    <d v="2022-09-27T00:00:00"/>
    <n v="1"/>
    <n v="1"/>
    <n v="2022"/>
    <n v="9"/>
    <n v="28"/>
    <n v="9"/>
    <n v="3"/>
  </r>
  <r>
    <x v="1"/>
    <x v="3"/>
    <x v="0"/>
    <s v="Cerrado"/>
    <s v="ITSMECOM-1149923"/>
    <n v="5647299"/>
    <d v="2022-09-26T00:00:00"/>
    <d v="2022-10-11T00:00:00"/>
    <m/>
    <m/>
    <s v=""/>
    <d v="2022-09-26T00:00:00"/>
    <n v="0"/>
    <n v="0"/>
    <n v="2022"/>
    <n v="9"/>
    <n v="28"/>
    <n v="9"/>
    <n v="3"/>
  </r>
  <r>
    <x v="1"/>
    <x v="3"/>
    <x v="2"/>
    <s v="Cerrado"/>
    <s v="ITSMECOM-1149905"/>
    <n v="5647283"/>
    <d v="2022-09-26T00:00:00"/>
    <d v="2022-10-12T00:00:00"/>
    <d v="2022-09-26T00:00:00"/>
    <d v="2022-09-27T00:00:00"/>
    <s v=""/>
    <d v="2022-09-27T00:00:00"/>
    <n v="1"/>
    <n v="1"/>
    <n v="2022"/>
    <n v="9"/>
    <n v="28"/>
    <n v="9"/>
    <n v="3"/>
  </r>
  <r>
    <x v="1"/>
    <x v="5"/>
    <x v="0"/>
    <s v="Cerrado"/>
    <s v="ITSMECOM-1149882"/>
    <n v="5647087"/>
    <d v="2022-09-26T00:00:00"/>
    <d v="2022-10-11T00:00:00"/>
    <m/>
    <m/>
    <s v=""/>
    <d v="2022-09-26T00:00:00"/>
    <n v="0"/>
    <n v="0"/>
    <n v="2022"/>
    <n v="9"/>
    <n v="28"/>
    <n v="9"/>
    <n v="3"/>
  </r>
  <r>
    <x v="1"/>
    <x v="12"/>
    <x v="1"/>
    <s v="Cerrado"/>
    <s v="ITSMECOM-1149058"/>
    <n v="5644963"/>
    <d v="2022-09-24T00:00:00"/>
    <d v="2022-10-16T00:00:00"/>
    <m/>
    <m/>
    <s v=""/>
    <d v="2022-09-30T00:00:00"/>
    <n v="6"/>
    <n v="0"/>
    <n v="2022"/>
    <n v="9"/>
    <n v="28"/>
    <n v="9"/>
    <n v="3"/>
  </r>
  <r>
    <x v="0"/>
    <x v="0"/>
    <x v="1"/>
    <s v="Cerrado"/>
    <s v="ITSMECOM-1148213"/>
    <n v="5642542"/>
    <d v="2022-09-23T00:00:00"/>
    <d v="2022-10-08T00:00:00"/>
    <m/>
    <m/>
    <s v=""/>
    <d v="2022-09-23T00:00:00"/>
    <n v="0"/>
    <n v="0"/>
    <n v="2022"/>
    <n v="9"/>
    <n v="28"/>
    <n v="9"/>
    <n v="3"/>
  </r>
  <r>
    <x v="1"/>
    <x v="5"/>
    <x v="0"/>
    <s v="Cerrado"/>
    <s v="ITSMECOM-1147459"/>
    <n v="5640920"/>
    <d v="2022-09-23T00:00:00"/>
    <d v="2022-10-08T00:00:00"/>
    <d v="2022-09-23T00:00:00"/>
    <d v="2022-09-23T00:00:00"/>
    <s v=""/>
    <d v="2022-09-23T00:00:00"/>
    <n v="0"/>
    <n v="0"/>
    <n v="2022"/>
    <n v="9"/>
    <n v="28"/>
    <n v="9"/>
    <n v="3"/>
  </r>
  <r>
    <x v="1"/>
    <x v="3"/>
    <x v="2"/>
    <s v="Cerrado"/>
    <s v="ITSMECOM-1147439"/>
    <n v="5640602"/>
    <d v="2022-09-23T00:00:00"/>
    <d v="2022-10-13T00:00:00"/>
    <d v="2022-09-23T00:00:00"/>
    <d v="2022-09-28T00:00:00"/>
    <s v=""/>
    <d v="2022-09-28T00:00:00"/>
    <n v="5"/>
    <n v="5"/>
    <n v="2022"/>
    <n v="9"/>
    <n v="28"/>
    <n v="9"/>
    <n v="3"/>
  </r>
  <r>
    <x v="1"/>
    <x v="3"/>
    <x v="3"/>
    <s v="Cerrado"/>
    <s v="ITSMECOM-1147417"/>
    <n v="5640575"/>
    <d v="2022-09-23T00:00:00"/>
    <d v="2022-10-08T00:00:00"/>
    <m/>
    <m/>
    <s v=""/>
    <d v="2022-09-23T00:00:00"/>
    <n v="0"/>
    <n v="0"/>
    <n v="2022"/>
    <n v="9"/>
    <n v="28"/>
    <n v="9"/>
    <n v="3"/>
  </r>
  <r>
    <x v="0"/>
    <x v="0"/>
    <x v="0"/>
    <s v="Cerrado"/>
    <s v="ITSMECOM-1146350"/>
    <n v="5637620"/>
    <d v="2022-09-22T00:00:00"/>
    <d v="2022-10-08T00:00:00"/>
    <m/>
    <m/>
    <s v=""/>
    <d v="2022-09-22T00:00:00"/>
    <n v="0"/>
    <n v="0"/>
    <n v="2022"/>
    <n v="9"/>
    <n v="28"/>
    <n v="9"/>
    <n v="3"/>
  </r>
  <r>
    <x v="0"/>
    <x v="0"/>
    <x v="0"/>
    <s v="Cerrado"/>
    <s v="ITSMECOM-1145966"/>
    <n v="5635627"/>
    <d v="2022-09-22T00:00:00"/>
    <d v="2022-10-07T00:00:00"/>
    <m/>
    <m/>
    <s v=""/>
    <d v="2022-09-22T00:00:00"/>
    <n v="0"/>
    <n v="0"/>
    <n v="2022"/>
    <n v="9"/>
    <n v="28"/>
    <n v="9"/>
    <n v="3"/>
  </r>
  <r>
    <x v="0"/>
    <x v="0"/>
    <x v="0"/>
    <s v="Cerrado"/>
    <s v="ITSMECOM-1145962"/>
    <n v="5635622"/>
    <d v="2022-09-22T00:00:00"/>
    <d v="2022-10-07T00:00:00"/>
    <m/>
    <m/>
    <s v=""/>
    <d v="2022-09-22T00:00:00"/>
    <n v="0"/>
    <n v="0"/>
    <n v="2022"/>
    <n v="9"/>
    <n v="28"/>
    <n v="9"/>
    <n v="3"/>
  </r>
  <r>
    <x v="1"/>
    <x v="5"/>
    <x v="0"/>
    <s v="Cerrado"/>
    <s v="ITSMECOM-1145877"/>
    <n v="5634865"/>
    <d v="2022-09-22T00:00:00"/>
    <d v="2022-10-07T00:00:00"/>
    <m/>
    <m/>
    <s v=""/>
    <d v="2022-09-22T00:00:00"/>
    <n v="0"/>
    <n v="0"/>
    <n v="2022"/>
    <n v="9"/>
    <n v="28"/>
    <n v="9"/>
    <n v="3"/>
  </r>
  <r>
    <x v="1"/>
    <x v="5"/>
    <x v="0"/>
    <s v="Cerrado"/>
    <s v="ITSMECOM-1145855"/>
    <n v="5634845"/>
    <d v="2022-09-22T00:00:00"/>
    <d v="2022-10-07T00:00:00"/>
    <m/>
    <m/>
    <s v=""/>
    <d v="2022-09-22T00:00:00"/>
    <n v="0"/>
    <n v="0"/>
    <n v="2022"/>
    <n v="9"/>
    <n v="28"/>
    <n v="9"/>
    <n v="3"/>
  </r>
  <r>
    <x v="0"/>
    <x v="0"/>
    <x v="1"/>
    <s v="Cerrado"/>
    <s v="ITSMECOM-1145845"/>
    <n v="5634787"/>
    <d v="2022-09-22T00:00:00"/>
    <d v="2022-10-07T00:00:00"/>
    <m/>
    <m/>
    <s v=""/>
    <d v="2022-09-22T00:00:00"/>
    <n v="0"/>
    <n v="0"/>
    <n v="2022"/>
    <n v="9"/>
    <n v="28"/>
    <n v="9"/>
    <n v="3"/>
  </r>
  <r>
    <x v="1"/>
    <x v="5"/>
    <x v="0"/>
    <s v="Cerrado"/>
    <s v="ITSMECOM-1145819"/>
    <n v="5634505"/>
    <d v="2022-09-22T00:00:00"/>
    <d v="2022-10-08T00:00:00"/>
    <d v="2022-09-22T00:00:00"/>
    <d v="2022-09-23T00:00:00"/>
    <s v=""/>
    <d v="2022-09-23T00:00:00"/>
    <n v="1"/>
    <n v="1"/>
    <n v="2022"/>
    <n v="9"/>
    <n v="28"/>
    <n v="9"/>
    <n v="3"/>
  </r>
  <r>
    <x v="1"/>
    <x v="3"/>
    <x v="3"/>
    <s v="Cerrado"/>
    <s v="ITSMECOM-1145796"/>
    <n v="5634487"/>
    <d v="2022-09-22T00:00:00"/>
    <d v="2022-10-12T00:00:00"/>
    <d v="2022-09-22T00:00:00"/>
    <d v="2022-09-27T00:00:00"/>
    <s v=""/>
    <d v="2022-09-27T00:00:00"/>
    <n v="5"/>
    <n v="5"/>
    <n v="2022"/>
    <n v="9"/>
    <n v="28"/>
    <n v="9"/>
    <n v="3"/>
  </r>
  <r>
    <x v="1"/>
    <x v="5"/>
    <x v="2"/>
    <s v="Cerrado"/>
    <s v="ITSMECOM-1145750"/>
    <n v="5634450"/>
    <d v="2022-09-22T00:00:00"/>
    <d v="2022-10-14T00:00:00"/>
    <d v="2022-09-22T00:00:00"/>
    <d v="2022-09-28T00:00:00"/>
    <s v=""/>
    <d v="2022-09-28T00:00:00"/>
    <n v="6"/>
    <n v="6"/>
    <n v="2022"/>
    <n v="9"/>
    <n v="28"/>
    <n v="9"/>
    <n v="3"/>
  </r>
  <r>
    <x v="0"/>
    <x v="0"/>
    <x v="1"/>
    <s v="Cerrado"/>
    <s v="ITSMECOM-1143971"/>
    <n v="5631659"/>
    <d v="2022-09-21T00:00:00"/>
    <d v="2022-10-06T00:00:00"/>
    <m/>
    <m/>
    <s v=""/>
    <d v="2022-09-21T00:00:00"/>
    <n v="0"/>
    <n v="0"/>
    <n v="2022"/>
    <n v="9"/>
    <n v="28"/>
    <n v="9"/>
    <n v="3"/>
  </r>
  <r>
    <x v="1"/>
    <x v="7"/>
    <x v="1"/>
    <s v="Cerrado"/>
    <s v="ITSMECOM-1143335"/>
    <n v="5628075"/>
    <d v="2022-09-21T00:00:00"/>
    <d v="2022-10-07T00:00:00"/>
    <m/>
    <m/>
    <s v=""/>
    <d v="2022-09-21T00:00:00"/>
    <n v="0"/>
    <n v="0"/>
    <n v="2022"/>
    <n v="9"/>
    <n v="28"/>
    <n v="9"/>
    <n v="3"/>
  </r>
  <r>
    <x v="1"/>
    <x v="5"/>
    <x v="0"/>
    <s v="Cerrado"/>
    <s v="ITSMECOM-1143268"/>
    <n v="5627679"/>
    <d v="2022-09-21T00:00:00"/>
    <d v="2022-10-07T00:00:00"/>
    <m/>
    <m/>
    <s v=""/>
    <d v="2022-09-22T00:00:00"/>
    <n v="1"/>
    <n v="0"/>
    <n v="2022"/>
    <n v="9"/>
    <n v="28"/>
    <n v="9"/>
    <n v="3"/>
  </r>
  <r>
    <x v="1"/>
    <x v="3"/>
    <x v="0"/>
    <s v="Cerrado"/>
    <s v="ITSMECOM-1143218"/>
    <n v="5627618"/>
    <d v="2022-09-21T00:00:00"/>
    <d v="2022-10-07T00:00:00"/>
    <d v="2022-09-21T00:00:00"/>
    <d v="2022-09-22T00:00:00"/>
    <s v=""/>
    <d v="2022-09-22T00:00:00"/>
    <n v="1"/>
    <n v="1"/>
    <n v="2022"/>
    <n v="9"/>
    <n v="28"/>
    <n v="9"/>
    <n v="3"/>
  </r>
  <r>
    <x v="1"/>
    <x v="5"/>
    <x v="0"/>
    <s v="Cerrado"/>
    <s v="ITSMECOM-1140759"/>
    <n v="5620671"/>
    <d v="2022-09-20T00:00:00"/>
    <d v="2022-10-06T00:00:00"/>
    <d v="2022-09-20T00:00:00"/>
    <d v="2022-09-21T00:00:00"/>
    <s v=""/>
    <d v="2022-09-21T00:00:00"/>
    <n v="1"/>
    <n v="1"/>
    <n v="2022"/>
    <n v="9"/>
    <n v="28"/>
    <n v="9"/>
    <n v="3"/>
  </r>
  <r>
    <x v="1"/>
    <x v="5"/>
    <x v="2"/>
    <s v="Cerrado"/>
    <s v="ITSMECOM-1140747"/>
    <n v="5620658"/>
    <d v="2022-09-20T00:00:00"/>
    <d v="2022-10-12T00:00:00"/>
    <d v="2022-09-20T00:00:00"/>
    <d v="2022-09-27T00:00:00"/>
    <s v=""/>
    <d v="2022-09-27T00:00:00"/>
    <n v="7"/>
    <n v="7"/>
    <n v="2022"/>
    <n v="9"/>
    <n v="28"/>
    <n v="9"/>
    <n v="3"/>
  </r>
  <r>
    <x v="1"/>
    <x v="7"/>
    <x v="1"/>
    <s v="Cerrado"/>
    <s v="ITSMECOM-1140032"/>
    <n v="5618776"/>
    <d v="2022-09-20T00:00:00"/>
    <d v="2022-10-08T00:00:00"/>
    <m/>
    <m/>
    <s v=""/>
    <d v="2022-09-23T00:00:00"/>
    <n v="3"/>
    <n v="0"/>
    <n v="2022"/>
    <n v="9"/>
    <n v="28"/>
    <n v="9"/>
    <n v="3"/>
  </r>
  <r>
    <x v="1"/>
    <x v="7"/>
    <x v="1"/>
    <s v="Cerrado"/>
    <s v="ITSMECOM-1139440"/>
    <n v="5616070"/>
    <d v="2022-09-19T00:00:00"/>
    <d v="2022-09-26T00:00:00"/>
    <m/>
    <m/>
    <s v=""/>
    <d v="2022-09-26T00:00:00"/>
    <n v="7"/>
    <n v="0"/>
    <n v="2022"/>
    <n v="9"/>
    <n v="28"/>
    <n v="9"/>
    <n v="3"/>
  </r>
  <r>
    <x v="1"/>
    <x v="7"/>
    <x v="1"/>
    <s v="Cerrado"/>
    <s v="ITSMECOM-1139437"/>
    <n v="5616050"/>
    <d v="2022-09-19T00:00:00"/>
    <d v="2022-09-26T00:00:00"/>
    <m/>
    <m/>
    <s v=""/>
    <d v="2022-09-26T00:00:00"/>
    <n v="7"/>
    <n v="0"/>
    <n v="2022"/>
    <n v="9"/>
    <n v="28"/>
    <n v="9"/>
    <n v="3"/>
  </r>
  <r>
    <x v="1"/>
    <x v="7"/>
    <x v="1"/>
    <s v="Cerrado"/>
    <s v="ITSMECOM-1139330"/>
    <n v="5615360"/>
    <d v="2022-09-19T00:00:00"/>
    <d v="2022-10-05T00:00:00"/>
    <m/>
    <m/>
    <s v=""/>
    <d v="2022-09-20T00:00:00"/>
    <n v="1"/>
    <n v="0"/>
    <n v="2022"/>
    <n v="9"/>
    <n v="28"/>
    <n v="9"/>
    <n v="3"/>
  </r>
  <r>
    <x v="1"/>
    <x v="5"/>
    <x v="0"/>
    <s v="Cerrado"/>
    <s v="ITSMECOM-1138866"/>
    <n v="5612808"/>
    <d v="2022-09-19T00:00:00"/>
    <d v="2022-10-06T00:00:00"/>
    <d v="2022-09-19T00:00:00"/>
    <d v="2022-09-21T00:00:00"/>
    <s v=""/>
    <d v="2022-09-21T00:00:00"/>
    <n v="2"/>
    <n v="2"/>
    <n v="2022"/>
    <n v="9"/>
    <n v="28"/>
    <n v="9"/>
    <n v="3"/>
  </r>
  <r>
    <x v="1"/>
    <x v="5"/>
    <x v="0"/>
    <s v="Cerrado"/>
    <s v="ITSMECOM-1138857"/>
    <n v="5612787"/>
    <d v="2022-09-19T00:00:00"/>
    <d v="2022-10-05T00:00:00"/>
    <d v="2022-09-19T00:00:00"/>
    <d v="2022-09-20T00:00:00"/>
    <s v=""/>
    <d v="2022-09-20T00:00:00"/>
    <n v="1"/>
    <n v="1"/>
    <n v="2022"/>
    <n v="9"/>
    <n v="28"/>
    <n v="9"/>
    <n v="3"/>
  </r>
  <r>
    <x v="1"/>
    <x v="5"/>
    <x v="0"/>
    <s v="Cerrado"/>
    <s v="ITSMECOM-1138848"/>
    <n v="5612758"/>
    <d v="2022-09-19T00:00:00"/>
    <d v="2022-10-04T00:00:00"/>
    <d v="2022-09-19T00:00:00"/>
    <d v="2022-09-19T00:00:00"/>
    <s v=""/>
    <d v="2022-09-19T00:00:00"/>
    <n v="0"/>
    <n v="0"/>
    <n v="2022"/>
    <n v="9"/>
    <n v="28"/>
    <n v="9"/>
    <n v="3"/>
  </r>
  <r>
    <x v="1"/>
    <x v="3"/>
    <x v="3"/>
    <s v="Cerrado"/>
    <s v="ITSMECOM-1138813"/>
    <n v="5612305"/>
    <d v="2022-09-19T00:00:00"/>
    <d v="2022-10-14T00:00:00"/>
    <d v="2022-09-19T00:00:00"/>
    <d v="2022-09-29T00:00:00"/>
    <s v=""/>
    <d v="2022-09-29T00:00:00"/>
    <n v="10"/>
    <n v="10"/>
    <n v="2022"/>
    <n v="9"/>
    <n v="28"/>
    <n v="9"/>
    <n v="3"/>
  </r>
  <r>
    <x v="1"/>
    <x v="5"/>
    <x v="0"/>
    <s v="Cerrado"/>
    <s v="ITSMECOM-1138731"/>
    <n v="5611905"/>
    <d v="2022-09-19T00:00:00"/>
    <d v="2022-10-06T00:00:00"/>
    <m/>
    <m/>
    <s v=""/>
    <d v="2022-09-21T00:00:00"/>
    <n v="2"/>
    <n v="0"/>
    <n v="2022"/>
    <n v="9"/>
    <n v="28"/>
    <n v="9"/>
    <n v="3"/>
  </r>
  <r>
    <x v="1"/>
    <x v="7"/>
    <x v="1"/>
    <s v="Cerrado"/>
    <s v="ITSMECOM-1137963"/>
    <n v="5610429"/>
    <d v="2022-09-17T00:00:00"/>
    <d v="2022-10-08T00:00:00"/>
    <m/>
    <m/>
    <s v=""/>
    <d v="2022-09-23T00:00:00"/>
    <n v="6"/>
    <n v="0"/>
    <n v="2022"/>
    <n v="9"/>
    <n v="28"/>
    <n v="9"/>
    <n v="3"/>
  </r>
  <r>
    <x v="1"/>
    <x v="7"/>
    <x v="1"/>
    <s v="Cerrado"/>
    <s v="ITSMECOM-1137250"/>
    <n v="5609185"/>
    <d v="2022-09-16T00:00:00"/>
    <d v="2022-10-16T00:00:00"/>
    <m/>
    <m/>
    <s v=""/>
    <d v="2022-09-30T00:00:00"/>
    <n v="14"/>
    <n v="0"/>
    <n v="2022"/>
    <n v="9"/>
    <n v="28"/>
    <n v="9"/>
    <n v="3"/>
  </r>
  <r>
    <x v="1"/>
    <x v="5"/>
    <x v="0"/>
    <s v="Cerrado"/>
    <s v="ITSMECOM-1136874"/>
    <n v="5608013"/>
    <d v="2022-09-16T00:00:00"/>
    <d v="2022-10-01T00:00:00"/>
    <m/>
    <m/>
    <s v=""/>
    <d v="2022-09-16T00:00:00"/>
    <n v="0"/>
    <n v="0"/>
    <n v="2022"/>
    <n v="9"/>
    <n v="28"/>
    <n v="9"/>
    <n v="3"/>
  </r>
  <r>
    <x v="1"/>
    <x v="5"/>
    <x v="1"/>
    <s v="Cerrado"/>
    <s v="ITSMECOM-1136481"/>
    <n v="5606544"/>
    <d v="2022-09-16T00:00:00"/>
    <d v="2022-10-16T00:00:00"/>
    <m/>
    <m/>
    <s v=""/>
    <d v="2022-09-30T00:00:00"/>
    <n v="14"/>
    <n v="0"/>
    <n v="2022"/>
    <n v="9"/>
    <n v="28"/>
    <n v="9"/>
    <n v="3"/>
  </r>
  <r>
    <x v="1"/>
    <x v="3"/>
    <x v="0"/>
    <s v="Cerrado"/>
    <s v="ITSMECOM-1136267"/>
    <n v="5605915"/>
    <d v="2022-09-16T00:00:00"/>
    <d v="2022-10-05T00:00:00"/>
    <d v="2022-09-16T00:00:00"/>
    <d v="2022-09-20T00:00:00"/>
    <s v=""/>
    <d v="2022-09-20T00:00:00"/>
    <n v="4"/>
    <n v="4"/>
    <n v="2022"/>
    <n v="9"/>
    <n v="28"/>
    <n v="9"/>
    <n v="3"/>
  </r>
  <r>
    <x v="0"/>
    <x v="0"/>
    <x v="1"/>
    <s v="Cerrado"/>
    <s v="ITSMECOM-1136216"/>
    <n v="5605662"/>
    <d v="2022-09-16T00:00:00"/>
    <d v="2022-10-01T00:00:00"/>
    <m/>
    <m/>
    <s v=""/>
    <d v="2022-09-16T00:00:00"/>
    <n v="0"/>
    <n v="0"/>
    <n v="2022"/>
    <n v="9"/>
    <n v="28"/>
    <n v="9"/>
    <n v="3"/>
  </r>
  <r>
    <x v="1"/>
    <x v="5"/>
    <x v="0"/>
    <s v="Cerrado"/>
    <s v="ITSMECOM-1134772"/>
    <n v="5594237"/>
    <d v="2022-09-15T00:00:00"/>
    <d v="2022-09-30T00:00:00"/>
    <m/>
    <m/>
    <s v=""/>
    <d v="2022-09-15T00:00:00"/>
    <n v="0"/>
    <n v="0"/>
    <n v="2022"/>
    <n v="9"/>
    <n v="28"/>
    <n v="9"/>
    <n v="3"/>
  </r>
  <r>
    <x v="1"/>
    <x v="5"/>
    <x v="0"/>
    <s v="Cerrado"/>
    <s v="ITSMECOM-1134764"/>
    <n v="5594225"/>
    <d v="2022-09-15T00:00:00"/>
    <d v="2022-09-30T00:00:00"/>
    <m/>
    <m/>
    <s v=""/>
    <d v="2022-09-15T00:00:00"/>
    <n v="0"/>
    <n v="0"/>
    <n v="2022"/>
    <n v="9"/>
    <n v="28"/>
    <n v="9"/>
    <n v="3"/>
  </r>
  <r>
    <x v="1"/>
    <x v="3"/>
    <x v="3"/>
    <s v="Cerrado"/>
    <s v="ITSMECOM-1134679"/>
    <n v="5593816"/>
    <d v="2022-09-15T00:00:00"/>
    <d v="2022-09-30T00:00:00"/>
    <m/>
    <m/>
    <s v=""/>
    <d v="2022-09-15T00:00:00"/>
    <n v="0"/>
    <n v="0"/>
    <n v="2022"/>
    <n v="9"/>
    <n v="28"/>
    <n v="9"/>
    <n v="3"/>
  </r>
  <r>
    <x v="1"/>
    <x v="3"/>
    <x v="0"/>
    <s v="Cerrado"/>
    <s v="ITSMECOM-1134637"/>
    <n v="5593472"/>
    <d v="2022-09-15T00:00:00"/>
    <d v="2022-10-01T00:00:00"/>
    <d v="2022-09-15T00:00:00"/>
    <d v="2022-09-16T00:00:00"/>
    <s v=""/>
    <d v="2022-09-16T00:00:00"/>
    <n v="1"/>
    <n v="1"/>
    <n v="2022"/>
    <n v="9"/>
    <n v="28"/>
    <n v="9"/>
    <n v="3"/>
  </r>
  <r>
    <x v="1"/>
    <x v="5"/>
    <x v="0"/>
    <s v="Cerrado"/>
    <s v="ITSMECOM-1134568"/>
    <n v="5593007"/>
    <d v="2022-09-15T00:00:00"/>
    <d v="2022-10-05T00:00:00"/>
    <m/>
    <m/>
    <s v=""/>
    <d v="2022-09-15T00:00:00"/>
    <n v="0"/>
    <n v="0"/>
    <n v="2022"/>
    <n v="9"/>
    <n v="28"/>
    <n v="9"/>
    <n v="3"/>
  </r>
  <r>
    <x v="0"/>
    <x v="0"/>
    <x v="0"/>
    <s v="Cerrado"/>
    <s v="ITSMECOM-1133513"/>
    <n v="5590121"/>
    <d v="2022-09-14T00:00:00"/>
    <d v="2022-09-29T00:00:00"/>
    <m/>
    <m/>
    <s v=""/>
    <d v="2022-09-14T00:00:00"/>
    <n v="0"/>
    <n v="0"/>
    <n v="2022"/>
    <n v="9"/>
    <n v="28"/>
    <n v="9"/>
    <n v="3"/>
  </r>
  <r>
    <x v="1"/>
    <x v="5"/>
    <x v="0"/>
    <s v="Cerrado"/>
    <s v="ITSMECOM-1133281"/>
    <n v="5588300"/>
    <d v="2022-09-14T00:00:00"/>
    <d v="2022-09-29T00:00:00"/>
    <m/>
    <m/>
    <s v=""/>
    <d v="2022-09-14T00:00:00"/>
    <n v="0"/>
    <n v="0"/>
    <n v="2022"/>
    <n v="9"/>
    <n v="28"/>
    <n v="9"/>
    <n v="3"/>
  </r>
  <r>
    <x v="1"/>
    <x v="5"/>
    <x v="0"/>
    <s v="Cerrado"/>
    <s v="ITSMECOM-1133143"/>
    <n v="5587855"/>
    <d v="2022-09-14T00:00:00"/>
    <d v="2022-10-13T00:00:00"/>
    <d v="2022-09-14T00:00:00"/>
    <d v="2022-09-28T00:00:00"/>
    <s v=""/>
    <d v="2022-09-28T00:00:00"/>
    <n v="14"/>
    <n v="14"/>
    <n v="2022"/>
    <n v="9"/>
    <n v="28"/>
    <n v="9"/>
    <n v="3"/>
  </r>
  <r>
    <x v="1"/>
    <x v="5"/>
    <x v="0"/>
    <s v="Cerrado"/>
    <s v="ITSMECOM-1133140"/>
    <n v="5587847"/>
    <d v="2022-09-14T00:00:00"/>
    <d v="2022-10-04T00:00:00"/>
    <d v="2022-09-14T00:00:00"/>
    <d v="2022-09-19T00:00:00"/>
    <s v=""/>
    <d v="2022-09-19T00:00:00"/>
    <n v="5"/>
    <n v="5"/>
    <n v="2022"/>
    <n v="9"/>
    <n v="28"/>
    <n v="9"/>
    <n v="3"/>
  </r>
  <r>
    <x v="1"/>
    <x v="5"/>
    <x v="0"/>
    <s v="Cerrado"/>
    <s v="ITSMECOM-1133137"/>
    <n v="5587839"/>
    <d v="2022-09-14T00:00:00"/>
    <d v="2022-10-06T00:00:00"/>
    <m/>
    <m/>
    <s v=""/>
    <d v="2022-09-21T00:00:00"/>
    <n v="7"/>
    <n v="0"/>
    <n v="2022"/>
    <n v="9"/>
    <n v="28"/>
    <n v="9"/>
    <n v="3"/>
  </r>
  <r>
    <x v="1"/>
    <x v="5"/>
    <x v="3"/>
    <s v="Cerrado"/>
    <s v="ITSMECOM-1133124"/>
    <n v="5587820"/>
    <d v="2022-09-14T00:00:00"/>
    <d v="2022-09-30T00:00:00"/>
    <d v="2022-09-15T00:00:00"/>
    <d v="2022-09-15T00:00:00"/>
    <s v=""/>
    <d v="2022-09-15T00:00:00"/>
    <n v="1"/>
    <n v="0"/>
    <n v="2022"/>
    <n v="9"/>
    <n v="28"/>
    <n v="9"/>
    <n v="3"/>
  </r>
  <r>
    <x v="1"/>
    <x v="5"/>
    <x v="0"/>
    <s v="Cerrado"/>
    <s v="ITSMECOM-1133114"/>
    <n v="5587506"/>
    <d v="2022-09-14T00:00:00"/>
    <d v="2022-10-06T00:00:00"/>
    <m/>
    <m/>
    <s v=""/>
    <d v="2022-09-21T00:00:00"/>
    <n v="7"/>
    <n v="0"/>
    <n v="2022"/>
    <n v="9"/>
    <n v="28"/>
    <n v="9"/>
    <n v="3"/>
  </r>
  <r>
    <x v="1"/>
    <x v="3"/>
    <x v="0"/>
    <s v="Cerrado"/>
    <s v="ITSMECOM-1133100"/>
    <n v="5587490"/>
    <d v="2022-09-14T00:00:00"/>
    <d v="2022-09-29T00:00:00"/>
    <m/>
    <m/>
    <s v=""/>
    <d v="2022-09-14T00:00:00"/>
    <n v="0"/>
    <n v="0"/>
    <n v="2022"/>
    <n v="9"/>
    <n v="28"/>
    <n v="9"/>
    <n v="3"/>
  </r>
  <r>
    <x v="1"/>
    <x v="3"/>
    <x v="2"/>
    <s v="Cerrado"/>
    <s v="ITSMECOM-1133099"/>
    <n v="5587487"/>
    <d v="2022-09-14T00:00:00"/>
    <d v="2022-09-30T00:00:00"/>
    <d v="2022-09-14T00:00:00"/>
    <d v="2022-09-15T00:00:00"/>
    <s v=""/>
    <d v="2022-09-15T00:00:00"/>
    <n v="1"/>
    <n v="1"/>
    <n v="2022"/>
    <n v="9"/>
    <n v="28"/>
    <n v="9"/>
    <n v="3"/>
  </r>
  <r>
    <x v="1"/>
    <x v="3"/>
    <x v="0"/>
    <s v="Cerrado"/>
    <s v="ITSMECOM-1133093"/>
    <n v="5587481"/>
    <d v="2022-09-14T00:00:00"/>
    <d v="2022-09-29T00:00:00"/>
    <m/>
    <m/>
    <s v=""/>
    <d v="2022-09-14T00:00:00"/>
    <n v="0"/>
    <n v="0"/>
    <n v="2022"/>
    <n v="9"/>
    <n v="28"/>
    <n v="9"/>
    <n v="3"/>
  </r>
  <r>
    <x v="1"/>
    <x v="5"/>
    <x v="0"/>
    <s v="Cerrado"/>
    <s v="ITSMECOM-1132484"/>
    <n v="5586220"/>
    <d v="2022-09-13T00:00:00"/>
    <d v="2022-09-29T00:00:00"/>
    <m/>
    <m/>
    <s v=""/>
    <d v="2022-09-14T00:00:00"/>
    <n v="1"/>
    <n v="0"/>
    <n v="2022"/>
    <n v="9"/>
    <n v="28"/>
    <n v="9"/>
    <n v="3"/>
  </r>
  <r>
    <x v="1"/>
    <x v="5"/>
    <x v="0"/>
    <s v="Cerrado"/>
    <s v="ITSMECOM-1132172"/>
    <n v="5584766"/>
    <d v="2022-09-13T00:00:00"/>
    <d v="2022-09-28T00:00:00"/>
    <m/>
    <m/>
    <s v=""/>
    <d v="2022-09-13T00:00:00"/>
    <n v="0"/>
    <n v="0"/>
    <n v="2022"/>
    <n v="9"/>
    <n v="28"/>
    <n v="9"/>
    <n v="3"/>
  </r>
  <r>
    <x v="0"/>
    <x v="0"/>
    <x v="1"/>
    <s v="Cerrado"/>
    <s v="ITSMECOM-1132089"/>
    <n v="5584592"/>
    <d v="2022-09-13T00:00:00"/>
    <d v="2022-09-29T00:00:00"/>
    <m/>
    <m/>
    <s v=""/>
    <d v="2022-09-14T00:00:00"/>
    <n v="1"/>
    <n v="0"/>
    <n v="2022"/>
    <n v="9"/>
    <n v="28"/>
    <n v="9"/>
    <n v="3"/>
  </r>
  <r>
    <x v="1"/>
    <x v="3"/>
    <x v="2"/>
    <s v="Cerrado"/>
    <s v="ITSMECOM-1131591"/>
    <n v="5582544"/>
    <d v="2022-09-13T00:00:00"/>
    <d v="2022-10-11T00:00:00"/>
    <d v="2022-09-13T00:00:00"/>
    <d v="2022-09-26T00:00:00"/>
    <s v=""/>
    <d v="2022-09-26T00:00:00"/>
    <n v="13"/>
    <n v="13"/>
    <n v="2022"/>
    <n v="9"/>
    <n v="28"/>
    <n v="9"/>
    <n v="3"/>
  </r>
  <r>
    <x v="1"/>
    <x v="3"/>
    <x v="0"/>
    <s v="Cerrado"/>
    <s v="ITSMECOM-1131545"/>
    <n v="5582192"/>
    <d v="2022-09-13T00:00:00"/>
    <d v="2022-09-29T00:00:00"/>
    <m/>
    <m/>
    <s v=""/>
    <d v="2022-09-13T00:00:00"/>
    <n v="0"/>
    <n v="0"/>
    <n v="2022"/>
    <n v="9"/>
    <n v="28"/>
    <n v="9"/>
    <n v="3"/>
  </r>
  <r>
    <x v="0"/>
    <x v="3"/>
    <x v="4"/>
    <s v="Cerrado"/>
    <s v="ITSMECOM-1131476"/>
    <n v="5582059"/>
    <d v="2022-09-13T00:00:00"/>
    <d v="2022-10-04T00:00:00"/>
    <m/>
    <m/>
    <s v=""/>
    <d v="2022-09-19T00:00:00"/>
    <n v="6"/>
    <n v="0"/>
    <n v="2022"/>
    <n v="9"/>
    <n v="28"/>
    <n v="9"/>
    <n v="3"/>
  </r>
  <r>
    <x v="1"/>
    <x v="7"/>
    <x v="1"/>
    <s v="Cerrado"/>
    <s v="ITSMECOM-1130783"/>
    <n v="5580387"/>
    <d v="2022-09-12T00:00:00"/>
    <d v="2022-10-16T00:00:00"/>
    <m/>
    <m/>
    <s v=""/>
    <d v="2022-09-30T00:00:00"/>
    <n v="18"/>
    <n v="0"/>
    <n v="2022"/>
    <n v="9"/>
    <n v="28"/>
    <n v="9"/>
    <n v="3"/>
  </r>
  <r>
    <x v="0"/>
    <x v="0"/>
    <x v="0"/>
    <s v="Cerrado"/>
    <s v="ITSMECOM-1130132"/>
    <n v="5578110"/>
    <d v="2022-09-12T00:00:00"/>
    <d v="2022-09-29T00:00:00"/>
    <m/>
    <m/>
    <s v=""/>
    <d v="2022-09-14T00:00:00"/>
    <n v="2"/>
    <n v="0"/>
    <n v="2022"/>
    <n v="9"/>
    <n v="28"/>
    <n v="9"/>
    <n v="3"/>
  </r>
  <r>
    <x v="1"/>
    <x v="3"/>
    <x v="2"/>
    <s v="Cerrado"/>
    <s v="ITSMECOM-1129934"/>
    <n v="5577128"/>
    <d v="2022-09-12T00:00:00"/>
    <d v="2022-09-27T00:00:00"/>
    <d v="2022-09-12T00:00:00"/>
    <d v="2022-09-12T00:00:00"/>
    <s v=""/>
    <d v="2022-09-12T00:00:00"/>
    <n v="0"/>
    <n v="0"/>
    <n v="2022"/>
    <n v="9"/>
    <n v="28"/>
    <n v="9"/>
    <n v="3"/>
  </r>
  <r>
    <x v="1"/>
    <x v="5"/>
    <x v="0"/>
    <s v="Cerrado"/>
    <s v="ITSMECOM-1129830"/>
    <n v="5576746"/>
    <d v="2022-09-12T00:00:00"/>
    <d v="2022-09-28T00:00:00"/>
    <d v="2022-09-12T00:00:00"/>
    <d v="2022-09-12T00:00:00"/>
    <s v=""/>
    <d v="2022-09-12T00:00:00"/>
    <n v="0"/>
    <n v="0"/>
    <n v="2022"/>
    <n v="9"/>
    <n v="28"/>
    <n v="9"/>
    <n v="3"/>
  </r>
  <r>
    <x v="1"/>
    <x v="5"/>
    <x v="0"/>
    <s v="Cerrado"/>
    <s v="ITSMECOM-1129801"/>
    <n v="5576405"/>
    <d v="2022-09-12T00:00:00"/>
    <d v="2022-09-28T00:00:00"/>
    <d v="2022-09-12T00:00:00"/>
    <d v="2022-09-12T00:00:00"/>
    <s v=""/>
    <d v="2022-09-12T00:00:00"/>
    <n v="0"/>
    <n v="0"/>
    <n v="2022"/>
    <n v="9"/>
    <n v="28"/>
    <n v="9"/>
    <n v="3"/>
  </r>
  <r>
    <x v="1"/>
    <x v="3"/>
    <x v="3"/>
    <s v="Cerrado"/>
    <s v="ITSMECOM-1129778"/>
    <n v="5576412"/>
    <d v="2022-09-12T00:00:00"/>
    <d v="2022-09-28T00:00:00"/>
    <d v="2022-09-12T00:00:00"/>
    <d v="2022-09-13T00:00:00"/>
    <s v=""/>
    <d v="2022-09-13T00:00:00"/>
    <n v="1"/>
    <n v="1"/>
    <n v="2022"/>
    <n v="9"/>
    <n v="28"/>
    <n v="9"/>
    <n v="3"/>
  </r>
  <r>
    <x v="1"/>
    <x v="5"/>
    <x v="0"/>
    <s v="Cerrado"/>
    <s v="ITSMECOM-1127807"/>
    <n v="5570500"/>
    <d v="2022-09-09T00:00:00"/>
    <d v="2022-09-27T00:00:00"/>
    <d v="2022-09-09T00:00:00"/>
    <d v="2022-09-12T00:00:00"/>
    <s v=""/>
    <d v="2022-09-12T00:00:00"/>
    <n v="3"/>
    <n v="3"/>
    <n v="2022"/>
    <n v="9"/>
    <n v="28"/>
    <n v="9"/>
    <n v="3"/>
  </r>
  <r>
    <x v="1"/>
    <x v="3"/>
    <x v="2"/>
    <s v="Cerrado"/>
    <s v="ITSMECOM-1127710"/>
    <n v="5570072"/>
    <d v="2022-09-09T00:00:00"/>
    <d v="2022-09-28T00:00:00"/>
    <m/>
    <m/>
    <s v=""/>
    <d v="2022-09-13T00:00:00"/>
    <n v="4"/>
    <n v="0"/>
    <n v="2022"/>
    <n v="9"/>
    <n v="28"/>
    <n v="9"/>
    <n v="3"/>
  </r>
  <r>
    <x v="1"/>
    <x v="3"/>
    <x v="2"/>
    <s v="Cerrado"/>
    <s v="ITSMECOM-1127708"/>
    <n v="5570068"/>
    <d v="2022-09-09T00:00:00"/>
    <d v="2022-09-28T00:00:00"/>
    <m/>
    <m/>
    <s v=""/>
    <d v="2022-09-13T00:00:00"/>
    <n v="4"/>
    <n v="0"/>
    <n v="2022"/>
    <n v="9"/>
    <n v="28"/>
    <n v="9"/>
    <n v="3"/>
  </r>
  <r>
    <x v="1"/>
    <x v="3"/>
    <x v="2"/>
    <s v="Cerrado"/>
    <s v="ITSMECOM-1127705"/>
    <n v="5570065"/>
    <d v="2022-09-09T00:00:00"/>
    <d v="2022-09-28T00:00:00"/>
    <m/>
    <m/>
    <s v=""/>
    <d v="2022-09-13T00:00:00"/>
    <n v="4"/>
    <n v="0"/>
    <n v="2022"/>
    <n v="9"/>
    <n v="28"/>
    <n v="9"/>
    <n v="3"/>
  </r>
  <r>
    <x v="0"/>
    <x v="0"/>
    <x v="0"/>
    <s v="Cerrado"/>
    <s v="ITSMECOM-1127472"/>
    <n v="5569618"/>
    <d v="2022-09-09T00:00:00"/>
    <d v="2022-09-24T00:00:00"/>
    <m/>
    <m/>
    <s v=""/>
    <d v="2022-09-09T00:00:00"/>
    <n v="0"/>
    <n v="0"/>
    <n v="2022"/>
    <n v="9"/>
    <n v="28"/>
    <n v="9"/>
    <n v="3"/>
  </r>
  <r>
    <x v="0"/>
    <x v="0"/>
    <x v="0"/>
    <s v="Cerrado"/>
    <s v="ITSMECOM-1126955"/>
    <n v="5568007"/>
    <d v="2022-09-08T00:00:00"/>
    <d v="2022-09-24T00:00:00"/>
    <m/>
    <m/>
    <s v=""/>
    <d v="2022-09-08T00:00:00"/>
    <n v="0"/>
    <n v="0"/>
    <n v="2022"/>
    <n v="9"/>
    <n v="28"/>
    <n v="9"/>
    <n v="3"/>
  </r>
  <r>
    <x v="1"/>
    <x v="5"/>
    <x v="1"/>
    <s v="Cerrado"/>
    <s v="ITSMECOM-1126840"/>
    <n v="5567833"/>
    <d v="2022-09-08T00:00:00"/>
    <d v="2022-09-24T00:00:00"/>
    <m/>
    <m/>
    <s v=""/>
    <d v="2022-09-09T00:00:00"/>
    <n v="1"/>
    <n v="0"/>
    <n v="2022"/>
    <n v="9"/>
    <n v="28"/>
    <n v="9"/>
    <n v="3"/>
  </r>
  <r>
    <x v="1"/>
    <x v="3"/>
    <x v="0"/>
    <s v="Cerrado"/>
    <s v="ITSMECOM-1126741"/>
    <n v="5567616"/>
    <d v="2022-09-08T00:00:00"/>
    <d v="2022-09-24T00:00:00"/>
    <d v="2022-09-08T00:00:00"/>
    <d v="2022-09-09T00:00:00"/>
    <s v=""/>
    <d v="2022-09-09T00:00:00"/>
    <n v="1"/>
    <n v="1"/>
    <n v="2022"/>
    <n v="9"/>
    <n v="28"/>
    <n v="9"/>
    <n v="3"/>
  </r>
  <r>
    <x v="0"/>
    <x v="0"/>
    <x v="0"/>
    <s v="Cerrado"/>
    <s v="ITSMECOM-1126740"/>
    <n v="5567524"/>
    <d v="2022-09-08T00:00:00"/>
    <d v="2023-01-25T00:00:00"/>
    <m/>
    <m/>
    <s v=""/>
    <d v="2022-09-09T00:00:00"/>
    <n v="1"/>
    <n v="0"/>
    <n v="2022"/>
    <n v="9"/>
    <n v="28"/>
    <n v="9"/>
    <n v="3"/>
  </r>
  <r>
    <x v="1"/>
    <x v="7"/>
    <x v="1"/>
    <s v="Cerrado"/>
    <s v="ITSMECOM-1126711"/>
    <n v="5566999"/>
    <d v="2022-09-08T00:00:00"/>
    <d v="2022-09-24T00:00:00"/>
    <m/>
    <m/>
    <s v=""/>
    <d v="2022-09-09T00:00:00"/>
    <n v="1"/>
    <n v="0"/>
    <n v="2022"/>
    <n v="9"/>
    <n v="28"/>
    <n v="9"/>
    <n v="3"/>
  </r>
  <r>
    <x v="0"/>
    <x v="0"/>
    <x v="0"/>
    <s v="Cerrado"/>
    <s v="ITSMECOM-1126542"/>
    <n v="5566469"/>
    <d v="2022-09-08T00:00:00"/>
    <d v="2022-09-24T00:00:00"/>
    <m/>
    <m/>
    <s v=""/>
    <d v="2022-09-09T00:00:00"/>
    <n v="1"/>
    <n v="0"/>
    <n v="2022"/>
    <n v="9"/>
    <n v="28"/>
    <n v="9"/>
    <n v="3"/>
  </r>
  <r>
    <x v="0"/>
    <x v="0"/>
    <x v="0"/>
    <s v="Cerrado"/>
    <s v="ITSMECOM-1126441"/>
    <n v="5565892"/>
    <d v="2022-09-08T00:00:00"/>
    <d v="2022-09-23T00:00:00"/>
    <m/>
    <m/>
    <s v=""/>
    <d v="2022-09-08T00:00:00"/>
    <n v="0"/>
    <n v="0"/>
    <n v="2022"/>
    <n v="9"/>
    <n v="28"/>
    <n v="9"/>
    <n v="3"/>
  </r>
  <r>
    <x v="0"/>
    <x v="0"/>
    <x v="0"/>
    <s v="Cerrado"/>
    <s v="ITSMECOM-1126286"/>
    <n v="5565344"/>
    <d v="2022-09-08T00:00:00"/>
    <d v="2022-09-23T00:00:00"/>
    <m/>
    <m/>
    <s v=""/>
    <d v="2022-09-08T00:00:00"/>
    <n v="0"/>
    <n v="0"/>
    <n v="2022"/>
    <n v="9"/>
    <n v="28"/>
    <n v="9"/>
    <n v="3"/>
  </r>
  <r>
    <x v="1"/>
    <x v="3"/>
    <x v="0"/>
    <s v="Cerrado"/>
    <s v="ITSMECOM-1126133"/>
    <n v="5564656"/>
    <d v="2022-09-08T00:00:00"/>
    <d v="2022-09-23T00:00:00"/>
    <d v="2022-09-08T00:00:00"/>
    <d v="2022-09-08T00:00:00"/>
    <s v=""/>
    <d v="2022-09-08T00:00:00"/>
    <n v="0"/>
    <n v="0"/>
    <n v="2022"/>
    <n v="9"/>
    <n v="28"/>
    <n v="9"/>
    <n v="3"/>
  </r>
  <r>
    <x v="1"/>
    <x v="5"/>
    <x v="0"/>
    <s v="Cerrado"/>
    <s v="ITSMECOM-1126127"/>
    <n v="5564653"/>
    <d v="2022-09-08T00:00:00"/>
    <d v="2022-09-23T00:00:00"/>
    <m/>
    <m/>
    <s v=""/>
    <d v="2022-09-08T00:00:00"/>
    <n v="0"/>
    <n v="0"/>
    <n v="2022"/>
    <n v="9"/>
    <n v="28"/>
    <n v="9"/>
    <n v="3"/>
  </r>
  <r>
    <x v="1"/>
    <x v="5"/>
    <x v="0"/>
    <s v="Cerrado"/>
    <s v="ITSMECOM-1126124"/>
    <n v="5564649"/>
    <d v="2022-09-08T00:00:00"/>
    <d v="2022-09-23T00:00:00"/>
    <m/>
    <m/>
    <s v=""/>
    <d v="2022-09-08T00:00:00"/>
    <n v="0"/>
    <n v="0"/>
    <n v="2022"/>
    <n v="9"/>
    <n v="28"/>
    <n v="9"/>
    <n v="3"/>
  </r>
  <r>
    <x v="1"/>
    <x v="5"/>
    <x v="3"/>
    <s v="Cerrado"/>
    <s v="ITSMECOM-1126122"/>
    <n v="5564638"/>
    <d v="2022-09-08T00:00:00"/>
    <d v="2022-09-27T00:00:00"/>
    <d v="2022-09-08T00:00:00"/>
    <d v="2022-09-12T00:00:00"/>
    <s v=""/>
    <d v="2022-09-12T00:00:00"/>
    <n v="4"/>
    <n v="4"/>
    <n v="2022"/>
    <n v="9"/>
    <n v="28"/>
    <n v="9"/>
    <n v="3"/>
  </r>
  <r>
    <x v="1"/>
    <x v="7"/>
    <x v="1"/>
    <s v="Cerrado"/>
    <s v="ITSMECOM-1125178"/>
    <n v="5563052"/>
    <d v="2022-09-07T00:00:00"/>
    <d v="2022-09-24T00:00:00"/>
    <m/>
    <m/>
    <s v=""/>
    <d v="2022-09-09T00:00:00"/>
    <n v="2"/>
    <n v="0"/>
    <n v="2022"/>
    <n v="9"/>
    <n v="28"/>
    <n v="9"/>
    <n v="3"/>
  </r>
  <r>
    <x v="1"/>
    <x v="7"/>
    <x v="1"/>
    <s v="Cerrado"/>
    <s v="ITSMECOM-1124736"/>
    <n v="5561049"/>
    <d v="2022-09-07T00:00:00"/>
    <d v="2022-09-29T00:00:00"/>
    <m/>
    <m/>
    <s v=""/>
    <d v="2022-09-14T00:00:00"/>
    <n v="7"/>
    <n v="0"/>
    <n v="2022"/>
    <n v="9"/>
    <n v="28"/>
    <n v="9"/>
    <n v="3"/>
  </r>
  <r>
    <x v="1"/>
    <x v="5"/>
    <x v="0"/>
    <s v="Cerrado"/>
    <s v="ITSMECOM-1124678"/>
    <n v="5560954"/>
    <d v="2022-09-07T00:00:00"/>
    <d v="2022-09-22T00:00:00"/>
    <m/>
    <m/>
    <s v=""/>
    <d v="2022-09-07T00:00:00"/>
    <n v="0"/>
    <n v="0"/>
    <n v="2022"/>
    <n v="9"/>
    <n v="28"/>
    <n v="9"/>
    <n v="3"/>
  </r>
  <r>
    <x v="1"/>
    <x v="3"/>
    <x v="0"/>
    <s v="Cerrado"/>
    <s v="ITSMECOM-1124240"/>
    <n v="5558875"/>
    <d v="2022-09-07T00:00:00"/>
    <d v="2022-09-23T00:00:00"/>
    <d v="2022-09-07T00:00:00"/>
    <d v="2022-09-08T00:00:00"/>
    <s v=""/>
    <d v="2022-09-08T00:00:00"/>
    <n v="1"/>
    <n v="1"/>
    <n v="2022"/>
    <n v="9"/>
    <n v="28"/>
    <n v="9"/>
    <n v="3"/>
  </r>
  <r>
    <x v="1"/>
    <x v="3"/>
    <x v="0"/>
    <s v="Cerrado"/>
    <s v="ITSMECOM-1124183"/>
    <n v="5558821"/>
    <d v="2022-09-07T00:00:00"/>
    <d v="2022-09-22T00:00:00"/>
    <m/>
    <m/>
    <s v=""/>
    <d v="2022-09-07T00:00:00"/>
    <n v="0"/>
    <n v="0"/>
    <n v="2022"/>
    <n v="9"/>
    <n v="28"/>
    <n v="9"/>
    <n v="3"/>
  </r>
  <r>
    <x v="1"/>
    <x v="7"/>
    <x v="1"/>
    <s v="Cerrado"/>
    <s v="ITSMECOM-1123585"/>
    <n v="5557590"/>
    <d v="2022-09-07T00:00:00"/>
    <d v="2022-09-29T00:00:00"/>
    <m/>
    <m/>
    <s v=""/>
    <d v="2022-09-14T00:00:00"/>
    <n v="7"/>
    <n v="0"/>
    <n v="2022"/>
    <n v="9"/>
    <n v="28"/>
    <n v="9"/>
    <n v="3"/>
  </r>
  <r>
    <x v="1"/>
    <x v="7"/>
    <x v="1"/>
    <s v="Cerrado"/>
    <s v="ITSMECOM-1123581"/>
    <n v="5557589"/>
    <d v="2022-09-07T00:00:00"/>
    <d v="2022-10-16T00:00:00"/>
    <m/>
    <m/>
    <s v=""/>
    <d v="2022-09-30T00:00:00"/>
    <n v="23"/>
    <n v="0"/>
    <n v="2022"/>
    <n v="9"/>
    <n v="28"/>
    <n v="9"/>
    <n v="3"/>
  </r>
  <r>
    <x v="1"/>
    <x v="7"/>
    <x v="1"/>
    <s v="Cerrado"/>
    <s v="ITSMECOM-1122664"/>
    <n v="5556443"/>
    <d v="2022-09-06T00:00:00"/>
    <d v="2022-09-29T00:00:00"/>
    <m/>
    <m/>
    <s v=""/>
    <d v="2022-09-14T00:00:00"/>
    <n v="8"/>
    <n v="0"/>
    <n v="2022"/>
    <n v="9"/>
    <n v="28"/>
    <n v="9"/>
    <n v="3"/>
  </r>
  <r>
    <x v="0"/>
    <x v="8"/>
    <x v="1"/>
    <s v="Cerrado"/>
    <s v="ITSMECOM-1122565"/>
    <n v="5555844"/>
    <d v="2022-09-06T00:00:00"/>
    <d v="2022-10-01T00:00:00"/>
    <m/>
    <m/>
    <s v=""/>
    <d v="2022-09-16T00:00:00"/>
    <n v="10"/>
    <n v="0"/>
    <n v="2022"/>
    <n v="9"/>
    <n v="28"/>
    <n v="9"/>
    <n v="3"/>
  </r>
  <r>
    <x v="0"/>
    <x v="0"/>
    <x v="0"/>
    <s v="Cerrado"/>
    <s v="ITSMECOM-1122417"/>
    <n v="5555092"/>
    <d v="2022-09-06T00:00:00"/>
    <d v="2022-09-22T00:00:00"/>
    <m/>
    <m/>
    <s v=""/>
    <d v="2022-09-07T00:00:00"/>
    <n v="1"/>
    <n v="0"/>
    <n v="2022"/>
    <n v="9"/>
    <n v="28"/>
    <n v="9"/>
    <n v="3"/>
  </r>
  <r>
    <x v="0"/>
    <x v="21"/>
    <x v="1"/>
    <s v="Cerrado"/>
    <s v="ITSMECOM-1122408"/>
    <n v="5555161"/>
    <d v="2022-09-06T00:00:00"/>
    <d v="2022-09-22T00:00:00"/>
    <m/>
    <m/>
    <s v=""/>
    <d v="2022-09-06T00:00:00"/>
    <n v="0"/>
    <n v="0"/>
    <n v="2022"/>
    <n v="9"/>
    <n v="28"/>
    <n v="9"/>
    <n v="3"/>
  </r>
  <r>
    <x v="0"/>
    <x v="0"/>
    <x v="0"/>
    <s v="Cerrado"/>
    <s v="ITSMECOM-1122197"/>
    <n v="5554513"/>
    <d v="2022-09-06T00:00:00"/>
    <d v="2022-09-21T00:00:00"/>
    <m/>
    <m/>
    <s v=""/>
    <d v="2022-09-06T00:00:00"/>
    <n v="0"/>
    <n v="0"/>
    <n v="2022"/>
    <n v="9"/>
    <n v="28"/>
    <n v="9"/>
    <n v="3"/>
  </r>
  <r>
    <x v="0"/>
    <x v="0"/>
    <x v="0"/>
    <s v="Cerrado"/>
    <s v="ITSMECOM-1122157"/>
    <n v="5554247"/>
    <d v="2022-09-06T00:00:00"/>
    <d v="2022-10-27T00:00:00"/>
    <m/>
    <m/>
    <s v=""/>
    <d v="2022-09-07T00:00:00"/>
    <n v="1"/>
    <n v="0"/>
    <n v="2022"/>
    <n v="9"/>
    <n v="28"/>
    <n v="9"/>
    <n v="3"/>
  </r>
  <r>
    <x v="1"/>
    <x v="1"/>
    <x v="0"/>
    <s v="Cerrado"/>
    <s v="ITSMECOM-1121745"/>
    <n v="5552192"/>
    <d v="2022-09-06T00:00:00"/>
    <d v="2022-09-22T00:00:00"/>
    <d v="2022-09-06T00:00:00"/>
    <d v="2022-09-07T00:00:00"/>
    <s v=""/>
    <d v="2022-09-07T00:00:00"/>
    <n v="1"/>
    <n v="1"/>
    <n v="2022"/>
    <n v="9"/>
    <n v="28"/>
    <n v="9"/>
    <n v="3"/>
  </r>
  <r>
    <x v="1"/>
    <x v="1"/>
    <x v="0"/>
    <s v="Cerrado"/>
    <s v="ITSMECOM-1121741"/>
    <n v="5552188"/>
    <d v="2022-09-06T00:00:00"/>
    <d v="2022-09-21T00:00:00"/>
    <d v="2022-09-06T00:00:00"/>
    <d v="2022-09-06T00:00:00"/>
    <s v=""/>
    <d v="2022-09-06T00:00:00"/>
    <n v="0"/>
    <n v="0"/>
    <n v="2022"/>
    <n v="9"/>
    <n v="28"/>
    <n v="9"/>
    <n v="3"/>
  </r>
  <r>
    <x v="1"/>
    <x v="1"/>
    <x v="1"/>
    <s v="Cerrado"/>
    <s v="ITSMECOM-1120408"/>
    <n v="5547922"/>
    <d v="2022-09-05T00:00:00"/>
    <d v="2022-09-20T00:00:00"/>
    <m/>
    <m/>
    <s v=""/>
    <d v="2022-09-05T00:00:00"/>
    <n v="0"/>
    <n v="0"/>
    <n v="2022"/>
    <n v="9"/>
    <n v="28"/>
    <n v="9"/>
    <n v="3"/>
  </r>
  <r>
    <x v="1"/>
    <x v="1"/>
    <x v="0"/>
    <s v="Cerrado"/>
    <s v="ITSMECOM-1120305"/>
    <n v="5547096"/>
    <d v="2022-09-05T00:00:00"/>
    <d v="2022-09-22T00:00:00"/>
    <d v="2022-09-05T00:00:00"/>
    <d v="2022-09-07T00:00:00"/>
    <s v=""/>
    <d v="2022-09-07T00:00:00"/>
    <n v="2"/>
    <n v="2"/>
    <n v="2022"/>
    <n v="9"/>
    <n v="28"/>
    <n v="9"/>
    <n v="3"/>
  </r>
  <r>
    <x v="1"/>
    <x v="5"/>
    <x v="0"/>
    <s v="Cerrado"/>
    <s v="ITSMECOM-1120263"/>
    <n v="5547131"/>
    <d v="2022-09-05T00:00:00"/>
    <d v="2022-10-16T00:00:00"/>
    <m/>
    <m/>
    <s v=""/>
    <d v="2022-09-30T00:00:00"/>
    <n v="25"/>
    <n v="0"/>
    <n v="2022"/>
    <n v="9"/>
    <n v="28"/>
    <n v="9"/>
    <n v="3"/>
  </r>
  <r>
    <x v="1"/>
    <x v="7"/>
    <x v="1"/>
    <s v="Cerrado"/>
    <s v="ITSMECOM-1119450"/>
    <n v="5544970"/>
    <d v="2022-09-03T00:00:00"/>
    <d v="2022-09-26T00:00:00"/>
    <m/>
    <m/>
    <s v=""/>
    <d v="2022-09-26T00:00:00"/>
    <n v="23"/>
    <n v="0"/>
    <n v="2022"/>
    <n v="9"/>
    <n v="28"/>
    <n v="9"/>
    <n v="3"/>
  </r>
  <r>
    <x v="1"/>
    <x v="7"/>
    <x v="1"/>
    <s v="Cerrado"/>
    <s v="ITSMECOM-1119431"/>
    <n v="5545222"/>
    <d v="2022-09-03T00:00:00"/>
    <d v="2022-10-04T00:00:00"/>
    <m/>
    <m/>
    <s v=""/>
    <d v="2022-09-19T00:00:00"/>
    <n v="16"/>
    <n v="0"/>
    <n v="2022"/>
    <n v="9"/>
    <n v="28"/>
    <n v="9"/>
    <n v="3"/>
  </r>
  <r>
    <x v="1"/>
    <x v="7"/>
    <x v="1"/>
    <s v="Cerrado"/>
    <s v="ITSMECOM-1118912"/>
    <n v="5544319"/>
    <d v="2022-09-02T00:00:00"/>
    <d v="2022-10-01T00:00:00"/>
    <m/>
    <m/>
    <s v=""/>
    <d v="2022-09-16T00:00:00"/>
    <n v="14"/>
    <n v="0"/>
    <n v="2022"/>
    <n v="9"/>
    <n v="28"/>
    <n v="9"/>
    <n v="3"/>
  </r>
  <r>
    <x v="1"/>
    <x v="7"/>
    <x v="1"/>
    <s v="Cerrado"/>
    <s v="ITSMECOM-1118749"/>
    <n v="5544070"/>
    <d v="2022-09-02T00:00:00"/>
    <d v="2022-09-22T00:00:00"/>
    <m/>
    <m/>
    <s v=""/>
    <d v="2022-09-07T00:00:00"/>
    <n v="5"/>
    <n v="0"/>
    <n v="2022"/>
    <n v="9"/>
    <n v="28"/>
    <n v="9"/>
    <n v="3"/>
  </r>
  <r>
    <x v="1"/>
    <x v="3"/>
    <x v="0"/>
    <s v="Cerrado"/>
    <s v="ITSMECOM-1118145"/>
    <n v="5541199"/>
    <d v="2022-09-02T00:00:00"/>
    <d v="2022-09-18T00:00:00"/>
    <m/>
    <m/>
    <s v=""/>
    <d v="2022-09-02T00:00:00"/>
    <n v="0"/>
    <n v="0"/>
    <n v="2022"/>
    <n v="9"/>
    <n v="28"/>
    <n v="9"/>
    <n v="3"/>
  </r>
  <r>
    <x v="1"/>
    <x v="1"/>
    <x v="0"/>
    <s v="Cerrado"/>
    <s v="ITSMECOM-1118130"/>
    <n v="5541412"/>
    <d v="2022-09-02T00:00:00"/>
    <d v="2022-09-22T00:00:00"/>
    <d v="2022-09-02T00:00:00"/>
    <d v="2022-09-07T00:00:00"/>
    <s v=""/>
    <d v="2022-09-07T00:00:00"/>
    <n v="5"/>
    <n v="5"/>
    <n v="2022"/>
    <n v="9"/>
    <n v="28"/>
    <n v="9"/>
    <n v="3"/>
  </r>
  <r>
    <x v="1"/>
    <x v="1"/>
    <x v="0"/>
    <s v="Cerrado"/>
    <s v="ITSMECOM-1118044"/>
    <n v="5541016"/>
    <d v="2022-09-02T00:00:00"/>
    <d v="2022-09-22T00:00:00"/>
    <d v="2022-09-02T00:00:00"/>
    <d v="2022-09-07T00:00:00"/>
    <s v=""/>
    <d v="2022-09-07T00:00:00"/>
    <n v="5"/>
    <n v="5"/>
    <n v="2022"/>
    <n v="9"/>
    <n v="28"/>
    <n v="9"/>
    <n v="3"/>
  </r>
  <r>
    <x v="1"/>
    <x v="7"/>
    <x v="1"/>
    <s v="Cerrado"/>
    <s v="ITSMECOM-1117757"/>
    <n v="5540196"/>
    <d v="2022-09-02T00:00:00"/>
    <d v="2022-10-16T00:00:00"/>
    <m/>
    <m/>
    <s v=""/>
    <d v="2022-09-30T00:00:00"/>
    <n v="28"/>
    <n v="0"/>
    <n v="2022"/>
    <n v="9"/>
    <n v="28"/>
    <n v="9"/>
    <n v="3"/>
  </r>
  <r>
    <x v="1"/>
    <x v="7"/>
    <x v="1"/>
    <s v="Cerrado"/>
    <s v="ITSMECOM-1117688"/>
    <n v="5540249"/>
    <d v="2022-09-02T00:00:00"/>
    <d v="2022-09-22T00:00:00"/>
    <m/>
    <m/>
    <s v=""/>
    <d v="2022-09-07T00:00:00"/>
    <n v="5"/>
    <n v="0"/>
    <n v="2022"/>
    <n v="9"/>
    <n v="28"/>
    <n v="9"/>
    <n v="3"/>
  </r>
  <r>
    <x v="1"/>
    <x v="7"/>
    <x v="1"/>
    <s v="Cerrado"/>
    <s v="ITSMECOM-1117678"/>
    <n v="5540245"/>
    <d v="2022-09-02T00:00:00"/>
    <d v="2022-09-22T00:00:00"/>
    <m/>
    <m/>
    <s v=""/>
    <d v="2022-09-07T00:00:00"/>
    <n v="5"/>
    <n v="0"/>
    <n v="2022"/>
    <n v="9"/>
    <n v="28"/>
    <n v="9"/>
    <n v="3"/>
  </r>
  <r>
    <x v="1"/>
    <x v="7"/>
    <x v="1"/>
    <s v="Cerrado"/>
    <s v="ITSMECOM-1117151"/>
    <n v="5538223"/>
    <d v="2022-09-01T00:00:00"/>
    <d v="2022-09-18T00:00:00"/>
    <m/>
    <m/>
    <s v=""/>
    <d v="2022-09-02T00:00:00"/>
    <n v="1"/>
    <n v="0"/>
    <n v="2022"/>
    <n v="9"/>
    <n v="28"/>
    <n v="9"/>
    <n v="3"/>
  </r>
  <r>
    <x v="0"/>
    <x v="0"/>
    <x v="1"/>
    <s v="Cerrado"/>
    <s v="ITSMECOM-1116784"/>
    <n v="5536425"/>
    <d v="2022-09-01T00:00:00"/>
    <d v="2022-09-16T00:00:00"/>
    <m/>
    <m/>
    <s v=""/>
    <d v="2022-09-01T00:00:00"/>
    <n v="0"/>
    <n v="0"/>
    <n v="2022"/>
    <n v="9"/>
    <n v="28"/>
    <n v="9"/>
    <n v="3"/>
  </r>
  <r>
    <x v="1"/>
    <x v="1"/>
    <x v="0"/>
    <s v="Cerrado"/>
    <s v="ITSMECOM-1116561"/>
    <n v="5535086"/>
    <d v="2022-09-01T00:00:00"/>
    <d v="2022-09-22T00:00:00"/>
    <d v="2022-09-01T00:00:00"/>
    <d v="2022-09-07T00:00:00"/>
    <s v=""/>
    <d v="2022-09-07T00:00:00"/>
    <n v="6"/>
    <n v="6"/>
    <n v="2022"/>
    <n v="9"/>
    <n v="28"/>
    <n v="9"/>
    <n v="3"/>
  </r>
  <r>
    <x v="0"/>
    <x v="0"/>
    <x v="0"/>
    <s v="Cerrado"/>
    <s v="ITSMECOM-1115264"/>
    <n v="5531079"/>
    <d v="2022-08-31T00:00:00"/>
    <d v="2023-02-15T00:00:00"/>
    <m/>
    <m/>
    <s v=""/>
    <d v="2022-09-01T00:00:00"/>
    <n v="1"/>
    <n v="0"/>
    <n v="2022"/>
    <n v="9"/>
    <n v="28"/>
    <n v="9"/>
    <n v="3"/>
  </r>
  <r>
    <x v="1"/>
    <x v="1"/>
    <x v="0"/>
    <s v="Cerrado"/>
    <s v="ITSMECOM-1115013"/>
    <n v="5529902"/>
    <d v="2022-08-31T00:00:00"/>
    <d v="2022-09-22T00:00:00"/>
    <d v="2022-08-31T00:00:00"/>
    <d v="2022-09-07T00:00:00"/>
    <s v=""/>
    <d v="2022-09-07T00:00:00"/>
    <n v="7"/>
    <n v="7"/>
    <n v="2022"/>
    <n v="9"/>
    <n v="28"/>
    <n v="9"/>
    <n v="3"/>
  </r>
  <r>
    <x v="1"/>
    <x v="3"/>
    <x v="3"/>
    <s v="Cerrado"/>
    <s v="ITSMECOM-1115005"/>
    <n v="5529898"/>
    <d v="2022-08-31T00:00:00"/>
    <d v="2022-09-16T00:00:00"/>
    <d v="2022-08-31T00:00:00"/>
    <d v="2022-09-01T00:00:00"/>
    <s v=""/>
    <d v="2022-09-01T00:00:00"/>
    <n v="1"/>
    <n v="1"/>
    <n v="2022"/>
    <n v="9"/>
    <n v="28"/>
    <n v="9"/>
    <n v="3"/>
  </r>
  <r>
    <x v="1"/>
    <x v="1"/>
    <x v="2"/>
    <s v="Cerrado"/>
    <s v="ITSMECOM-1114916"/>
    <n v="5529503"/>
    <d v="2022-08-31T00:00:00"/>
    <d v="2022-09-22T00:00:00"/>
    <d v="2022-08-31T00:00:00"/>
    <d v="2022-09-07T00:00:00"/>
    <s v=""/>
    <d v="2022-09-07T00:00:00"/>
    <n v="7"/>
    <n v="7"/>
    <n v="2022"/>
    <n v="9"/>
    <n v="28"/>
    <n v="9"/>
    <n v="3"/>
  </r>
  <r>
    <x v="1"/>
    <x v="3"/>
    <x v="0"/>
    <s v="Cerrado"/>
    <s v="ITSMECOM-1114184"/>
    <n v="5527999"/>
    <d v="2022-08-30T00:00:00"/>
    <d v="2022-09-22T00:00:00"/>
    <d v="2022-08-30T00:00:00"/>
    <d v="2022-09-07T00:00:00"/>
    <s v=""/>
    <d v="2022-09-07T00:00:00"/>
    <n v="8"/>
    <n v="8"/>
    <n v="2022"/>
    <n v="9"/>
    <n v="28"/>
    <n v="9"/>
    <n v="3"/>
  </r>
  <r>
    <x v="1"/>
    <x v="3"/>
    <x v="0"/>
    <s v="Cerrado"/>
    <s v="ITSMECOM-1113881"/>
    <n v="5527251"/>
    <d v="2022-08-30T00:00:00"/>
    <d v="2022-09-17T00:00:00"/>
    <m/>
    <m/>
    <s v=""/>
    <d v="2022-09-02T00:00:00"/>
    <n v="3"/>
    <n v="0"/>
    <n v="2022"/>
    <n v="9"/>
    <n v="28"/>
    <n v="9"/>
    <n v="3"/>
  </r>
  <r>
    <x v="0"/>
    <x v="3"/>
    <x v="1"/>
    <s v="Cerrado"/>
    <s v="ITSMECOM-1113665"/>
    <n v="5526109"/>
    <d v="2022-08-30T00:00:00"/>
    <d v="2022-09-16T00:00:00"/>
    <m/>
    <m/>
    <s v=""/>
    <d v="2022-09-01T00:00:00"/>
    <n v="2"/>
    <n v="0"/>
    <n v="2022"/>
    <n v="9"/>
    <n v="28"/>
    <n v="9"/>
    <n v="3"/>
  </r>
  <r>
    <x v="1"/>
    <x v="3"/>
    <x v="0"/>
    <s v="Cerrado"/>
    <s v="ITSMECOM-1113583"/>
    <n v="5525860"/>
    <d v="2022-08-30T00:00:00"/>
    <d v="2022-10-14T00:00:00"/>
    <d v="2022-08-30T00:00:00"/>
    <d v="2022-09-29T00:00:00"/>
    <s v=""/>
    <d v="2022-09-29T00:00:00"/>
    <n v="30"/>
    <n v="30"/>
    <n v="2022"/>
    <n v="9"/>
    <n v="28"/>
    <n v="9"/>
    <n v="3"/>
  </r>
  <r>
    <x v="1"/>
    <x v="7"/>
    <x v="1"/>
    <s v="Cerrado"/>
    <s v="ITSMECOM-1112593"/>
    <n v="5523157"/>
    <d v="2022-08-29T00:00:00"/>
    <d v="2022-09-08T00:00:00"/>
    <m/>
    <m/>
    <s v=""/>
    <d v="2022-09-07T00:00:00"/>
    <n v="9"/>
    <n v="0"/>
    <n v="2022"/>
    <n v="9"/>
    <n v="28"/>
    <n v="9"/>
    <n v="3"/>
  </r>
  <r>
    <x v="1"/>
    <x v="7"/>
    <x v="1"/>
    <s v="Cerrado"/>
    <s v="ITSMECOM-1112574"/>
    <n v="5523079"/>
    <d v="2022-08-29T00:00:00"/>
    <d v="2022-09-18T00:00:00"/>
    <m/>
    <m/>
    <s v=""/>
    <d v="2022-09-02T00:00:00"/>
    <n v="4"/>
    <n v="0"/>
    <n v="2022"/>
    <n v="9"/>
    <n v="28"/>
    <n v="9"/>
    <n v="3"/>
  </r>
  <r>
    <x v="1"/>
    <x v="7"/>
    <x v="1"/>
    <s v="Cerrado"/>
    <s v="ITSMECOM-1112423"/>
    <n v="5522922"/>
    <d v="2022-08-29T00:00:00"/>
    <d v="2022-09-18T00:00:00"/>
    <m/>
    <m/>
    <s v=""/>
    <d v="2022-09-02T00:00:00"/>
    <n v="4"/>
    <n v="0"/>
    <n v="2022"/>
    <n v="9"/>
    <n v="28"/>
    <n v="9"/>
    <n v="3"/>
  </r>
  <r>
    <x v="1"/>
    <x v="7"/>
    <x v="1"/>
    <s v="Cerrado"/>
    <s v="ITSMECOM-1111940"/>
    <n v="5521761"/>
    <d v="2022-08-29T00:00:00"/>
    <d v="2022-09-18T00:00:00"/>
    <m/>
    <m/>
    <s v=""/>
    <d v="2022-09-02T00:00:00"/>
    <n v="4"/>
    <n v="0"/>
    <n v="2022"/>
    <n v="9"/>
    <n v="28"/>
    <n v="9"/>
    <n v="3"/>
  </r>
  <r>
    <x v="1"/>
    <x v="7"/>
    <x v="1"/>
    <s v="Cerrado"/>
    <s v="ITSMECOM-1110572"/>
    <n v="5517580"/>
    <d v="2022-08-27T00:00:00"/>
    <d v="2022-09-18T00:00:00"/>
    <m/>
    <m/>
    <s v=""/>
    <d v="2022-09-02T00:00:00"/>
    <n v="6"/>
    <n v="0"/>
    <n v="2022"/>
    <n v="9"/>
    <n v="28"/>
    <n v="9"/>
    <n v="3"/>
  </r>
  <r>
    <x v="1"/>
    <x v="7"/>
    <x v="1"/>
    <s v="Cerrado"/>
    <s v="ITSMECOM-1110550"/>
    <n v="5517501"/>
    <d v="2022-08-27T00:00:00"/>
    <d v="2022-09-18T00:00:00"/>
    <m/>
    <m/>
    <s v=""/>
    <d v="2022-09-02T00:00:00"/>
    <n v="6"/>
    <n v="0"/>
    <n v="2022"/>
    <n v="9"/>
    <n v="28"/>
    <n v="9"/>
    <n v="3"/>
  </r>
  <r>
    <x v="1"/>
    <x v="7"/>
    <x v="1"/>
    <s v="Cerrado"/>
    <s v="ITSMECOM-1110498"/>
    <n v="5517557"/>
    <d v="2022-08-27T00:00:00"/>
    <d v="2022-09-18T00:00:00"/>
    <m/>
    <m/>
    <s v=""/>
    <d v="2022-09-02T00:00:00"/>
    <n v="6"/>
    <n v="0"/>
    <n v="2022"/>
    <n v="9"/>
    <n v="28"/>
    <n v="9"/>
    <n v="3"/>
  </r>
  <r>
    <x v="1"/>
    <x v="1"/>
    <x v="0"/>
    <s v="Cerrado"/>
    <s v="ITSMECOM-1110025"/>
    <n v="5516596"/>
    <d v="2022-08-26T00:00:00"/>
    <d v="2022-09-22T00:00:00"/>
    <d v="2022-08-26T00:00:00"/>
    <d v="2022-09-07T00:00:00"/>
    <s v=""/>
    <d v="2022-09-07T00:00:00"/>
    <n v="12"/>
    <n v="12"/>
    <n v="2022"/>
    <n v="9"/>
    <n v="28"/>
    <n v="9"/>
    <n v="3"/>
  </r>
  <r>
    <x v="1"/>
    <x v="7"/>
    <x v="1"/>
    <s v="Cerrado"/>
    <s v="ITSMECOM-1107051"/>
    <n v="5507511"/>
    <d v="2022-08-25T00:00:00"/>
    <d v="2022-09-05T00:00:00"/>
    <m/>
    <m/>
    <s v=""/>
    <d v="2022-09-02T00:00:00"/>
    <n v="8"/>
    <n v="0"/>
    <n v="2022"/>
    <n v="9"/>
    <n v="28"/>
    <n v="9"/>
    <n v="3"/>
  </r>
  <r>
    <x v="1"/>
    <x v="1"/>
    <x v="2"/>
    <s v="Cerrado"/>
    <s v="ITSMECOM-1106673"/>
    <n v="5506628"/>
    <d v="2022-08-24T00:00:00"/>
    <d v="2022-09-22T00:00:00"/>
    <d v="2022-08-24T00:00:00"/>
    <d v="2022-09-07T00:00:00"/>
    <s v=""/>
    <d v="2022-09-07T00:00:00"/>
    <n v="14"/>
    <n v="14"/>
    <n v="2022"/>
    <n v="9"/>
    <n v="28"/>
    <n v="9"/>
    <n v="3"/>
  </r>
  <r>
    <x v="1"/>
    <x v="1"/>
    <x v="2"/>
    <s v="Cerrado"/>
    <s v="ITSMECOM-1105000"/>
    <n v="5501456"/>
    <d v="2022-08-23T00:00:00"/>
    <d v="2022-09-22T00:00:00"/>
    <d v="2022-08-23T00:00:00"/>
    <d v="2022-09-07T00:00:00"/>
    <s v=""/>
    <d v="2022-09-07T00:00:00"/>
    <n v="15"/>
    <n v="15"/>
    <n v="2022"/>
    <n v="9"/>
    <n v="28"/>
    <n v="9"/>
    <n v="3"/>
  </r>
  <r>
    <x v="1"/>
    <x v="7"/>
    <x v="1"/>
    <s v="Cerrado"/>
    <s v="ITSMECOM-1104828"/>
    <n v="5500913"/>
    <d v="2022-08-23T00:00:00"/>
    <d v="2022-09-18T00:00:00"/>
    <m/>
    <m/>
    <s v=""/>
    <d v="2022-09-02T00:00:00"/>
    <n v="10"/>
    <n v="0"/>
    <n v="2022"/>
    <n v="9"/>
    <n v="28"/>
    <n v="9"/>
    <n v="3"/>
  </r>
  <r>
    <x v="1"/>
    <x v="5"/>
    <x v="2"/>
    <s v="Cerrado"/>
    <s v="ITSMECOM-1104679"/>
    <n v="5500213"/>
    <d v="2022-08-23T00:00:00"/>
    <d v="2022-10-05T00:00:00"/>
    <d v="2022-08-23T00:00:00"/>
    <d v="2022-09-20T00:00:00"/>
    <s v=""/>
    <d v="2022-09-20T00:00:00"/>
    <n v="28"/>
    <n v="28"/>
    <n v="2022"/>
    <n v="9"/>
    <n v="28"/>
    <n v="9"/>
    <n v="3"/>
  </r>
  <r>
    <x v="1"/>
    <x v="7"/>
    <x v="1"/>
    <s v="Cerrado"/>
    <s v="ITSMECOM-1104577"/>
    <n v="5499779"/>
    <d v="2022-08-23T00:00:00"/>
    <d v="2022-09-22T00:00:00"/>
    <d v="2022-08-25T00:00:00"/>
    <d v="2022-09-07T00:00:00"/>
    <s v=""/>
    <d v="2022-09-07T00:00:00"/>
    <n v="15"/>
    <n v="13"/>
    <n v="2022"/>
    <n v="9"/>
    <n v="28"/>
    <n v="9"/>
    <n v="3"/>
  </r>
  <r>
    <x v="0"/>
    <x v="0"/>
    <x v="0"/>
    <s v="Cerrado"/>
    <s v="ITSMECOM-1104019"/>
    <n v="5497804"/>
    <d v="2022-08-23T00:00:00"/>
    <d v="2022-09-16T00:00:00"/>
    <m/>
    <m/>
    <s v=""/>
    <d v="2022-09-01T00:00:00"/>
    <n v="9"/>
    <n v="0"/>
    <n v="2022"/>
    <n v="9"/>
    <n v="28"/>
    <n v="9"/>
    <n v="3"/>
  </r>
  <r>
    <x v="1"/>
    <x v="7"/>
    <x v="1"/>
    <s v="Cerrado"/>
    <s v="ITSMECOM-1102889"/>
    <n v="5495069"/>
    <d v="2022-08-22T00:00:00"/>
    <d v="2022-09-18T00:00:00"/>
    <m/>
    <m/>
    <s v=""/>
    <d v="2022-09-02T00:00:00"/>
    <n v="11"/>
    <n v="0"/>
    <n v="2022"/>
    <n v="9"/>
    <n v="28"/>
    <n v="9"/>
    <n v="3"/>
  </r>
  <r>
    <x v="1"/>
    <x v="1"/>
    <x v="0"/>
    <s v="Cerrado"/>
    <s v="ITSMECOM-1098706"/>
    <n v="5480791"/>
    <d v="2022-08-18T00:00:00"/>
    <d v="2022-09-16T00:00:00"/>
    <d v="2022-08-18T00:00:00"/>
    <d v="2022-09-01T00:00:00"/>
    <s v=""/>
    <d v="2022-09-01T00:00:00"/>
    <n v="14"/>
    <n v="14"/>
    <n v="2022"/>
    <n v="9"/>
    <n v="28"/>
    <n v="9"/>
    <n v="3"/>
  </r>
  <r>
    <x v="1"/>
    <x v="7"/>
    <x v="1"/>
    <s v="Cerrado"/>
    <s v="ITSMECOM-1097768"/>
    <n v="5478406"/>
    <d v="2022-08-17T00:00:00"/>
    <d v="2022-09-05T00:00:00"/>
    <m/>
    <m/>
    <s v=""/>
    <d v="2022-09-02T00:00:00"/>
    <n v="16"/>
    <n v="0"/>
    <n v="2022"/>
    <n v="9"/>
    <n v="28"/>
    <n v="9"/>
    <n v="3"/>
  </r>
  <r>
    <x v="1"/>
    <x v="7"/>
    <x v="4"/>
    <s v="Cerrado"/>
    <s v="ITSMECOM-1097329"/>
    <n v="5477518"/>
    <d v="2022-08-17T00:00:00"/>
    <d v="2022-09-22T00:00:00"/>
    <d v="2022-08-25T00:00:00"/>
    <d v="2022-09-07T00:00:00"/>
    <s v=""/>
    <d v="2022-09-07T00:00:00"/>
    <n v="21"/>
    <n v="13"/>
    <n v="2022"/>
    <n v="9"/>
    <n v="28"/>
    <n v="9"/>
    <n v="3"/>
  </r>
  <r>
    <x v="1"/>
    <x v="1"/>
    <x v="0"/>
    <s v="Cerrado"/>
    <s v="ITSMECOM-1096681"/>
    <n v="5475116"/>
    <d v="2022-08-17T00:00:00"/>
    <d v="2022-09-22T00:00:00"/>
    <m/>
    <m/>
    <s v=""/>
    <d v="2022-09-07T00:00:00"/>
    <n v="21"/>
    <n v="0"/>
    <n v="2022"/>
    <n v="9"/>
    <n v="28"/>
    <n v="9"/>
    <n v="3"/>
  </r>
  <r>
    <x v="1"/>
    <x v="7"/>
    <x v="3"/>
    <s v="Cerrado"/>
    <s v="ITSMECOM-1096021"/>
    <n v="5473278"/>
    <d v="2022-08-16T00:00:00"/>
    <d v="2022-10-15T00:00:00"/>
    <m/>
    <m/>
    <s v=""/>
    <d v="2022-09-30T00:00:00"/>
    <n v="45"/>
    <n v="0"/>
    <n v="2022"/>
    <n v="9"/>
    <n v="28"/>
    <n v="9"/>
    <n v="3"/>
  </r>
  <r>
    <x v="1"/>
    <x v="5"/>
    <x v="0"/>
    <s v="Cerrado"/>
    <s v="ITSMECOM-1095750"/>
    <n v="5472477"/>
    <d v="2022-08-16T00:00:00"/>
    <d v="2022-10-16T00:00:00"/>
    <m/>
    <m/>
    <s v=""/>
    <d v="2022-09-30T00:00:00"/>
    <n v="45"/>
    <n v="0"/>
    <n v="2022"/>
    <n v="9"/>
    <n v="28"/>
    <n v="9"/>
    <n v="3"/>
  </r>
  <r>
    <x v="1"/>
    <x v="7"/>
    <x v="2"/>
    <s v="Cerrado"/>
    <s v="ITSMECOM-1089686"/>
    <n v="5457015"/>
    <d v="2022-08-11T00:00:00"/>
    <d v="2022-09-09T00:00:00"/>
    <d v="2022-09-06T00:00:00"/>
    <d v="2022-09-07T00:00:00"/>
    <s v=""/>
    <d v="2022-09-07T00:00:00"/>
    <n v="27"/>
    <n v="1"/>
    <n v="2022"/>
    <n v="9"/>
    <n v="28"/>
    <n v="9"/>
    <n v="3"/>
  </r>
  <r>
    <x v="1"/>
    <x v="7"/>
    <x v="1"/>
    <s v="Cerrado"/>
    <s v="ITSMECOM-1083111"/>
    <n v="5439088"/>
    <d v="2022-08-06T00:00:00"/>
    <d v="2022-09-18T00:00:00"/>
    <m/>
    <m/>
    <s v=""/>
    <d v="2022-09-02T00:00:00"/>
    <n v="27"/>
    <n v="0"/>
    <n v="2022"/>
    <n v="9"/>
    <n v="28"/>
    <n v="9"/>
    <n v="3"/>
  </r>
  <r>
    <x v="1"/>
    <x v="7"/>
    <x v="2"/>
    <s v="Cerrado"/>
    <s v="ITSMECOM-1081914"/>
    <n v="5437188"/>
    <d v="2022-08-05T00:00:00"/>
    <d v="2022-09-08T00:00:00"/>
    <d v="2022-09-06T00:00:00"/>
    <d v="2022-09-07T00:00:00"/>
    <s v=""/>
    <d v="2022-09-07T00:00:00"/>
    <n v="33"/>
    <n v="1"/>
    <n v="2022"/>
    <n v="9"/>
    <n v="28"/>
    <n v="9"/>
    <n v="3"/>
  </r>
  <r>
    <x v="1"/>
    <x v="7"/>
    <x v="1"/>
    <s v="Cerrado"/>
    <s v="ITSMECOM-1081827"/>
    <n v="5437149"/>
    <d v="2022-08-05T00:00:00"/>
    <d v="2022-09-08T00:00:00"/>
    <d v="2022-08-24T00:00:00"/>
    <d v="2022-09-07T00:00:00"/>
    <s v=""/>
    <d v="2022-09-07T00:00:00"/>
    <n v="33"/>
    <n v="14"/>
    <n v="2022"/>
    <n v="9"/>
    <n v="28"/>
    <n v="9"/>
    <n v="3"/>
  </r>
  <r>
    <x v="1"/>
    <x v="5"/>
    <x v="0"/>
    <s v="Cerrado"/>
    <s v="ITSMECOM-1081007"/>
    <n v="5433814"/>
    <d v="2022-08-05T00:00:00"/>
    <d v="2022-10-04T00:00:00"/>
    <d v="2022-08-05T00:00:00"/>
    <d v="2022-09-19T00:00:00"/>
    <s v=""/>
    <d v="2022-09-19T00:00:00"/>
    <n v="45"/>
    <n v="45"/>
    <n v="2022"/>
    <n v="9"/>
    <n v="28"/>
    <n v="9"/>
    <n v="3"/>
  </r>
  <r>
    <x v="1"/>
    <x v="5"/>
    <x v="0"/>
    <s v="Cerrado"/>
    <s v="ITSMECOM-1078790"/>
    <n v="5429261"/>
    <d v="2022-08-04T00:00:00"/>
    <d v="2022-10-01T00:00:00"/>
    <d v="2022-08-05T00:00:00"/>
    <d v="2022-09-16T00:00:00"/>
    <s v=""/>
    <d v="2022-09-16T00:00:00"/>
    <n v="43"/>
    <n v="42"/>
    <n v="2022"/>
    <n v="9"/>
    <n v="28"/>
    <n v="9"/>
    <n v="3"/>
  </r>
  <r>
    <x v="1"/>
    <x v="16"/>
    <x v="2"/>
    <s v="Cerrado"/>
    <s v="ITSMECOM-1078312"/>
    <n v="5428825"/>
    <d v="2022-08-04T00:00:00"/>
    <d v="2022-09-22T00:00:00"/>
    <d v="2022-08-18T00:00:00"/>
    <d v="2022-09-07T00:00:00"/>
    <s v=""/>
    <d v="2022-09-07T00:00:00"/>
    <n v="34"/>
    <n v="20"/>
    <n v="2022"/>
    <n v="9"/>
    <n v="28"/>
    <n v="9"/>
    <n v="3"/>
  </r>
  <r>
    <x v="0"/>
    <x v="11"/>
    <x v="1"/>
    <s v="Cerrado"/>
    <s v="ITSMECOM-1073142"/>
    <n v="5416088"/>
    <d v="2022-08-02T00:00:00"/>
    <d v="2022-09-18T00:00:00"/>
    <m/>
    <m/>
    <s v=""/>
    <d v="2022-09-02T00:00:00"/>
    <n v="31"/>
    <n v="0"/>
    <n v="2022"/>
    <n v="9"/>
    <n v="28"/>
    <n v="9"/>
    <n v="3"/>
  </r>
  <r>
    <x v="1"/>
    <x v="20"/>
    <x v="0"/>
    <s v="Cerrado"/>
    <s v="ITSMECOM-1064621"/>
    <n v="5395264"/>
    <d v="2022-07-28T00:00:00"/>
    <d v="2022-09-22T00:00:00"/>
    <d v="2022-08-01T00:00:00"/>
    <d v="2022-09-07T00:00:00"/>
    <s v=""/>
    <d v="2022-09-07T00:00:00"/>
    <n v="41"/>
    <n v="37"/>
    <n v="2022"/>
    <n v="9"/>
    <n v="28"/>
    <n v="9"/>
    <n v="3"/>
  </r>
  <r>
    <x v="1"/>
    <x v="3"/>
    <x v="0"/>
    <s v="Cerrado"/>
    <s v="ITSMECOM-1059475"/>
    <n v="5381670"/>
    <d v="2022-07-26T00:00:00"/>
    <d v="2022-10-05T00:00:00"/>
    <d v="2022-07-26T00:00:00"/>
    <d v="2022-09-20T00:00:00"/>
    <s v=""/>
    <d v="2022-09-20T00:00:00"/>
    <n v="56"/>
    <n v="56"/>
    <n v="2022"/>
    <n v="9"/>
    <n v="28"/>
    <n v="9"/>
    <n v="3"/>
  </r>
  <r>
    <x v="1"/>
    <x v="3"/>
    <x v="0"/>
    <s v="Cerrado"/>
    <s v="ITSMECOM-1053646"/>
    <n v="5364876"/>
    <d v="2022-07-21T00:00:00"/>
    <d v="2022-10-06T00:00:00"/>
    <d v="2022-07-21T00:00:00"/>
    <d v="2022-09-21T00:00:00"/>
    <s v=""/>
    <d v="2022-09-21T00:00:00"/>
    <n v="62"/>
    <n v="62"/>
    <n v="2022"/>
    <n v="9"/>
    <n v="28"/>
    <n v="9"/>
    <n v="3"/>
  </r>
  <r>
    <x v="1"/>
    <x v="5"/>
    <x v="0"/>
    <s v="Cerrado"/>
    <s v="ITSMECOM-1052283"/>
    <n v="5361974"/>
    <d v="2022-07-20T00:00:00"/>
    <d v="2022-10-16T00:00:00"/>
    <m/>
    <m/>
    <s v=""/>
    <d v="2022-09-30T00:00:00"/>
    <n v="72"/>
    <n v="0"/>
    <n v="2022"/>
    <n v="9"/>
    <n v="28"/>
    <n v="9"/>
    <n v="3"/>
  </r>
  <r>
    <x v="1"/>
    <x v="7"/>
    <x v="1"/>
    <s v="Cerrado"/>
    <s v="ITSMECOM-1031061"/>
    <n v="5307395"/>
    <d v="2022-07-09T00:00:00"/>
    <d v="2022-09-22T00:00:00"/>
    <d v="2022-08-25T00:00:00"/>
    <d v="2022-09-07T00:00:00"/>
    <s v=""/>
    <d v="2022-09-07T00:00:00"/>
    <n v="60"/>
    <n v="13"/>
    <n v="2022"/>
    <n v="9"/>
    <n v="28"/>
    <n v="9"/>
    <n v="3"/>
  </r>
  <r>
    <x v="1"/>
    <x v="7"/>
    <x v="2"/>
    <s v="Cerrado"/>
    <s v="ITSMECOM-989624"/>
    <n v="5178674"/>
    <d v="2022-06-10T00:00:00"/>
    <d v="2022-09-22T00:00:00"/>
    <d v="2022-08-05T00:00:00"/>
    <d v="2022-09-07T00:00:00"/>
    <s v=""/>
    <d v="2022-09-07T00:00:00"/>
    <n v="89"/>
    <n v="33"/>
    <n v="2022"/>
    <n v="9"/>
    <n v="28"/>
    <n v="9"/>
    <n v="3"/>
  </r>
  <r>
    <x v="1"/>
    <x v="7"/>
    <x v="2"/>
    <s v="Cerrado"/>
    <s v="ITSMECOM-977695"/>
    <n v="5144855"/>
    <d v="2022-06-03T00:00:00"/>
    <d v="2022-09-08T00:00:00"/>
    <d v="2022-08-19T00:00:00"/>
    <d v="2022-09-07T00:00:00"/>
    <s v=""/>
    <d v="2022-09-07T00:00:00"/>
    <n v="96"/>
    <n v="19"/>
    <n v="2022"/>
    <n v="9"/>
    <n v="28"/>
    <n v="9"/>
    <n v="3"/>
  </r>
  <r>
    <x v="1"/>
    <x v="7"/>
    <x v="0"/>
    <s v="Cerrado"/>
    <s v="ITSMECOM-964928"/>
    <n v="5101220"/>
    <d v="2022-05-26T00:00:00"/>
    <d v="2022-10-16T00:00:00"/>
    <m/>
    <m/>
    <s v=""/>
    <d v="2022-09-30T00:00:00"/>
    <n v="127"/>
    <n v="0"/>
    <n v="2022"/>
    <n v="9"/>
    <n v="28"/>
    <n v="9"/>
    <n v="3"/>
  </r>
  <r>
    <x v="1"/>
    <x v="3"/>
    <x v="0"/>
    <s v="Cerrado"/>
    <s v="ITSMECOM-956579"/>
    <n v="5065877"/>
    <d v="2022-05-19T00:00:00"/>
    <d v="2022-09-29T00:00:00"/>
    <d v="2022-05-19T00:00:00"/>
    <d v="2022-09-14T00:00:00"/>
    <s v=""/>
    <d v="2022-09-14T00:00:00"/>
    <n v="118"/>
    <n v="118"/>
    <n v="2022"/>
    <n v="9"/>
    <n v="28"/>
    <n v="9"/>
    <n v="3"/>
  </r>
  <r>
    <x v="1"/>
    <x v="12"/>
    <x v="1"/>
    <s v="Cerrado"/>
    <s v="ITSMECOM-929607"/>
    <n v="4982601"/>
    <d v="2022-05-02T00:00:00"/>
    <d v="2022-09-08T00:00:00"/>
    <d v="2022-08-22T00:00:00"/>
    <d v="2022-09-07T00:00:00"/>
    <s v=""/>
    <d v="2022-09-07T00:00:00"/>
    <n v="128"/>
    <n v="16"/>
    <n v="2022"/>
    <n v="9"/>
    <n v="28"/>
    <n v="9"/>
    <n v="3"/>
  </r>
  <r>
    <x v="1"/>
    <x v="12"/>
    <x v="2"/>
    <s v="Cerrado"/>
    <s v="ITSMECOM-925071"/>
    <n v="4974148"/>
    <d v="2022-04-30T00:00:00"/>
    <d v="2022-09-08T00:00:00"/>
    <d v="2022-08-19T00:00:00"/>
    <d v="2022-09-07T00:00:00"/>
    <s v=""/>
    <d v="2022-09-07T00:00:00"/>
    <n v="130"/>
    <n v="19"/>
    <n v="2022"/>
    <n v="9"/>
    <n v="28"/>
    <n v="9"/>
    <n v="3"/>
  </r>
  <r>
    <x v="1"/>
    <x v="7"/>
    <x v="2"/>
    <s v="Cerrado"/>
    <s v="ITSMECOM-917854"/>
    <n v="4954620"/>
    <d v="2022-04-27T00:00:00"/>
    <d v="2022-09-08T00:00:00"/>
    <d v="2022-08-19T00:00:00"/>
    <d v="2022-09-07T00:00:00"/>
    <s v=""/>
    <d v="2022-09-07T00:00:00"/>
    <n v="133"/>
    <n v="19"/>
    <n v="2022"/>
    <n v="9"/>
    <n v="28"/>
    <n v="9"/>
    <n v="3"/>
  </r>
  <r>
    <x v="1"/>
    <x v="7"/>
    <x v="2"/>
    <s v="Cerrado"/>
    <s v="ITSMECOM-861527"/>
    <n v="4810322"/>
    <d v="2022-03-31T00:00:00"/>
    <d v="2022-09-08T00:00:00"/>
    <d v="2022-08-19T00:00:00"/>
    <d v="2022-09-07T00:00:00"/>
    <s v=""/>
    <d v="2022-09-07T00:00:00"/>
    <n v="160"/>
    <n v="19"/>
    <n v="2022"/>
    <n v="9"/>
    <n v="28"/>
    <n v="9"/>
    <n v="3"/>
  </r>
  <r>
    <x v="1"/>
    <x v="7"/>
    <x v="1"/>
    <s v="Cerrado"/>
    <s v="ITSMECOM-852317"/>
    <n v="4776515"/>
    <d v="2022-03-23T00:00:00"/>
    <d v="2022-10-13T00:00:00"/>
    <m/>
    <m/>
    <s v=""/>
    <d v="2022-09-30T00:00:00"/>
    <n v="191"/>
    <n v="0"/>
    <n v="2022"/>
    <n v="9"/>
    <n v="28"/>
    <n v="9"/>
    <n v="3"/>
  </r>
  <r>
    <x v="1"/>
    <x v="1"/>
    <x v="0"/>
    <s v="Cerrado"/>
    <s v="ITSMECOM-1113727"/>
    <n v="5526618"/>
    <d v="2022-08-30T00:00:00"/>
    <d v="2022-09-15T00:00:00"/>
    <d v="2022-08-30T00:00:00"/>
    <d v="2022-08-31T00:00:00"/>
    <s v=""/>
    <d v="2022-08-31T00:00:00"/>
    <n v="1"/>
    <n v="1"/>
    <n v="2022"/>
    <n v="8"/>
    <n v="28"/>
    <n v="9"/>
    <n v="3"/>
  </r>
  <r>
    <x v="1"/>
    <x v="1"/>
    <x v="2"/>
    <s v="Cerrado"/>
    <s v="ITSMECOM-1113602"/>
    <n v="5525779"/>
    <d v="2022-08-30T00:00:00"/>
    <d v="2022-09-15T00:00:00"/>
    <m/>
    <m/>
    <s v=""/>
    <d v="2022-08-31T00:00:00"/>
    <n v="1"/>
    <n v="0"/>
    <n v="2022"/>
    <n v="8"/>
    <n v="28"/>
    <n v="9"/>
    <n v="3"/>
  </r>
  <r>
    <x v="1"/>
    <x v="1"/>
    <x v="0"/>
    <s v="Cerrado"/>
    <s v="ITSMECOM-1113591"/>
    <n v="5525770"/>
    <d v="2022-08-30T00:00:00"/>
    <d v="2022-09-15T00:00:00"/>
    <d v="2022-08-30T00:00:00"/>
    <d v="2022-08-31T00:00:00"/>
    <s v=""/>
    <d v="2022-08-31T00:00:00"/>
    <n v="1"/>
    <n v="1"/>
    <n v="2022"/>
    <n v="8"/>
    <n v="28"/>
    <n v="9"/>
    <n v="3"/>
  </r>
  <r>
    <x v="1"/>
    <x v="5"/>
    <x v="0"/>
    <s v="Cerrado"/>
    <s v="ITSMECOM-1113407"/>
    <n v="5525064"/>
    <d v="2022-08-30T00:00:00"/>
    <d v="2022-09-16T00:00:00"/>
    <m/>
    <m/>
    <s v=""/>
    <d v="2022-08-31T00:00:00"/>
    <n v="1"/>
    <n v="0"/>
    <n v="2022"/>
    <n v="8"/>
    <n v="28"/>
    <n v="9"/>
    <n v="3"/>
  </r>
  <r>
    <x v="1"/>
    <x v="3"/>
    <x v="0"/>
    <s v="Cerrado"/>
    <s v="ITSMECOM-1113302"/>
    <n v="5524690"/>
    <d v="2022-08-30T00:00:00"/>
    <d v="2022-09-15T00:00:00"/>
    <m/>
    <m/>
    <s v=""/>
    <d v="2022-08-30T00:00:00"/>
    <n v="0"/>
    <n v="0"/>
    <n v="2022"/>
    <n v="8"/>
    <n v="28"/>
    <n v="9"/>
    <n v="3"/>
  </r>
  <r>
    <x v="1"/>
    <x v="5"/>
    <x v="0"/>
    <s v="Cerrado"/>
    <s v="ITSMECOM-1113292"/>
    <n v="5524767"/>
    <d v="2022-08-30T00:00:00"/>
    <d v="2022-09-15T00:00:00"/>
    <m/>
    <m/>
    <s v=""/>
    <d v="2022-08-31T00:00:00"/>
    <n v="1"/>
    <n v="0"/>
    <n v="2022"/>
    <n v="8"/>
    <n v="28"/>
    <n v="9"/>
    <n v="3"/>
  </r>
  <r>
    <x v="1"/>
    <x v="3"/>
    <x v="0"/>
    <s v="Cerrado"/>
    <s v="ITSMECOM-1113247"/>
    <n v="5524647"/>
    <d v="2022-08-30T00:00:00"/>
    <d v="2022-09-14T00:00:00"/>
    <d v="2022-08-30T00:00:00"/>
    <d v="2022-08-30T00:00:00"/>
    <s v=""/>
    <d v="2022-08-30T00:00:00"/>
    <n v="0"/>
    <n v="0"/>
    <n v="2022"/>
    <n v="8"/>
    <n v="28"/>
    <n v="9"/>
    <n v="3"/>
  </r>
  <r>
    <x v="1"/>
    <x v="3"/>
    <x v="0"/>
    <s v="Cerrado"/>
    <s v="ITSMECOM-1113223"/>
    <n v="5524624"/>
    <d v="2022-08-30T00:00:00"/>
    <d v="2022-09-15T00:00:00"/>
    <d v="2022-08-30T00:00:00"/>
    <d v="2022-08-30T00:00:00"/>
    <s v=""/>
    <d v="2022-08-30T00:00:00"/>
    <n v="0"/>
    <n v="0"/>
    <n v="2022"/>
    <n v="8"/>
    <n v="28"/>
    <n v="9"/>
    <n v="3"/>
  </r>
  <r>
    <x v="1"/>
    <x v="5"/>
    <x v="0"/>
    <s v="Cerrado"/>
    <s v="ITSMECOM-1112383"/>
    <n v="5522585"/>
    <d v="2022-08-29T00:00:00"/>
    <d v="2022-09-14T00:00:00"/>
    <m/>
    <m/>
    <s v=""/>
    <d v="2022-08-29T00:00:00"/>
    <n v="0"/>
    <n v="0"/>
    <n v="2022"/>
    <n v="8"/>
    <n v="28"/>
    <n v="9"/>
    <n v="3"/>
  </r>
  <r>
    <x v="0"/>
    <x v="0"/>
    <x v="0"/>
    <s v="Cerrado"/>
    <s v="ITSMECOM-1111794"/>
    <n v="5520884"/>
    <d v="2022-08-29T00:00:00"/>
    <d v="2022-09-22T00:00:00"/>
    <m/>
    <m/>
    <s v=""/>
    <d v="2022-08-29T00:00:00"/>
    <n v="0"/>
    <n v="0"/>
    <n v="2022"/>
    <n v="8"/>
    <n v="28"/>
    <n v="9"/>
    <n v="3"/>
  </r>
  <r>
    <x v="1"/>
    <x v="3"/>
    <x v="0"/>
    <s v="Cerrado"/>
    <s v="ITSMECOM-1111786"/>
    <n v="5520779"/>
    <d v="2022-08-29T00:00:00"/>
    <d v="2022-09-14T00:00:00"/>
    <d v="2022-08-29T00:00:00"/>
    <d v="2022-08-29T00:00:00"/>
    <s v=""/>
    <d v="2022-08-29T00:00:00"/>
    <n v="0"/>
    <n v="0"/>
    <n v="2022"/>
    <n v="8"/>
    <n v="28"/>
    <n v="9"/>
    <n v="3"/>
  </r>
  <r>
    <x v="1"/>
    <x v="3"/>
    <x v="0"/>
    <s v="Cerrado"/>
    <s v="ITSMECOM-1111420"/>
    <n v="5519155"/>
    <d v="2022-08-29T00:00:00"/>
    <d v="2022-09-14T00:00:00"/>
    <m/>
    <m/>
    <s v=""/>
    <d v="2022-08-30T00:00:00"/>
    <n v="1"/>
    <n v="0"/>
    <n v="2022"/>
    <n v="8"/>
    <n v="28"/>
    <n v="9"/>
    <n v="3"/>
  </r>
  <r>
    <x v="1"/>
    <x v="3"/>
    <x v="3"/>
    <s v="Cerrado"/>
    <s v="ITSMECOM-1111416"/>
    <n v="5519148"/>
    <d v="2022-08-29T00:00:00"/>
    <d v="2022-09-13T00:00:00"/>
    <d v="2022-08-29T00:00:00"/>
    <d v="2022-08-29T00:00:00"/>
    <s v=""/>
    <d v="2022-08-29T00:00:00"/>
    <n v="0"/>
    <n v="0"/>
    <n v="2022"/>
    <n v="8"/>
    <n v="28"/>
    <n v="9"/>
    <n v="3"/>
  </r>
  <r>
    <x v="1"/>
    <x v="3"/>
    <x v="0"/>
    <s v="Cerrado"/>
    <s v="ITSMECOM-1111402"/>
    <n v="5519136"/>
    <d v="2022-08-29T00:00:00"/>
    <d v="2022-09-13T00:00:00"/>
    <m/>
    <m/>
    <s v=""/>
    <d v="2022-08-29T00:00:00"/>
    <n v="0"/>
    <n v="0"/>
    <n v="2022"/>
    <n v="8"/>
    <n v="28"/>
    <n v="9"/>
    <n v="3"/>
  </r>
  <r>
    <x v="1"/>
    <x v="3"/>
    <x v="0"/>
    <s v="Cerrado"/>
    <s v="ITSMECOM-1111393"/>
    <n v="5519129"/>
    <d v="2022-08-29T00:00:00"/>
    <d v="2022-09-14T00:00:00"/>
    <m/>
    <m/>
    <s v=""/>
    <d v="2022-08-30T00:00:00"/>
    <n v="1"/>
    <n v="0"/>
    <n v="2022"/>
    <n v="8"/>
    <n v="28"/>
    <n v="9"/>
    <n v="3"/>
  </r>
  <r>
    <x v="1"/>
    <x v="3"/>
    <x v="3"/>
    <s v="Cerrado"/>
    <s v="ITSMECOM-1109241"/>
    <n v="5513891"/>
    <d v="2022-08-26T00:00:00"/>
    <d v="2022-09-13T00:00:00"/>
    <d v="2022-08-26T00:00:00"/>
    <d v="2022-08-29T00:00:00"/>
    <s v=""/>
    <d v="2022-08-29T00:00:00"/>
    <n v="3"/>
    <n v="3"/>
    <n v="2022"/>
    <n v="8"/>
    <n v="28"/>
    <n v="9"/>
    <n v="3"/>
  </r>
  <r>
    <x v="1"/>
    <x v="3"/>
    <x v="3"/>
    <s v="Cerrado"/>
    <s v="ITSMECOM-1109214"/>
    <n v="5513852"/>
    <d v="2022-08-26T00:00:00"/>
    <d v="2022-09-10T00:00:00"/>
    <d v="2022-08-26T00:00:00"/>
    <d v="2022-08-26T00:00:00"/>
    <s v=""/>
    <d v="2022-08-26T00:00:00"/>
    <n v="0"/>
    <n v="0"/>
    <n v="2022"/>
    <n v="8"/>
    <n v="28"/>
    <n v="9"/>
    <n v="3"/>
  </r>
  <r>
    <x v="0"/>
    <x v="0"/>
    <x v="1"/>
    <s v="Cerrado"/>
    <s v="ITSMECOM-1107971"/>
    <n v="5510384"/>
    <d v="2022-08-25T00:00:00"/>
    <d v="2022-09-09T00:00:00"/>
    <m/>
    <m/>
    <s v=""/>
    <d v="2022-08-25T00:00:00"/>
    <n v="0"/>
    <n v="0"/>
    <n v="2022"/>
    <n v="8"/>
    <n v="28"/>
    <n v="9"/>
    <n v="3"/>
  </r>
  <r>
    <x v="0"/>
    <x v="0"/>
    <x v="1"/>
    <s v="Cerrado"/>
    <s v="ITSMECOM-1107967"/>
    <n v="5510380"/>
    <d v="2022-08-25T00:00:00"/>
    <d v="2022-09-10T00:00:00"/>
    <m/>
    <m/>
    <s v=""/>
    <d v="2022-08-26T00:00:00"/>
    <n v="1"/>
    <n v="0"/>
    <n v="2022"/>
    <n v="8"/>
    <n v="28"/>
    <n v="9"/>
    <n v="3"/>
  </r>
  <r>
    <x v="1"/>
    <x v="5"/>
    <x v="0"/>
    <s v="Cerrado"/>
    <s v="ITSMECOM-1105968"/>
    <n v="5503744"/>
    <d v="2022-08-24T00:00:00"/>
    <d v="2022-09-08T00:00:00"/>
    <m/>
    <m/>
    <s v=""/>
    <d v="2022-08-24T00:00:00"/>
    <n v="0"/>
    <n v="0"/>
    <n v="2022"/>
    <n v="8"/>
    <n v="28"/>
    <n v="9"/>
    <n v="3"/>
  </r>
  <r>
    <x v="1"/>
    <x v="5"/>
    <x v="0"/>
    <s v="Cerrado"/>
    <s v="ITSMECOM-1104501"/>
    <n v="5499402"/>
    <d v="2022-08-23T00:00:00"/>
    <d v="2022-09-08T00:00:00"/>
    <d v="2022-08-23T00:00:00"/>
    <d v="2022-08-24T00:00:00"/>
    <s v=""/>
    <d v="2022-08-24T00:00:00"/>
    <n v="1"/>
    <n v="1"/>
    <n v="2022"/>
    <n v="8"/>
    <n v="28"/>
    <n v="9"/>
    <n v="3"/>
  </r>
  <r>
    <x v="1"/>
    <x v="5"/>
    <x v="2"/>
    <s v="Cerrado"/>
    <s v="ITSMECOM-1104236"/>
    <n v="5498557"/>
    <d v="2022-08-23T00:00:00"/>
    <d v="2022-09-09T00:00:00"/>
    <d v="2022-08-24T00:00:00"/>
    <d v="2022-08-25T00:00:00"/>
    <s v=""/>
    <d v="2022-08-25T00:00:00"/>
    <n v="2"/>
    <n v="1"/>
    <n v="2022"/>
    <n v="8"/>
    <n v="28"/>
    <n v="9"/>
    <n v="3"/>
  </r>
  <r>
    <x v="1"/>
    <x v="1"/>
    <x v="0"/>
    <s v="Cerrado"/>
    <s v="ITSMECOM-1104148"/>
    <n v="5498332"/>
    <d v="2022-08-23T00:00:00"/>
    <d v="2022-09-09T00:00:00"/>
    <d v="2022-08-23T00:00:00"/>
    <d v="2022-08-25T00:00:00"/>
    <s v=""/>
    <d v="2022-08-25T00:00:00"/>
    <n v="2"/>
    <n v="2"/>
    <n v="2022"/>
    <n v="8"/>
    <n v="28"/>
    <n v="9"/>
    <n v="3"/>
  </r>
  <r>
    <x v="1"/>
    <x v="1"/>
    <x v="0"/>
    <s v="Cerrado"/>
    <s v="ITSMECOM-1104125"/>
    <n v="5498318"/>
    <d v="2022-08-23T00:00:00"/>
    <d v="2022-09-07T00:00:00"/>
    <d v="2022-08-23T00:00:00"/>
    <d v="2022-08-23T00:00:00"/>
    <s v=""/>
    <d v="2022-08-23T00:00:00"/>
    <n v="0"/>
    <n v="0"/>
    <n v="2022"/>
    <n v="8"/>
    <n v="28"/>
    <n v="9"/>
    <n v="3"/>
  </r>
  <r>
    <x v="1"/>
    <x v="5"/>
    <x v="0"/>
    <s v="Cerrado"/>
    <s v="ITSMECOM-1104104"/>
    <n v="5498081"/>
    <d v="2022-08-23T00:00:00"/>
    <d v="2022-09-08T00:00:00"/>
    <d v="2022-08-23T00:00:00"/>
    <d v="2022-08-24T00:00:00"/>
    <s v=""/>
    <d v="2022-08-24T00:00:00"/>
    <n v="1"/>
    <n v="1"/>
    <n v="2022"/>
    <n v="8"/>
    <n v="28"/>
    <n v="9"/>
    <n v="3"/>
  </r>
  <r>
    <x v="1"/>
    <x v="7"/>
    <x v="1"/>
    <s v="Cerrado"/>
    <s v="ITSMECOM-1103517"/>
    <n v="5496595"/>
    <d v="2022-08-23T00:00:00"/>
    <d v="2022-09-08T00:00:00"/>
    <m/>
    <m/>
    <s v=""/>
    <d v="2022-08-23T00:00:00"/>
    <n v="0"/>
    <n v="0"/>
    <n v="2022"/>
    <n v="8"/>
    <n v="28"/>
    <n v="9"/>
    <n v="3"/>
  </r>
  <r>
    <x v="1"/>
    <x v="7"/>
    <x v="1"/>
    <s v="Cerrado"/>
    <s v="ITSMECOM-1103427"/>
    <n v="5496372"/>
    <d v="2022-08-22T00:00:00"/>
    <d v="2022-09-08T00:00:00"/>
    <d v="2022-08-23T00:00:00"/>
    <d v="2022-08-24T00:00:00"/>
    <s v=""/>
    <d v="2022-08-24T00:00:00"/>
    <n v="2"/>
    <n v="1"/>
    <n v="2022"/>
    <n v="8"/>
    <n v="28"/>
    <n v="9"/>
    <n v="3"/>
  </r>
  <r>
    <x v="1"/>
    <x v="7"/>
    <x v="1"/>
    <s v="Cerrado"/>
    <s v="ITSMECOM-1103402"/>
    <n v="5496360"/>
    <d v="2022-08-22T00:00:00"/>
    <d v="2022-09-09T00:00:00"/>
    <m/>
    <m/>
    <s v=""/>
    <d v="2022-08-25T00:00:00"/>
    <n v="3"/>
    <n v="0"/>
    <n v="2022"/>
    <n v="8"/>
    <n v="28"/>
    <n v="9"/>
    <n v="3"/>
  </r>
  <r>
    <x v="1"/>
    <x v="7"/>
    <x v="1"/>
    <s v="Cerrado"/>
    <s v="ITSMECOM-1103178"/>
    <n v="5495791"/>
    <d v="2022-08-22T00:00:00"/>
    <d v="2022-09-09T00:00:00"/>
    <m/>
    <m/>
    <s v=""/>
    <d v="2022-08-25T00:00:00"/>
    <n v="3"/>
    <n v="0"/>
    <n v="2022"/>
    <n v="8"/>
    <n v="28"/>
    <n v="9"/>
    <n v="3"/>
  </r>
  <r>
    <x v="1"/>
    <x v="3"/>
    <x v="0"/>
    <s v="Cerrado"/>
    <s v="ITSMECOM-1102178"/>
    <n v="5490297"/>
    <d v="2022-08-22T00:00:00"/>
    <d v="2022-09-06T00:00:00"/>
    <m/>
    <m/>
    <s v=""/>
    <d v="2022-08-22T00:00:00"/>
    <n v="0"/>
    <n v="0"/>
    <n v="2022"/>
    <n v="8"/>
    <n v="28"/>
    <n v="9"/>
    <n v="3"/>
  </r>
  <r>
    <x v="1"/>
    <x v="3"/>
    <x v="2"/>
    <s v="Cerrado"/>
    <s v="ITSMECOM-1102172"/>
    <n v="5490294"/>
    <d v="2022-08-22T00:00:00"/>
    <d v="2022-09-07T00:00:00"/>
    <d v="2022-08-22T00:00:00"/>
    <d v="2022-08-23T00:00:00"/>
    <s v=""/>
    <d v="2022-08-23T00:00:00"/>
    <n v="1"/>
    <n v="1"/>
    <n v="2022"/>
    <n v="8"/>
    <n v="28"/>
    <n v="9"/>
    <n v="3"/>
  </r>
  <r>
    <x v="1"/>
    <x v="1"/>
    <x v="0"/>
    <s v="Cerrado"/>
    <s v="ITSMECOM-1102166"/>
    <n v="5490422"/>
    <d v="2022-08-22T00:00:00"/>
    <d v="2022-09-15T00:00:00"/>
    <d v="2022-08-26T00:00:00"/>
    <d v="2022-08-31T00:00:00"/>
    <s v=""/>
    <d v="2022-08-31T00:00:00"/>
    <n v="9"/>
    <n v="5"/>
    <n v="2022"/>
    <n v="8"/>
    <n v="28"/>
    <n v="9"/>
    <n v="3"/>
  </r>
  <r>
    <x v="0"/>
    <x v="0"/>
    <x v="1"/>
    <s v="Cerrado"/>
    <s v="ITSMECOM-1100325"/>
    <n v="5485295"/>
    <d v="2022-08-19T00:00:00"/>
    <d v="2022-09-03T00:00:00"/>
    <m/>
    <m/>
    <s v=""/>
    <d v="2022-08-19T00:00:00"/>
    <n v="0"/>
    <n v="0"/>
    <n v="2022"/>
    <n v="8"/>
    <n v="28"/>
    <n v="9"/>
    <n v="3"/>
  </r>
  <r>
    <x v="1"/>
    <x v="3"/>
    <x v="3"/>
    <s v="Cerrado"/>
    <s v="ITSMECOM-1099981"/>
    <n v="5484298"/>
    <d v="2022-08-19T00:00:00"/>
    <d v="2022-09-03T00:00:00"/>
    <d v="2022-08-19T00:00:00"/>
    <d v="2022-08-19T00:00:00"/>
    <s v=""/>
    <d v="2022-08-19T00:00:00"/>
    <n v="0"/>
    <n v="0"/>
    <n v="2022"/>
    <n v="8"/>
    <n v="28"/>
    <n v="9"/>
    <n v="3"/>
  </r>
  <r>
    <x v="1"/>
    <x v="5"/>
    <x v="0"/>
    <s v="Cerrado"/>
    <s v="ITSMECOM-1099218"/>
    <n v="5482861"/>
    <d v="2022-08-18T00:00:00"/>
    <d v="2022-09-10T00:00:00"/>
    <d v="2022-08-19T00:00:00"/>
    <d v="2022-08-26T00:00:00"/>
    <s v=""/>
    <d v="2022-08-26T00:00:00"/>
    <n v="8"/>
    <n v="7"/>
    <n v="2022"/>
    <n v="8"/>
    <n v="28"/>
    <n v="9"/>
    <n v="3"/>
  </r>
  <r>
    <x v="0"/>
    <x v="9"/>
    <x v="1"/>
    <s v="Cerrado"/>
    <s v="ITSMECOM-1099197"/>
    <n v="5482744"/>
    <d v="2022-08-18T00:00:00"/>
    <d v="2022-09-03T00:00:00"/>
    <m/>
    <m/>
    <s v=""/>
    <d v="2022-08-19T00:00:00"/>
    <n v="1"/>
    <n v="0"/>
    <n v="2022"/>
    <n v="8"/>
    <n v="28"/>
    <n v="9"/>
    <n v="3"/>
  </r>
  <r>
    <x v="1"/>
    <x v="1"/>
    <x v="0"/>
    <s v="Cerrado"/>
    <s v="ITSMECOM-1098935"/>
    <n v="5481584"/>
    <d v="2022-08-18T00:00:00"/>
    <d v="2022-09-06T00:00:00"/>
    <d v="2022-08-18T00:00:00"/>
    <d v="2022-08-22T00:00:00"/>
    <s v=""/>
    <d v="2022-08-22T00:00:00"/>
    <n v="4"/>
    <n v="4"/>
    <n v="2022"/>
    <n v="8"/>
    <n v="28"/>
    <n v="9"/>
    <n v="3"/>
  </r>
  <r>
    <x v="1"/>
    <x v="5"/>
    <x v="0"/>
    <s v="Cerrado"/>
    <s v="ITSMECOM-1098879"/>
    <n v="5481406"/>
    <d v="2022-08-18T00:00:00"/>
    <d v="2022-09-07T00:00:00"/>
    <d v="2022-08-18T00:00:00"/>
    <d v="2022-08-23T00:00:00"/>
    <s v=""/>
    <d v="2022-08-23T00:00:00"/>
    <n v="5"/>
    <n v="5"/>
    <n v="2022"/>
    <n v="8"/>
    <n v="28"/>
    <n v="9"/>
    <n v="3"/>
  </r>
  <r>
    <x v="1"/>
    <x v="7"/>
    <x v="1"/>
    <s v="Cerrado"/>
    <s v="ITSMECOM-1097323"/>
    <n v="5477514"/>
    <d v="2022-08-17T00:00:00"/>
    <d v="2022-09-10T00:00:00"/>
    <d v="2022-08-25T00:00:00"/>
    <d v="2022-08-25T00:00:00"/>
    <s v=""/>
    <d v="2022-08-25T00:00:00"/>
    <n v="8"/>
    <n v="0"/>
    <n v="2022"/>
    <n v="8"/>
    <n v="28"/>
    <n v="9"/>
    <n v="3"/>
  </r>
  <r>
    <x v="1"/>
    <x v="5"/>
    <x v="2"/>
    <s v="Cerrado"/>
    <s v="ITSMECOM-1097063"/>
    <n v="5475991"/>
    <d v="2022-08-17T00:00:00"/>
    <d v="2022-09-02T00:00:00"/>
    <d v="2022-08-17T00:00:00"/>
    <d v="2022-08-18T00:00:00"/>
    <s v=""/>
    <d v="2022-08-18T00:00:00"/>
    <n v="1"/>
    <n v="1"/>
    <n v="2022"/>
    <n v="8"/>
    <n v="28"/>
    <n v="9"/>
    <n v="3"/>
  </r>
  <r>
    <x v="0"/>
    <x v="0"/>
    <x v="0"/>
    <s v="Cerrado"/>
    <s v="ITSMECOM-1096902"/>
    <n v="5475731"/>
    <d v="2022-08-17T00:00:00"/>
    <d v="2022-09-01T00:00:00"/>
    <m/>
    <m/>
    <s v=""/>
    <d v="2022-08-17T00:00:00"/>
    <n v="0"/>
    <n v="0"/>
    <n v="2022"/>
    <n v="8"/>
    <n v="28"/>
    <n v="9"/>
    <n v="3"/>
  </r>
  <r>
    <x v="1"/>
    <x v="3"/>
    <x v="3"/>
    <s v="Cerrado"/>
    <s v="ITSMECOM-1096556"/>
    <n v="5474817"/>
    <d v="2022-08-17T00:00:00"/>
    <d v="2022-09-02T00:00:00"/>
    <d v="2022-08-17T00:00:00"/>
    <d v="2022-08-18T00:00:00"/>
    <s v=""/>
    <d v="2022-08-18T00:00:00"/>
    <n v="1"/>
    <n v="1"/>
    <n v="2022"/>
    <n v="8"/>
    <n v="28"/>
    <n v="9"/>
    <n v="3"/>
  </r>
  <r>
    <x v="1"/>
    <x v="3"/>
    <x v="3"/>
    <s v="Cerrado"/>
    <s v="ITSMECOM-1096551"/>
    <n v="5474815"/>
    <d v="2022-08-17T00:00:00"/>
    <d v="2022-09-01T00:00:00"/>
    <d v="2022-08-17T00:00:00"/>
    <d v="2022-08-17T00:00:00"/>
    <s v=""/>
    <d v="2022-08-17T00:00:00"/>
    <n v="0"/>
    <n v="0"/>
    <n v="2022"/>
    <n v="8"/>
    <n v="28"/>
    <n v="9"/>
    <n v="3"/>
  </r>
  <r>
    <x v="1"/>
    <x v="5"/>
    <x v="0"/>
    <s v="Cerrado"/>
    <s v="ITSMECOM-1095375"/>
    <n v="5471465"/>
    <d v="2022-08-16T00:00:00"/>
    <d v="2022-09-01T00:00:00"/>
    <m/>
    <m/>
    <s v=""/>
    <d v="2022-08-17T00:00:00"/>
    <n v="1"/>
    <n v="0"/>
    <n v="2022"/>
    <n v="8"/>
    <n v="28"/>
    <n v="9"/>
    <n v="3"/>
  </r>
  <r>
    <x v="1"/>
    <x v="3"/>
    <x v="0"/>
    <s v="Cerrado"/>
    <s v="ITSMECOM-1095343"/>
    <n v="5471433"/>
    <d v="2022-08-16T00:00:00"/>
    <d v="2022-09-01T00:00:00"/>
    <d v="2022-08-16T00:00:00"/>
    <d v="2022-08-17T00:00:00"/>
    <s v=""/>
    <d v="2022-08-17T00:00:00"/>
    <n v="1"/>
    <n v="1"/>
    <n v="2022"/>
    <n v="8"/>
    <n v="28"/>
    <n v="9"/>
    <n v="3"/>
  </r>
  <r>
    <x v="1"/>
    <x v="3"/>
    <x v="2"/>
    <s v="Cerrado"/>
    <s v="ITSMECOM-1094855"/>
    <n v="5469665"/>
    <d v="2022-08-16T00:00:00"/>
    <d v="2022-09-01T00:00:00"/>
    <m/>
    <m/>
    <s v=""/>
    <d v="2022-08-17T00:00:00"/>
    <n v="1"/>
    <n v="0"/>
    <n v="2022"/>
    <n v="8"/>
    <n v="28"/>
    <n v="9"/>
    <n v="3"/>
  </r>
  <r>
    <x v="1"/>
    <x v="3"/>
    <x v="2"/>
    <s v="Cerrado"/>
    <s v="ITSMECOM-1094829"/>
    <n v="5469649"/>
    <d v="2022-08-16T00:00:00"/>
    <d v="2022-09-01T00:00:00"/>
    <m/>
    <m/>
    <s v=""/>
    <d v="2022-08-17T00:00:00"/>
    <n v="1"/>
    <n v="0"/>
    <n v="2022"/>
    <n v="8"/>
    <n v="28"/>
    <n v="9"/>
    <n v="3"/>
  </r>
  <r>
    <x v="1"/>
    <x v="3"/>
    <x v="2"/>
    <s v="Cerrado"/>
    <s v="ITSMECOM-1094822"/>
    <n v="5469486"/>
    <d v="2022-08-16T00:00:00"/>
    <d v="2022-09-01T00:00:00"/>
    <m/>
    <m/>
    <s v=""/>
    <d v="2022-08-17T00:00:00"/>
    <n v="1"/>
    <n v="0"/>
    <n v="2022"/>
    <n v="8"/>
    <n v="28"/>
    <n v="9"/>
    <n v="3"/>
  </r>
  <r>
    <x v="1"/>
    <x v="3"/>
    <x v="2"/>
    <s v="Cerrado"/>
    <s v="ITSMECOM-1094807"/>
    <n v="5469470"/>
    <d v="2022-08-16T00:00:00"/>
    <d v="2022-09-02T00:00:00"/>
    <d v="2022-08-16T00:00:00"/>
    <d v="2022-08-18T00:00:00"/>
    <s v=""/>
    <d v="2022-08-18T00:00:00"/>
    <n v="2"/>
    <n v="2"/>
    <n v="2022"/>
    <n v="8"/>
    <n v="28"/>
    <n v="9"/>
    <n v="3"/>
  </r>
  <r>
    <x v="1"/>
    <x v="3"/>
    <x v="2"/>
    <s v="Cerrado"/>
    <s v="ITSMECOM-1094806"/>
    <n v="5469468"/>
    <d v="2022-08-16T00:00:00"/>
    <d v="2022-09-01T00:00:00"/>
    <m/>
    <m/>
    <s v=""/>
    <d v="2022-08-17T00:00:00"/>
    <n v="1"/>
    <n v="0"/>
    <n v="2022"/>
    <n v="8"/>
    <n v="28"/>
    <n v="9"/>
    <n v="3"/>
  </r>
  <r>
    <x v="1"/>
    <x v="3"/>
    <x v="0"/>
    <s v="Cerrado"/>
    <s v="ITSMECOM-1094803"/>
    <n v="5469463"/>
    <d v="2022-08-16T00:00:00"/>
    <d v="2022-08-31T00:00:00"/>
    <m/>
    <m/>
    <s v=""/>
    <d v="2022-08-16T00:00:00"/>
    <n v="0"/>
    <n v="0"/>
    <n v="2022"/>
    <n v="8"/>
    <n v="28"/>
    <n v="9"/>
    <n v="3"/>
  </r>
  <r>
    <x v="1"/>
    <x v="5"/>
    <x v="0"/>
    <s v="Cerrado"/>
    <s v="ITSMECOM-1094772"/>
    <n v="5469420"/>
    <d v="2022-08-16T00:00:00"/>
    <d v="2022-08-31T00:00:00"/>
    <m/>
    <m/>
    <s v=""/>
    <d v="2022-08-16T00:00:00"/>
    <n v="0"/>
    <n v="0"/>
    <n v="2022"/>
    <n v="8"/>
    <n v="28"/>
    <n v="9"/>
    <n v="3"/>
  </r>
  <r>
    <x v="1"/>
    <x v="7"/>
    <x v="1"/>
    <s v="Cerrado"/>
    <s v="ITSMECOM-1093027"/>
    <n v="5466780"/>
    <d v="2022-08-13T00:00:00"/>
    <d v="2022-09-07T00:00:00"/>
    <m/>
    <m/>
    <s v=""/>
    <d v="2022-08-23T00:00:00"/>
    <n v="10"/>
    <n v="0"/>
    <n v="2022"/>
    <n v="8"/>
    <n v="28"/>
    <n v="9"/>
    <n v="3"/>
  </r>
  <r>
    <x v="0"/>
    <x v="0"/>
    <x v="0"/>
    <s v="Cerrado"/>
    <s v="ITSMECOM-1092380"/>
    <n v="5465286"/>
    <d v="2022-08-12T00:00:00"/>
    <d v="2022-08-27T00:00:00"/>
    <m/>
    <m/>
    <s v=""/>
    <d v="2022-08-12T00:00:00"/>
    <n v="0"/>
    <n v="0"/>
    <n v="2022"/>
    <n v="8"/>
    <n v="28"/>
    <n v="9"/>
    <n v="3"/>
  </r>
  <r>
    <x v="1"/>
    <x v="3"/>
    <x v="0"/>
    <s v="Cerrado"/>
    <s v="ITSMECOM-1091873"/>
    <n v="5463069"/>
    <d v="2022-08-12T00:00:00"/>
    <d v="2022-08-27T00:00:00"/>
    <m/>
    <m/>
    <s v=""/>
    <d v="2022-08-12T00:00:00"/>
    <n v="0"/>
    <n v="0"/>
    <n v="2022"/>
    <n v="8"/>
    <n v="28"/>
    <n v="9"/>
    <n v="3"/>
  </r>
  <r>
    <x v="1"/>
    <x v="3"/>
    <x v="3"/>
    <s v="Cerrado"/>
    <s v="ITSMECOM-1091869"/>
    <n v="5463181"/>
    <d v="2022-08-12T00:00:00"/>
    <d v="2022-09-08T00:00:00"/>
    <d v="2022-08-12T00:00:00"/>
    <d v="2022-08-24T00:00:00"/>
    <s v=""/>
    <d v="2022-08-24T00:00:00"/>
    <n v="12"/>
    <n v="12"/>
    <n v="2022"/>
    <n v="8"/>
    <n v="28"/>
    <n v="9"/>
    <n v="3"/>
  </r>
  <r>
    <x v="1"/>
    <x v="1"/>
    <x v="2"/>
    <s v="Cerrado"/>
    <s v="ITSMECOM-1091837"/>
    <n v="5463039"/>
    <d v="2022-08-12T00:00:00"/>
    <d v="2022-08-27T00:00:00"/>
    <m/>
    <m/>
    <s v=""/>
    <d v="2022-08-12T00:00:00"/>
    <n v="0"/>
    <n v="0"/>
    <n v="2022"/>
    <n v="8"/>
    <n v="28"/>
    <n v="9"/>
    <n v="3"/>
  </r>
  <r>
    <x v="0"/>
    <x v="0"/>
    <x v="0"/>
    <s v="Cerrado"/>
    <s v="ITSMECOM-1090490"/>
    <n v="5459083"/>
    <d v="2022-08-11T00:00:00"/>
    <d v="2022-08-26T00:00:00"/>
    <m/>
    <m/>
    <s v=""/>
    <d v="2022-08-11T00:00:00"/>
    <n v="0"/>
    <n v="0"/>
    <n v="2022"/>
    <n v="8"/>
    <n v="28"/>
    <n v="9"/>
    <n v="3"/>
  </r>
  <r>
    <x v="1"/>
    <x v="5"/>
    <x v="2"/>
    <s v="Cerrado"/>
    <s v="ITSMECOM-1090435"/>
    <n v="5459218"/>
    <d v="2022-08-11T00:00:00"/>
    <d v="2022-08-27T00:00:00"/>
    <d v="2022-08-11T00:00:00"/>
    <d v="2022-08-12T00:00:00"/>
    <s v=""/>
    <d v="2022-08-12T00:00:00"/>
    <n v="1"/>
    <n v="1"/>
    <n v="2022"/>
    <n v="8"/>
    <n v="28"/>
    <n v="9"/>
    <n v="3"/>
  </r>
  <r>
    <x v="1"/>
    <x v="7"/>
    <x v="1"/>
    <s v="Cerrado"/>
    <s v="ITSMECOM-1090339"/>
    <n v="5458731"/>
    <d v="2022-08-11T00:00:00"/>
    <d v="2022-08-27T00:00:00"/>
    <m/>
    <m/>
    <s v=""/>
    <d v="2022-08-12T00:00:00"/>
    <n v="1"/>
    <n v="0"/>
    <n v="2022"/>
    <n v="8"/>
    <n v="28"/>
    <n v="9"/>
    <n v="3"/>
  </r>
  <r>
    <x v="1"/>
    <x v="5"/>
    <x v="0"/>
    <s v="Cerrado"/>
    <s v="ITSMECOM-1089081"/>
    <n v="5454940"/>
    <d v="2022-08-10T00:00:00"/>
    <d v="2022-08-27T00:00:00"/>
    <d v="2022-08-10T00:00:00"/>
    <d v="2022-08-11T00:00:00"/>
    <s v=""/>
    <d v="2022-08-11T00:00:00"/>
    <n v="1"/>
    <n v="1"/>
    <n v="2022"/>
    <n v="8"/>
    <n v="28"/>
    <n v="9"/>
    <n v="3"/>
  </r>
  <r>
    <x v="1"/>
    <x v="3"/>
    <x v="2"/>
    <s v="Cerrado"/>
    <s v="ITSMECOM-1088719"/>
    <n v="5452940"/>
    <d v="2022-08-10T00:00:00"/>
    <d v="2022-08-25T00:00:00"/>
    <d v="2022-08-10T00:00:00"/>
    <d v="2022-08-10T00:00:00"/>
    <s v=""/>
    <d v="2022-08-10T00:00:00"/>
    <n v="0"/>
    <n v="0"/>
    <n v="2022"/>
    <n v="8"/>
    <n v="28"/>
    <n v="9"/>
    <n v="3"/>
  </r>
  <r>
    <x v="1"/>
    <x v="3"/>
    <x v="3"/>
    <s v="Cerrado"/>
    <s v="ITSMECOM-1088716"/>
    <n v="5452938"/>
    <d v="2022-08-10T00:00:00"/>
    <d v="2022-08-26T00:00:00"/>
    <d v="2022-08-10T00:00:00"/>
    <d v="2022-08-10T00:00:00"/>
    <s v=""/>
    <d v="2022-08-10T00:00:00"/>
    <n v="0"/>
    <n v="0"/>
    <n v="2022"/>
    <n v="8"/>
    <n v="28"/>
    <n v="9"/>
    <n v="3"/>
  </r>
  <r>
    <x v="1"/>
    <x v="5"/>
    <x v="0"/>
    <s v="Cerrado"/>
    <s v="ITSMECOM-1088691"/>
    <n v="5452915"/>
    <d v="2022-08-10T00:00:00"/>
    <d v="2022-08-26T00:00:00"/>
    <d v="2022-08-10T00:00:00"/>
    <d v="2022-08-10T00:00:00"/>
    <s v=""/>
    <d v="2022-08-10T00:00:00"/>
    <n v="0"/>
    <n v="0"/>
    <n v="2022"/>
    <n v="8"/>
    <n v="28"/>
    <n v="9"/>
    <n v="3"/>
  </r>
  <r>
    <x v="1"/>
    <x v="1"/>
    <x v="2"/>
    <s v="Cerrado"/>
    <s v="ITSMECOM-1087286"/>
    <n v="5448937"/>
    <d v="2022-08-09T00:00:00"/>
    <d v="2022-09-06T00:00:00"/>
    <d v="2022-08-09T00:00:00"/>
    <d v="2022-08-22T00:00:00"/>
    <s v=""/>
    <d v="2022-08-22T00:00:00"/>
    <n v="13"/>
    <n v="13"/>
    <n v="2022"/>
    <n v="8"/>
    <n v="28"/>
    <n v="9"/>
    <n v="3"/>
  </r>
  <r>
    <x v="1"/>
    <x v="5"/>
    <x v="0"/>
    <s v="Cerrado"/>
    <s v="ITSMECOM-1087153"/>
    <n v="5448201"/>
    <d v="2022-08-09T00:00:00"/>
    <d v="2022-08-24T00:00:00"/>
    <m/>
    <m/>
    <s v=""/>
    <d v="2022-08-09T00:00:00"/>
    <n v="0"/>
    <n v="0"/>
    <n v="2022"/>
    <n v="8"/>
    <n v="28"/>
    <n v="9"/>
    <n v="3"/>
  </r>
  <r>
    <x v="1"/>
    <x v="1"/>
    <x v="0"/>
    <s v="Cerrado"/>
    <s v="ITSMECOM-1086946"/>
    <n v="5447716"/>
    <d v="2022-08-09T00:00:00"/>
    <d v="2022-08-26T00:00:00"/>
    <d v="2022-08-09T00:00:00"/>
    <d v="2022-08-11T00:00:00"/>
    <s v=""/>
    <d v="2022-08-11T00:00:00"/>
    <n v="2"/>
    <n v="2"/>
    <n v="2022"/>
    <n v="8"/>
    <n v="28"/>
    <n v="9"/>
    <n v="3"/>
  </r>
  <r>
    <x v="1"/>
    <x v="3"/>
    <x v="2"/>
    <s v="Cerrado"/>
    <s v="ITSMECOM-1086902"/>
    <n v="5447190"/>
    <d v="2022-08-09T00:00:00"/>
    <d v="2022-08-24T00:00:00"/>
    <m/>
    <m/>
    <s v=""/>
    <d v="2022-08-09T00:00:00"/>
    <n v="0"/>
    <n v="0"/>
    <n v="2022"/>
    <n v="8"/>
    <n v="28"/>
    <n v="9"/>
    <n v="3"/>
  </r>
  <r>
    <x v="0"/>
    <x v="0"/>
    <x v="0"/>
    <s v="Cerrado"/>
    <s v="ITSMECOM-1085187"/>
    <n v="5444041"/>
    <d v="2022-08-08T00:00:00"/>
    <d v="2022-08-24T00:00:00"/>
    <m/>
    <m/>
    <s v=""/>
    <d v="2022-08-08T00:00:00"/>
    <n v="0"/>
    <n v="0"/>
    <n v="2022"/>
    <n v="8"/>
    <n v="28"/>
    <n v="9"/>
    <n v="3"/>
  </r>
  <r>
    <x v="1"/>
    <x v="16"/>
    <x v="2"/>
    <s v="Cerrado"/>
    <s v="ITSMECOM-1084670"/>
    <n v="5442212"/>
    <d v="2022-08-08T00:00:00"/>
    <d v="2022-09-09T00:00:00"/>
    <d v="2022-08-18T00:00:00"/>
    <d v="2022-08-25T00:00:00"/>
    <s v=""/>
    <d v="2022-08-25T00:00:00"/>
    <n v="17"/>
    <n v="7"/>
    <n v="2022"/>
    <n v="8"/>
    <n v="28"/>
    <n v="9"/>
    <n v="3"/>
  </r>
  <r>
    <x v="1"/>
    <x v="3"/>
    <x v="0"/>
    <s v="Cerrado"/>
    <s v="ITSMECOM-1084539"/>
    <n v="5441429"/>
    <d v="2022-08-08T00:00:00"/>
    <d v="2022-08-23T00:00:00"/>
    <d v="2022-08-08T00:00:00"/>
    <d v="2022-08-08T00:00:00"/>
    <s v=""/>
    <d v="2022-08-08T00:00:00"/>
    <n v="0"/>
    <n v="0"/>
    <n v="2022"/>
    <n v="8"/>
    <n v="28"/>
    <n v="9"/>
    <n v="3"/>
  </r>
  <r>
    <x v="1"/>
    <x v="3"/>
    <x v="3"/>
    <s v="Cerrado"/>
    <s v="ITSMECOM-1084537"/>
    <n v="5441424"/>
    <d v="2022-08-08T00:00:00"/>
    <d v="2022-08-27T00:00:00"/>
    <d v="2022-08-11T00:00:00"/>
    <d v="2022-08-12T00:00:00"/>
    <s v=""/>
    <d v="2022-08-12T00:00:00"/>
    <n v="4"/>
    <n v="1"/>
    <n v="2022"/>
    <n v="8"/>
    <n v="28"/>
    <n v="9"/>
    <n v="3"/>
  </r>
  <r>
    <x v="1"/>
    <x v="1"/>
    <x v="0"/>
    <s v="Cerrado"/>
    <s v="ITSMECOM-1084536"/>
    <n v="5441275"/>
    <d v="2022-08-08T00:00:00"/>
    <d v="2022-08-26T00:00:00"/>
    <d v="2022-08-08T00:00:00"/>
    <d v="2022-08-11T00:00:00"/>
    <s v=""/>
    <d v="2022-08-11T00:00:00"/>
    <n v="3"/>
    <n v="3"/>
    <n v="2022"/>
    <n v="8"/>
    <n v="28"/>
    <n v="9"/>
    <n v="3"/>
  </r>
  <r>
    <x v="1"/>
    <x v="1"/>
    <x v="0"/>
    <s v="Cerrado"/>
    <s v="ITSMECOM-1084534"/>
    <n v="5441273"/>
    <d v="2022-08-08T00:00:00"/>
    <d v="2022-08-26T00:00:00"/>
    <d v="2022-08-08T00:00:00"/>
    <d v="2022-08-11T00:00:00"/>
    <s v=""/>
    <d v="2022-08-11T00:00:00"/>
    <n v="3"/>
    <n v="3"/>
    <n v="2022"/>
    <n v="8"/>
    <n v="28"/>
    <n v="9"/>
    <n v="3"/>
  </r>
  <r>
    <x v="1"/>
    <x v="1"/>
    <x v="0"/>
    <s v="Cerrado"/>
    <s v="ITSMECOM-1084533"/>
    <n v="5441272"/>
    <d v="2022-08-08T00:00:00"/>
    <d v="2022-08-26T00:00:00"/>
    <d v="2022-08-08T00:00:00"/>
    <d v="2022-08-11T00:00:00"/>
    <s v=""/>
    <d v="2022-08-11T00:00:00"/>
    <n v="3"/>
    <n v="3"/>
    <n v="2022"/>
    <n v="8"/>
    <n v="28"/>
    <n v="9"/>
    <n v="3"/>
  </r>
  <r>
    <x v="1"/>
    <x v="3"/>
    <x v="0"/>
    <s v="Cerrado"/>
    <s v="ITSMECOM-1084532"/>
    <n v="5441418"/>
    <d v="2022-08-08T00:00:00"/>
    <d v="2022-08-23T00:00:00"/>
    <m/>
    <m/>
    <s v=""/>
    <d v="2022-08-08T00:00:00"/>
    <n v="0"/>
    <n v="0"/>
    <n v="2022"/>
    <n v="8"/>
    <n v="28"/>
    <n v="9"/>
    <n v="3"/>
  </r>
  <r>
    <x v="1"/>
    <x v="3"/>
    <x v="0"/>
    <s v="Cerrado"/>
    <s v="ITSMECOM-1084519"/>
    <n v="5441101"/>
    <d v="2022-08-08T00:00:00"/>
    <d v="2022-08-23T00:00:00"/>
    <d v="2022-08-08T00:00:00"/>
    <d v="2022-08-08T00:00:00"/>
    <s v=""/>
    <d v="2022-08-08T00:00:00"/>
    <n v="0"/>
    <n v="0"/>
    <n v="2022"/>
    <n v="8"/>
    <n v="28"/>
    <n v="9"/>
    <n v="3"/>
  </r>
  <r>
    <x v="1"/>
    <x v="1"/>
    <x v="0"/>
    <s v="Cerrado"/>
    <s v="ITSMECOM-1081795"/>
    <n v="5437130"/>
    <d v="2022-08-05T00:00:00"/>
    <d v="2022-08-26T00:00:00"/>
    <d v="2022-08-05T00:00:00"/>
    <d v="2022-08-11T00:00:00"/>
    <s v=""/>
    <d v="2022-08-11T00:00:00"/>
    <n v="6"/>
    <n v="6"/>
    <n v="2022"/>
    <n v="8"/>
    <n v="28"/>
    <n v="9"/>
    <n v="3"/>
  </r>
  <r>
    <x v="1"/>
    <x v="1"/>
    <x v="0"/>
    <s v="Cerrado"/>
    <s v="ITSMECOM-1081342"/>
    <n v="5435327"/>
    <d v="2022-08-05T00:00:00"/>
    <d v="2022-08-20T00:00:00"/>
    <m/>
    <m/>
    <s v=""/>
    <d v="2022-08-05T00:00:00"/>
    <n v="0"/>
    <n v="0"/>
    <n v="2022"/>
    <n v="8"/>
    <n v="28"/>
    <n v="9"/>
    <n v="3"/>
  </r>
  <r>
    <x v="1"/>
    <x v="5"/>
    <x v="0"/>
    <s v="Cerrado"/>
    <s v="ITSMECOM-1081202"/>
    <n v="5434731"/>
    <d v="2022-08-05T00:00:00"/>
    <d v="2022-08-27T00:00:00"/>
    <d v="2022-08-05T00:00:00"/>
    <d v="2022-08-12T00:00:00"/>
    <s v=""/>
    <d v="2022-08-12T00:00:00"/>
    <n v="7"/>
    <n v="7"/>
    <n v="2022"/>
    <n v="8"/>
    <n v="28"/>
    <n v="9"/>
    <n v="3"/>
  </r>
  <r>
    <x v="1"/>
    <x v="3"/>
    <x v="0"/>
    <s v="Cerrado"/>
    <s v="ITSMECOM-1081124"/>
    <n v="5434247"/>
    <d v="2022-08-05T00:00:00"/>
    <d v="2022-08-24T00:00:00"/>
    <m/>
    <m/>
    <s v=""/>
    <d v="2022-08-09T00:00:00"/>
    <n v="4"/>
    <n v="0"/>
    <n v="2022"/>
    <n v="8"/>
    <n v="28"/>
    <n v="9"/>
    <n v="3"/>
  </r>
  <r>
    <x v="1"/>
    <x v="1"/>
    <x v="1"/>
    <s v="Cerrado"/>
    <s v="ITSMECOM-1081122"/>
    <n v="5434173"/>
    <d v="2022-08-05T00:00:00"/>
    <d v="2022-08-26T00:00:00"/>
    <m/>
    <m/>
    <s v=""/>
    <d v="2022-08-11T00:00:00"/>
    <n v="6"/>
    <n v="0"/>
    <n v="2022"/>
    <n v="8"/>
    <n v="28"/>
    <n v="9"/>
    <n v="3"/>
  </r>
  <r>
    <x v="1"/>
    <x v="5"/>
    <x v="0"/>
    <s v="Cerrado"/>
    <s v="ITSMECOM-1079667"/>
    <n v="5431394"/>
    <d v="2022-08-04T00:00:00"/>
    <d v="2022-08-24T00:00:00"/>
    <m/>
    <m/>
    <s v=""/>
    <d v="2022-08-09T00:00:00"/>
    <n v="5"/>
    <n v="0"/>
    <n v="2022"/>
    <n v="8"/>
    <n v="28"/>
    <n v="9"/>
    <n v="3"/>
  </r>
  <r>
    <x v="1"/>
    <x v="1"/>
    <x v="0"/>
    <s v="Cerrado"/>
    <s v="ITSMECOM-1079653"/>
    <n v="5431513"/>
    <d v="2022-08-04T00:00:00"/>
    <d v="2022-09-09T00:00:00"/>
    <d v="2022-08-04T00:00:00"/>
    <d v="2022-08-25T00:00:00"/>
    <s v=""/>
    <d v="2022-08-25T00:00:00"/>
    <n v="21"/>
    <n v="21"/>
    <n v="2022"/>
    <n v="8"/>
    <n v="28"/>
    <n v="9"/>
    <n v="3"/>
  </r>
  <r>
    <x v="1"/>
    <x v="5"/>
    <x v="0"/>
    <s v="Cerrado"/>
    <s v="ITSMECOM-1079420"/>
    <n v="5430447"/>
    <d v="2022-08-04T00:00:00"/>
    <d v="2022-08-27T00:00:00"/>
    <d v="2022-08-05T00:00:00"/>
    <d v="2022-08-12T00:00:00"/>
    <s v=""/>
    <d v="2022-08-12T00:00:00"/>
    <n v="8"/>
    <n v="7"/>
    <n v="2022"/>
    <n v="8"/>
    <n v="28"/>
    <n v="9"/>
    <n v="3"/>
  </r>
  <r>
    <x v="1"/>
    <x v="1"/>
    <x v="2"/>
    <s v="Cerrado"/>
    <s v="ITSMECOM-1079396"/>
    <n v="5430240"/>
    <d v="2022-08-04T00:00:00"/>
    <d v="2022-08-26T00:00:00"/>
    <m/>
    <m/>
    <s v=""/>
    <d v="2022-08-11T00:00:00"/>
    <n v="7"/>
    <n v="0"/>
    <n v="2022"/>
    <n v="8"/>
    <n v="28"/>
    <n v="9"/>
    <n v="3"/>
  </r>
  <r>
    <x v="0"/>
    <x v="0"/>
    <x v="0"/>
    <s v="Cerrado"/>
    <s v="ITSMECOM-1079384"/>
    <n v="5430003"/>
    <d v="2022-08-04T00:00:00"/>
    <d v="2022-08-19T00:00:00"/>
    <m/>
    <m/>
    <s v=""/>
    <d v="2022-08-04T00:00:00"/>
    <n v="0"/>
    <n v="0"/>
    <n v="2022"/>
    <n v="8"/>
    <n v="28"/>
    <n v="9"/>
    <n v="3"/>
  </r>
  <r>
    <x v="0"/>
    <x v="0"/>
    <x v="0"/>
    <s v="Cerrado"/>
    <s v="ITSMECOM-1078108"/>
    <n v="5428244"/>
    <d v="2022-08-04T00:00:00"/>
    <d v="2022-08-19T00:00:00"/>
    <m/>
    <m/>
    <s v=""/>
    <d v="2022-08-04T00:00:00"/>
    <n v="0"/>
    <n v="0"/>
    <n v="2022"/>
    <n v="8"/>
    <n v="28"/>
    <n v="9"/>
    <n v="3"/>
  </r>
  <r>
    <x v="0"/>
    <x v="0"/>
    <x v="0"/>
    <s v="Cerrado"/>
    <s v="ITSMECOM-1077778"/>
    <n v="5428025"/>
    <d v="2022-08-04T00:00:00"/>
    <d v="2022-08-19T00:00:00"/>
    <m/>
    <m/>
    <s v=""/>
    <d v="2022-08-04T00:00:00"/>
    <n v="0"/>
    <n v="0"/>
    <n v="2022"/>
    <n v="8"/>
    <n v="28"/>
    <n v="9"/>
    <n v="3"/>
  </r>
  <r>
    <x v="1"/>
    <x v="5"/>
    <x v="0"/>
    <s v="Cerrado"/>
    <s v="ITSMECOM-1077602"/>
    <n v="5427596"/>
    <d v="2022-08-04T00:00:00"/>
    <d v="2022-08-25T00:00:00"/>
    <d v="2022-08-04T00:00:00"/>
    <d v="2022-08-10T00:00:00"/>
    <s v=""/>
    <d v="2022-08-10T00:00:00"/>
    <n v="6"/>
    <n v="6"/>
    <n v="2022"/>
    <n v="8"/>
    <n v="28"/>
    <n v="9"/>
    <n v="3"/>
  </r>
  <r>
    <x v="1"/>
    <x v="1"/>
    <x v="0"/>
    <s v="Cerrado"/>
    <s v="ITSMECOM-1077348"/>
    <n v="5426754"/>
    <d v="2022-08-04T00:00:00"/>
    <d v="2022-08-19T00:00:00"/>
    <d v="2022-08-04T00:00:00"/>
    <d v="2022-08-04T00:00:00"/>
    <s v=""/>
    <d v="2022-08-04T00:00:00"/>
    <n v="0"/>
    <n v="0"/>
    <n v="2022"/>
    <n v="8"/>
    <n v="28"/>
    <n v="9"/>
    <n v="3"/>
  </r>
  <r>
    <x v="1"/>
    <x v="3"/>
    <x v="0"/>
    <s v="Cerrado"/>
    <s v="ITSMECOM-1077310"/>
    <n v="5426395"/>
    <d v="2022-08-04T00:00:00"/>
    <d v="2022-08-24T00:00:00"/>
    <m/>
    <m/>
    <s v=""/>
    <d v="2022-08-08T00:00:00"/>
    <n v="4"/>
    <n v="0"/>
    <n v="2022"/>
    <n v="8"/>
    <n v="28"/>
    <n v="9"/>
    <n v="3"/>
  </r>
  <r>
    <x v="1"/>
    <x v="1"/>
    <x v="2"/>
    <s v="Cerrado"/>
    <s v="ITSMECOM-1076206"/>
    <n v="5424488"/>
    <d v="2022-08-03T00:00:00"/>
    <d v="2022-08-26T00:00:00"/>
    <m/>
    <m/>
    <s v=""/>
    <d v="2022-08-11T00:00:00"/>
    <n v="8"/>
    <n v="0"/>
    <n v="2022"/>
    <n v="8"/>
    <n v="28"/>
    <n v="9"/>
    <n v="3"/>
  </r>
  <r>
    <x v="1"/>
    <x v="5"/>
    <x v="0"/>
    <s v="Cerrado"/>
    <s v="ITSMECOM-1075531"/>
    <n v="5421788"/>
    <d v="2022-08-03T00:00:00"/>
    <d v="2022-08-18T00:00:00"/>
    <d v="2022-08-03T00:00:00"/>
    <d v="2022-08-03T00:00:00"/>
    <s v=""/>
    <d v="2022-08-03T00:00:00"/>
    <n v="0"/>
    <n v="0"/>
    <n v="2022"/>
    <n v="8"/>
    <n v="28"/>
    <n v="9"/>
    <n v="3"/>
  </r>
  <r>
    <x v="1"/>
    <x v="1"/>
    <x v="0"/>
    <s v="Cerrado"/>
    <s v="ITSMECOM-1075136"/>
    <n v="5420565"/>
    <d v="2022-08-03T00:00:00"/>
    <d v="2022-08-19T00:00:00"/>
    <d v="2022-08-03T00:00:00"/>
    <d v="2022-08-04T00:00:00"/>
    <s v=""/>
    <d v="2022-08-04T00:00:00"/>
    <n v="1"/>
    <n v="1"/>
    <n v="2022"/>
    <n v="8"/>
    <n v="28"/>
    <n v="9"/>
    <n v="3"/>
  </r>
  <r>
    <x v="1"/>
    <x v="3"/>
    <x v="0"/>
    <s v="Cerrado"/>
    <s v="ITSMECOM-1075060"/>
    <n v="5420004"/>
    <d v="2022-08-03T00:00:00"/>
    <d v="2022-08-24T00:00:00"/>
    <m/>
    <m/>
    <s v=""/>
    <d v="2022-08-08T00:00:00"/>
    <n v="5"/>
    <n v="0"/>
    <n v="2022"/>
    <n v="8"/>
    <n v="28"/>
    <n v="9"/>
    <n v="3"/>
  </r>
  <r>
    <x v="0"/>
    <x v="0"/>
    <x v="1"/>
    <s v="Cerrado"/>
    <s v="ITSMECOM-1073316"/>
    <n v="5416815"/>
    <d v="2022-08-02T00:00:00"/>
    <d v="2022-08-18T00:00:00"/>
    <m/>
    <m/>
    <s v=""/>
    <d v="2022-08-03T00:00:00"/>
    <n v="1"/>
    <n v="0"/>
    <n v="2022"/>
    <n v="8"/>
    <n v="28"/>
    <n v="9"/>
    <n v="3"/>
  </r>
  <r>
    <x v="0"/>
    <x v="11"/>
    <x v="1"/>
    <s v="Cerrado"/>
    <s v="ITSMECOM-1073166"/>
    <n v="5416312"/>
    <d v="2022-08-02T00:00:00"/>
    <d v="2022-08-17T00:00:00"/>
    <d v="2022-08-02T00:00:00"/>
    <d v="2022-08-04T00:00:00"/>
    <s v=""/>
    <d v="2022-08-04T00:00:00"/>
    <n v="2"/>
    <n v="2"/>
    <n v="2022"/>
    <n v="8"/>
    <n v="28"/>
    <n v="9"/>
    <n v="3"/>
  </r>
  <r>
    <x v="0"/>
    <x v="11"/>
    <x v="1"/>
    <s v="Cerrado"/>
    <s v="ITSMECOM-1073164"/>
    <n v="5416105"/>
    <d v="2022-08-02T00:00:00"/>
    <d v="2022-08-28T00:00:00"/>
    <m/>
    <m/>
    <s v=""/>
    <d v="2022-08-12T00:00:00"/>
    <n v="10"/>
    <n v="0"/>
    <n v="2022"/>
    <n v="8"/>
    <n v="28"/>
    <n v="9"/>
    <n v="3"/>
  </r>
  <r>
    <x v="1"/>
    <x v="1"/>
    <x v="2"/>
    <s v="Cerrado"/>
    <s v="ITSMECOM-1073113"/>
    <n v="5415798"/>
    <d v="2022-08-02T00:00:00"/>
    <d v="2022-08-26T00:00:00"/>
    <d v="2022-08-02T00:00:00"/>
    <d v="2022-08-11T00:00:00"/>
    <s v=""/>
    <d v="2022-08-11T00:00:00"/>
    <n v="9"/>
    <n v="9"/>
    <n v="2022"/>
    <n v="8"/>
    <n v="28"/>
    <n v="9"/>
    <n v="3"/>
  </r>
  <r>
    <x v="0"/>
    <x v="0"/>
    <x v="0"/>
    <s v="Cerrado"/>
    <s v="ITSMECOM-1073024"/>
    <n v="5415584"/>
    <d v="2022-08-02T00:00:00"/>
    <d v="2022-08-17T00:00:00"/>
    <m/>
    <m/>
    <s v=""/>
    <d v="2022-08-02T00:00:00"/>
    <n v="0"/>
    <n v="0"/>
    <n v="2022"/>
    <n v="8"/>
    <n v="28"/>
    <n v="9"/>
    <n v="3"/>
  </r>
  <r>
    <x v="1"/>
    <x v="3"/>
    <x v="0"/>
    <s v="Cerrado"/>
    <s v="ITSMECOM-1072721"/>
    <n v="5414423"/>
    <d v="2022-08-02T00:00:00"/>
    <d v="2022-08-24T00:00:00"/>
    <m/>
    <m/>
    <s v=""/>
    <d v="2022-08-08T00:00:00"/>
    <n v="6"/>
    <n v="0"/>
    <n v="2022"/>
    <n v="8"/>
    <n v="28"/>
    <n v="9"/>
    <n v="3"/>
  </r>
  <r>
    <x v="1"/>
    <x v="5"/>
    <x v="0"/>
    <s v="Cerrado"/>
    <s v="ITSMECOM-1072606"/>
    <n v="5414014"/>
    <d v="2022-08-02T00:00:00"/>
    <d v="2022-08-17T00:00:00"/>
    <m/>
    <m/>
    <s v=""/>
    <d v="2022-08-02T00:00:00"/>
    <n v="0"/>
    <n v="0"/>
    <n v="2022"/>
    <n v="8"/>
    <n v="28"/>
    <n v="9"/>
    <n v="3"/>
  </r>
  <r>
    <x v="1"/>
    <x v="1"/>
    <x v="4"/>
    <s v="Cerrado"/>
    <s v="ITSMECOM-1070364"/>
    <n v="5411058"/>
    <d v="2022-08-01T00:00:00"/>
    <d v="2022-08-26T00:00:00"/>
    <d v="2022-08-01T00:00:00"/>
    <d v="2022-08-11T00:00:00"/>
    <s v=""/>
    <d v="2022-08-11T00:00:00"/>
    <n v="10"/>
    <n v="10"/>
    <n v="2022"/>
    <n v="8"/>
    <n v="28"/>
    <n v="9"/>
    <n v="3"/>
  </r>
  <r>
    <x v="1"/>
    <x v="1"/>
    <x v="4"/>
    <s v="Cerrado"/>
    <s v="ITSMECOM-1070316"/>
    <n v="5411035"/>
    <d v="2022-08-01T00:00:00"/>
    <d v="2022-08-26T00:00:00"/>
    <d v="2022-08-01T00:00:00"/>
    <d v="2022-08-11T00:00:00"/>
    <s v=""/>
    <d v="2022-08-11T00:00:00"/>
    <n v="10"/>
    <n v="10"/>
    <n v="2022"/>
    <n v="8"/>
    <n v="28"/>
    <n v="9"/>
    <n v="3"/>
  </r>
  <r>
    <x v="1"/>
    <x v="1"/>
    <x v="2"/>
    <s v="Cerrado"/>
    <s v="ITSMECOM-1070293"/>
    <n v="5411018"/>
    <d v="2022-08-01T00:00:00"/>
    <d v="2022-09-06T00:00:00"/>
    <d v="2022-08-01T00:00:00"/>
    <d v="2022-08-22T00:00:00"/>
    <s v=""/>
    <d v="2022-08-22T00:00:00"/>
    <n v="21"/>
    <n v="21"/>
    <n v="2022"/>
    <n v="8"/>
    <n v="28"/>
    <n v="9"/>
    <n v="3"/>
  </r>
  <r>
    <x v="1"/>
    <x v="5"/>
    <x v="0"/>
    <s v="Cerrado"/>
    <s v="ITSMECOM-1069347"/>
    <n v="5408725"/>
    <d v="2022-08-01T00:00:00"/>
    <d v="2022-09-13T00:00:00"/>
    <d v="2022-08-01T00:00:00"/>
    <d v="2022-08-29T00:00:00"/>
    <s v=""/>
    <d v="2022-08-29T00:00:00"/>
    <n v="28"/>
    <n v="28"/>
    <n v="2022"/>
    <n v="8"/>
    <n v="28"/>
    <n v="9"/>
    <n v="3"/>
  </r>
  <r>
    <x v="1"/>
    <x v="1"/>
    <x v="0"/>
    <s v="Cerrado"/>
    <s v="ITSMECOM-1069078"/>
    <n v="5407390"/>
    <d v="2022-08-01T00:00:00"/>
    <d v="2022-08-18T00:00:00"/>
    <d v="2022-08-02T00:00:00"/>
    <d v="2022-08-02T00:00:00"/>
    <s v=""/>
    <d v="2022-08-02T00:00:00"/>
    <n v="1"/>
    <n v="0"/>
    <n v="2022"/>
    <n v="8"/>
    <n v="28"/>
    <n v="9"/>
    <n v="3"/>
  </r>
  <r>
    <x v="1"/>
    <x v="3"/>
    <x v="0"/>
    <s v="Cerrado"/>
    <s v="ITSMECOM-1068970"/>
    <n v="5406889"/>
    <d v="2022-08-01T00:00:00"/>
    <d v="2022-09-08T00:00:00"/>
    <d v="2022-08-01T00:00:00"/>
    <d v="2022-08-24T00:00:00"/>
    <s v=""/>
    <d v="2022-08-24T00:00:00"/>
    <n v="23"/>
    <n v="23"/>
    <n v="2022"/>
    <n v="8"/>
    <n v="28"/>
    <n v="9"/>
    <n v="3"/>
  </r>
  <r>
    <x v="1"/>
    <x v="3"/>
    <x v="2"/>
    <s v="Cerrado"/>
    <s v="ITSMECOM-1068964"/>
    <n v="5406881"/>
    <d v="2022-08-01T00:00:00"/>
    <d v="2022-08-18T00:00:00"/>
    <d v="2022-08-01T00:00:00"/>
    <d v="2022-08-03T00:00:00"/>
    <s v=""/>
    <d v="2022-08-03T00:00:00"/>
    <n v="2"/>
    <n v="2"/>
    <n v="2022"/>
    <n v="8"/>
    <n v="28"/>
    <n v="9"/>
    <n v="3"/>
  </r>
  <r>
    <x v="1"/>
    <x v="3"/>
    <x v="2"/>
    <s v="Cerrado"/>
    <s v="ITSMECOM-1068958"/>
    <n v="5406875"/>
    <d v="2022-08-01T00:00:00"/>
    <d v="2022-08-17T00:00:00"/>
    <d v="2022-08-01T00:00:00"/>
    <d v="2022-08-02T00:00:00"/>
    <s v=""/>
    <d v="2022-08-02T00:00:00"/>
    <n v="1"/>
    <n v="1"/>
    <n v="2022"/>
    <n v="8"/>
    <n v="28"/>
    <n v="9"/>
    <n v="3"/>
  </r>
  <r>
    <x v="1"/>
    <x v="3"/>
    <x v="0"/>
    <s v="Cerrado"/>
    <s v="ITSMECOM-1068932"/>
    <n v="5406857"/>
    <d v="2022-08-01T00:00:00"/>
    <d v="2022-08-16T00:00:00"/>
    <m/>
    <m/>
    <s v=""/>
    <d v="2022-08-01T00:00:00"/>
    <n v="0"/>
    <n v="0"/>
    <n v="2022"/>
    <n v="8"/>
    <n v="28"/>
    <n v="9"/>
    <n v="3"/>
  </r>
  <r>
    <x v="1"/>
    <x v="5"/>
    <x v="1"/>
    <s v="Cerrado"/>
    <s v="ITSMECOM-1068925"/>
    <n v="5406842"/>
    <d v="2022-08-01T00:00:00"/>
    <d v="2022-08-17T00:00:00"/>
    <m/>
    <m/>
    <s v=""/>
    <d v="2022-08-02T00:00:00"/>
    <n v="1"/>
    <n v="0"/>
    <n v="2022"/>
    <n v="8"/>
    <n v="28"/>
    <n v="9"/>
    <n v="3"/>
  </r>
  <r>
    <x v="1"/>
    <x v="7"/>
    <x v="1"/>
    <s v="Cerrado"/>
    <s v="ITSMECOM-1067195"/>
    <n v="5403425"/>
    <d v="2022-07-29T00:00:00"/>
    <d v="2022-08-06T00:00:00"/>
    <m/>
    <m/>
    <s v=""/>
    <d v="2022-08-06T00:00:00"/>
    <n v="8"/>
    <n v="0"/>
    <n v="2022"/>
    <n v="8"/>
    <n v="28"/>
    <n v="9"/>
    <n v="3"/>
  </r>
  <r>
    <x v="1"/>
    <x v="3"/>
    <x v="0"/>
    <s v="Cerrado"/>
    <s v="ITSMECOM-1067082"/>
    <n v="5402939"/>
    <d v="2022-07-29T00:00:00"/>
    <d v="2022-08-16T00:00:00"/>
    <d v="2022-07-29T00:00:00"/>
    <d v="2022-08-01T00:00:00"/>
    <s v=""/>
    <d v="2022-08-01T00:00:00"/>
    <n v="3"/>
    <n v="3"/>
    <n v="2022"/>
    <n v="8"/>
    <n v="28"/>
    <n v="9"/>
    <n v="3"/>
  </r>
  <r>
    <x v="1"/>
    <x v="7"/>
    <x v="1"/>
    <s v="Cerrado"/>
    <s v="ITSMECOM-1067069"/>
    <n v="5402917"/>
    <d v="2022-07-29T00:00:00"/>
    <d v="2022-08-24T00:00:00"/>
    <m/>
    <m/>
    <s v=""/>
    <d v="2022-08-08T00:00:00"/>
    <n v="10"/>
    <n v="0"/>
    <n v="2022"/>
    <n v="8"/>
    <n v="28"/>
    <n v="9"/>
    <n v="3"/>
  </r>
  <r>
    <x v="1"/>
    <x v="1"/>
    <x v="0"/>
    <s v="Cerrado"/>
    <s v="ITSMECOM-1066849"/>
    <n v="5401546"/>
    <d v="2022-07-29T00:00:00"/>
    <d v="2022-08-26T00:00:00"/>
    <m/>
    <m/>
    <s v=""/>
    <d v="2022-08-11T00:00:00"/>
    <n v="13"/>
    <n v="0"/>
    <n v="2022"/>
    <n v="8"/>
    <n v="28"/>
    <n v="9"/>
    <n v="3"/>
  </r>
  <r>
    <x v="1"/>
    <x v="3"/>
    <x v="0"/>
    <s v="Cerrado"/>
    <s v="ITSMECOM-1066692"/>
    <n v="5400930"/>
    <d v="2022-07-29T00:00:00"/>
    <d v="2022-08-18T00:00:00"/>
    <d v="2022-07-29T00:00:00"/>
    <d v="2022-08-03T00:00:00"/>
    <s v=""/>
    <d v="2022-08-03T00:00:00"/>
    <n v="5"/>
    <n v="5"/>
    <n v="2022"/>
    <n v="8"/>
    <n v="28"/>
    <n v="9"/>
    <n v="3"/>
  </r>
  <r>
    <x v="1"/>
    <x v="1"/>
    <x v="2"/>
    <s v="Cerrado"/>
    <s v="ITSMECOM-1066637"/>
    <n v="5400478"/>
    <d v="2022-07-29T00:00:00"/>
    <d v="2022-08-26T00:00:00"/>
    <d v="2022-07-29T00:00:00"/>
    <d v="2022-08-11T00:00:00"/>
    <s v=""/>
    <d v="2022-08-11T00:00:00"/>
    <n v="13"/>
    <n v="13"/>
    <n v="2022"/>
    <n v="8"/>
    <n v="28"/>
    <n v="9"/>
    <n v="3"/>
  </r>
  <r>
    <x v="1"/>
    <x v="1"/>
    <x v="2"/>
    <s v="Cerrado"/>
    <s v="ITSMECOM-1064747"/>
    <n v="5395944"/>
    <d v="2022-07-28T00:00:00"/>
    <d v="2022-08-18T00:00:00"/>
    <d v="2022-07-28T00:00:00"/>
    <d v="2022-08-03T00:00:00"/>
    <s v=""/>
    <d v="2022-08-03T00:00:00"/>
    <n v="6"/>
    <n v="6"/>
    <n v="2022"/>
    <n v="8"/>
    <n v="28"/>
    <n v="9"/>
    <n v="3"/>
  </r>
  <r>
    <x v="1"/>
    <x v="1"/>
    <x v="2"/>
    <s v="Cerrado"/>
    <s v="ITSMECOM-1064228"/>
    <n v="5393972"/>
    <d v="2022-07-28T00:00:00"/>
    <d v="2022-08-26T00:00:00"/>
    <d v="2022-07-28T00:00:00"/>
    <d v="2022-08-11T00:00:00"/>
    <s v=""/>
    <d v="2022-08-11T00:00:00"/>
    <n v="14"/>
    <n v="14"/>
    <n v="2022"/>
    <n v="8"/>
    <n v="28"/>
    <n v="9"/>
    <n v="3"/>
  </r>
  <r>
    <x v="1"/>
    <x v="5"/>
    <x v="0"/>
    <s v="Cerrado"/>
    <s v="ITSMECOM-1061545"/>
    <n v="5387967"/>
    <d v="2022-07-27T00:00:00"/>
    <d v="2022-09-03T00:00:00"/>
    <d v="2022-07-27T00:00:00"/>
    <d v="2022-08-19T00:00:00"/>
    <s v=""/>
    <d v="2022-08-19T00:00:00"/>
    <n v="23"/>
    <n v="23"/>
    <n v="2022"/>
    <n v="8"/>
    <n v="28"/>
    <n v="9"/>
    <n v="3"/>
  </r>
  <r>
    <x v="1"/>
    <x v="5"/>
    <x v="0"/>
    <s v="Cerrado"/>
    <s v="ITSMECOM-1060599"/>
    <n v="5385943"/>
    <d v="2022-07-26T00:00:00"/>
    <d v="2022-08-16T00:00:00"/>
    <d v="2022-07-26T00:00:00"/>
    <d v="2022-08-01T00:00:00"/>
    <s v=""/>
    <d v="2022-08-01T00:00:00"/>
    <n v="6"/>
    <n v="6"/>
    <n v="2022"/>
    <n v="8"/>
    <n v="28"/>
    <n v="9"/>
    <n v="3"/>
  </r>
  <r>
    <x v="1"/>
    <x v="1"/>
    <x v="0"/>
    <s v="Cerrado"/>
    <s v="ITSMECOM-1059579"/>
    <n v="5382418"/>
    <d v="2022-07-26T00:00:00"/>
    <d v="2022-08-26T00:00:00"/>
    <m/>
    <m/>
    <s v=""/>
    <d v="2022-08-11T00:00:00"/>
    <n v="16"/>
    <n v="0"/>
    <n v="2022"/>
    <n v="8"/>
    <n v="28"/>
    <n v="9"/>
    <n v="3"/>
  </r>
  <r>
    <x v="1"/>
    <x v="1"/>
    <x v="0"/>
    <s v="Cerrado"/>
    <s v="ITSMECOM-1059502"/>
    <n v="5382028"/>
    <d v="2022-07-26T00:00:00"/>
    <d v="2022-08-26T00:00:00"/>
    <d v="2022-07-26T00:00:00"/>
    <d v="2022-08-11T00:00:00"/>
    <s v=""/>
    <d v="2022-08-11T00:00:00"/>
    <n v="16"/>
    <n v="16"/>
    <n v="2022"/>
    <n v="8"/>
    <n v="28"/>
    <n v="9"/>
    <n v="3"/>
  </r>
  <r>
    <x v="1"/>
    <x v="1"/>
    <x v="0"/>
    <s v="Cerrado"/>
    <s v="ITSMECOM-1059499"/>
    <n v="5382025"/>
    <d v="2022-07-26T00:00:00"/>
    <d v="2022-08-26T00:00:00"/>
    <d v="2022-07-26T00:00:00"/>
    <d v="2022-08-11T00:00:00"/>
    <s v=""/>
    <d v="2022-08-11T00:00:00"/>
    <n v="16"/>
    <n v="16"/>
    <n v="2022"/>
    <n v="8"/>
    <n v="28"/>
    <n v="9"/>
    <n v="3"/>
  </r>
  <r>
    <x v="1"/>
    <x v="1"/>
    <x v="2"/>
    <s v="Cerrado"/>
    <s v="ITSMECOM-1059479"/>
    <n v="5381679"/>
    <d v="2022-07-26T00:00:00"/>
    <d v="2022-09-03T00:00:00"/>
    <d v="2022-07-26T00:00:00"/>
    <d v="2022-08-19T00:00:00"/>
    <s v=""/>
    <d v="2022-08-19T00:00:00"/>
    <n v="24"/>
    <n v="24"/>
    <n v="2022"/>
    <n v="8"/>
    <n v="28"/>
    <n v="9"/>
    <n v="3"/>
  </r>
  <r>
    <x v="1"/>
    <x v="1"/>
    <x v="0"/>
    <s v="Cerrado"/>
    <s v="ITSMECOM-1059391"/>
    <n v="5381276"/>
    <d v="2022-07-26T00:00:00"/>
    <d v="2022-08-26T00:00:00"/>
    <d v="2022-07-26T00:00:00"/>
    <d v="2022-08-11T00:00:00"/>
    <s v=""/>
    <d v="2022-08-11T00:00:00"/>
    <n v="16"/>
    <n v="16"/>
    <n v="2022"/>
    <n v="8"/>
    <n v="28"/>
    <n v="9"/>
    <n v="3"/>
  </r>
  <r>
    <x v="1"/>
    <x v="7"/>
    <x v="1"/>
    <s v="Cerrado"/>
    <s v="ITSMECOM-1058470"/>
    <n v="5379947"/>
    <d v="2022-07-25T00:00:00"/>
    <d v="2022-08-09T00:00:00"/>
    <m/>
    <m/>
    <s v=""/>
    <d v="2022-08-09T00:00:00"/>
    <n v="15"/>
    <n v="0"/>
    <n v="2022"/>
    <n v="8"/>
    <n v="28"/>
    <n v="9"/>
    <n v="3"/>
  </r>
  <r>
    <x v="1"/>
    <x v="7"/>
    <x v="1"/>
    <s v="Cerrado"/>
    <s v="ITSMECOM-1057025"/>
    <n v="5376572"/>
    <d v="2022-07-23T00:00:00"/>
    <d v="2022-08-28T00:00:00"/>
    <d v="2022-08-23T00:00:00"/>
    <d v="2022-08-24T00:00:00"/>
    <s v=""/>
    <d v="2022-08-24T00:00:00"/>
    <n v="32"/>
    <n v="1"/>
    <n v="2022"/>
    <n v="8"/>
    <n v="28"/>
    <n v="9"/>
    <n v="3"/>
  </r>
  <r>
    <x v="1"/>
    <x v="1"/>
    <x v="0"/>
    <s v="Cerrado"/>
    <s v="ITSMECOM-1055396"/>
    <n v="5371727"/>
    <d v="2022-07-22T00:00:00"/>
    <d v="2022-08-26T00:00:00"/>
    <d v="2022-07-22T00:00:00"/>
    <d v="2022-08-11T00:00:00"/>
    <s v=""/>
    <d v="2022-08-11T00:00:00"/>
    <n v="20"/>
    <n v="20"/>
    <n v="2022"/>
    <n v="8"/>
    <n v="28"/>
    <n v="9"/>
    <n v="3"/>
  </r>
  <r>
    <x v="1"/>
    <x v="7"/>
    <x v="2"/>
    <s v="Cerrado"/>
    <s v="ITSMECOM-1052699"/>
    <n v="5363440"/>
    <d v="2022-07-21T00:00:00"/>
    <d v="2022-08-24T00:00:00"/>
    <m/>
    <m/>
    <s v=""/>
    <d v="2022-08-09T00:00:00"/>
    <n v="19"/>
    <n v="0"/>
    <n v="2022"/>
    <n v="8"/>
    <n v="28"/>
    <n v="9"/>
    <n v="3"/>
  </r>
  <r>
    <x v="1"/>
    <x v="1"/>
    <x v="0"/>
    <s v="Cerrado"/>
    <s v="ITSMECOM-1051270"/>
    <n v="5358544"/>
    <d v="2022-07-20T00:00:00"/>
    <d v="2022-08-20T00:00:00"/>
    <d v="2022-07-20T00:00:00"/>
    <d v="2022-08-05T00:00:00"/>
    <s v=""/>
    <d v="2022-08-05T00:00:00"/>
    <n v="16"/>
    <n v="16"/>
    <n v="2022"/>
    <n v="8"/>
    <n v="28"/>
    <n v="9"/>
    <n v="3"/>
  </r>
  <r>
    <x v="1"/>
    <x v="1"/>
    <x v="2"/>
    <s v="Cerrado"/>
    <s v="ITSMECOM-1050352"/>
    <n v="5356235"/>
    <d v="2022-07-19T00:00:00"/>
    <d v="2022-08-26T00:00:00"/>
    <d v="2022-07-19T00:00:00"/>
    <d v="2022-08-11T00:00:00"/>
    <s v=""/>
    <d v="2022-08-11T00:00:00"/>
    <n v="23"/>
    <n v="23"/>
    <n v="2022"/>
    <n v="8"/>
    <n v="28"/>
    <n v="9"/>
    <n v="3"/>
  </r>
  <r>
    <x v="1"/>
    <x v="1"/>
    <x v="0"/>
    <s v="Cerrado"/>
    <s v="ITSMECOM-1050104"/>
    <n v="5355000"/>
    <d v="2022-07-19T00:00:00"/>
    <d v="2022-08-26T00:00:00"/>
    <d v="2022-07-19T00:00:00"/>
    <d v="2022-08-11T00:00:00"/>
    <s v=""/>
    <d v="2022-08-11T00:00:00"/>
    <n v="23"/>
    <n v="23"/>
    <n v="2022"/>
    <n v="8"/>
    <n v="28"/>
    <n v="9"/>
    <n v="3"/>
  </r>
  <r>
    <x v="1"/>
    <x v="1"/>
    <x v="0"/>
    <s v="Cerrado"/>
    <s v="ITSMECOM-1050096"/>
    <n v="5354993"/>
    <d v="2022-07-19T00:00:00"/>
    <d v="2022-08-26T00:00:00"/>
    <d v="2022-07-19T00:00:00"/>
    <d v="2022-08-11T00:00:00"/>
    <s v=""/>
    <d v="2022-08-11T00:00:00"/>
    <n v="23"/>
    <n v="23"/>
    <n v="2022"/>
    <n v="8"/>
    <n v="28"/>
    <n v="9"/>
    <n v="3"/>
  </r>
  <r>
    <x v="1"/>
    <x v="1"/>
    <x v="2"/>
    <s v="Cerrado"/>
    <s v="ITSMECOM-1050070"/>
    <n v="5355163"/>
    <d v="2022-07-19T00:00:00"/>
    <d v="2022-08-26T00:00:00"/>
    <d v="2022-07-21T00:00:00"/>
    <d v="2022-08-11T00:00:00"/>
    <s v=""/>
    <d v="2022-08-11T00:00:00"/>
    <n v="23"/>
    <n v="21"/>
    <n v="2022"/>
    <n v="8"/>
    <n v="28"/>
    <n v="9"/>
    <n v="3"/>
  </r>
  <r>
    <x v="1"/>
    <x v="1"/>
    <x v="0"/>
    <s v="Cerrado"/>
    <s v="ITSMECOM-1050067"/>
    <n v="5355161"/>
    <d v="2022-07-19T00:00:00"/>
    <d v="2022-08-26T00:00:00"/>
    <d v="2022-07-19T00:00:00"/>
    <d v="2022-08-11T00:00:00"/>
    <s v=""/>
    <d v="2022-08-11T00:00:00"/>
    <n v="23"/>
    <n v="23"/>
    <n v="2022"/>
    <n v="8"/>
    <n v="28"/>
    <n v="9"/>
    <n v="3"/>
  </r>
  <r>
    <x v="1"/>
    <x v="1"/>
    <x v="1"/>
    <s v="Cerrado"/>
    <s v="ITSMECOM-1049688"/>
    <n v="5353340"/>
    <d v="2022-07-19T00:00:00"/>
    <d v="2022-08-26T00:00:00"/>
    <d v="2022-07-19T00:00:00"/>
    <d v="2022-08-11T00:00:00"/>
    <s v=""/>
    <d v="2022-08-11T00:00:00"/>
    <n v="23"/>
    <n v="23"/>
    <n v="2022"/>
    <n v="8"/>
    <n v="28"/>
    <n v="9"/>
    <n v="3"/>
  </r>
  <r>
    <x v="1"/>
    <x v="1"/>
    <x v="0"/>
    <s v="Cerrado"/>
    <s v="ITSMECOM-1049449"/>
    <n v="5352618"/>
    <d v="2022-07-19T00:00:00"/>
    <d v="2022-08-26T00:00:00"/>
    <d v="2022-07-19T00:00:00"/>
    <d v="2022-08-11T00:00:00"/>
    <s v=""/>
    <d v="2022-08-11T00:00:00"/>
    <n v="23"/>
    <n v="23"/>
    <n v="2022"/>
    <n v="8"/>
    <n v="28"/>
    <n v="9"/>
    <n v="3"/>
  </r>
  <r>
    <x v="1"/>
    <x v="1"/>
    <x v="0"/>
    <s v="Cerrado"/>
    <s v="ITSMECOM-1049422"/>
    <n v="5352532"/>
    <d v="2022-07-19T00:00:00"/>
    <d v="2022-08-26T00:00:00"/>
    <d v="2022-07-19T00:00:00"/>
    <d v="2022-08-11T00:00:00"/>
    <s v=""/>
    <d v="2022-08-11T00:00:00"/>
    <n v="23"/>
    <n v="23"/>
    <n v="2022"/>
    <n v="8"/>
    <n v="28"/>
    <n v="9"/>
    <n v="3"/>
  </r>
  <r>
    <x v="1"/>
    <x v="1"/>
    <x v="0"/>
    <s v="Cerrado"/>
    <s v="ITSMECOM-1048544"/>
    <n v="5350148"/>
    <d v="2022-07-18T00:00:00"/>
    <d v="2022-08-26T00:00:00"/>
    <d v="2022-07-18T00:00:00"/>
    <d v="2022-08-11T00:00:00"/>
    <s v=""/>
    <d v="2022-08-11T00:00:00"/>
    <n v="24"/>
    <n v="24"/>
    <n v="2022"/>
    <n v="8"/>
    <n v="28"/>
    <n v="9"/>
    <n v="3"/>
  </r>
  <r>
    <x v="1"/>
    <x v="7"/>
    <x v="1"/>
    <s v="Cerrado"/>
    <s v="ITSMECOM-1045803"/>
    <n v="5345093"/>
    <d v="2022-07-18T00:00:00"/>
    <d v="2022-08-31T00:00:00"/>
    <m/>
    <m/>
    <s v=""/>
    <d v="2022-08-22T00:00:00"/>
    <n v="35"/>
    <n v="0"/>
    <n v="2022"/>
    <n v="8"/>
    <n v="28"/>
    <n v="9"/>
    <n v="3"/>
  </r>
  <r>
    <x v="1"/>
    <x v="1"/>
    <x v="0"/>
    <s v="Cerrado"/>
    <s v="ITSMECOM-1045270"/>
    <n v="5344351"/>
    <d v="2022-07-18T00:00:00"/>
    <d v="2022-08-26T00:00:00"/>
    <d v="2022-07-18T00:00:00"/>
    <d v="2022-08-11T00:00:00"/>
    <s v=""/>
    <d v="2022-08-11T00:00:00"/>
    <n v="24"/>
    <n v="24"/>
    <n v="2022"/>
    <n v="8"/>
    <n v="28"/>
    <n v="9"/>
    <n v="3"/>
  </r>
  <r>
    <x v="1"/>
    <x v="7"/>
    <x v="0"/>
    <s v="Cerrado"/>
    <s v="ITSMECOM-1044195"/>
    <n v="5343018"/>
    <d v="2022-07-18T00:00:00"/>
    <d v="2022-08-24T00:00:00"/>
    <m/>
    <m/>
    <s v=""/>
    <d v="2022-08-08T00:00:00"/>
    <n v="21"/>
    <n v="0"/>
    <n v="2022"/>
    <n v="8"/>
    <n v="28"/>
    <n v="9"/>
    <n v="3"/>
  </r>
  <r>
    <x v="1"/>
    <x v="7"/>
    <x v="1"/>
    <s v="Cerrado"/>
    <s v="ITSMECOM-1042574"/>
    <n v="5340286"/>
    <d v="2022-07-16T00:00:00"/>
    <d v="2022-08-24T00:00:00"/>
    <m/>
    <m/>
    <s v=""/>
    <d v="2022-08-08T00:00:00"/>
    <n v="23"/>
    <n v="0"/>
    <n v="2022"/>
    <n v="8"/>
    <n v="28"/>
    <n v="9"/>
    <n v="3"/>
  </r>
  <r>
    <x v="1"/>
    <x v="7"/>
    <x v="1"/>
    <s v="Cerrado"/>
    <s v="ITSMECOM-1042119"/>
    <n v="5339516"/>
    <d v="2022-07-16T00:00:00"/>
    <d v="2022-08-12T00:00:00"/>
    <m/>
    <m/>
    <s v=""/>
    <d v="2022-08-12T00:00:00"/>
    <n v="27"/>
    <n v="0"/>
    <n v="2022"/>
    <n v="8"/>
    <n v="28"/>
    <n v="9"/>
    <n v="3"/>
  </r>
  <r>
    <x v="1"/>
    <x v="1"/>
    <x v="0"/>
    <s v="Cerrado"/>
    <s v="ITSMECOM-1041406"/>
    <n v="5337133"/>
    <d v="2022-07-15T00:00:00"/>
    <d v="2022-08-26T00:00:00"/>
    <m/>
    <m/>
    <s v=""/>
    <d v="2022-08-11T00:00:00"/>
    <n v="27"/>
    <n v="0"/>
    <n v="2022"/>
    <n v="8"/>
    <n v="28"/>
    <n v="9"/>
    <n v="3"/>
  </r>
  <r>
    <x v="1"/>
    <x v="5"/>
    <x v="2"/>
    <s v="Cerrado"/>
    <s v="ITSMECOM-1040011"/>
    <n v="5332917"/>
    <d v="2022-07-14T00:00:00"/>
    <d v="2022-08-28T00:00:00"/>
    <d v="2022-07-14T00:00:00"/>
    <d v="2022-08-12T00:00:00"/>
    <s v=""/>
    <d v="2022-08-12T00:00:00"/>
    <n v="29"/>
    <n v="29"/>
    <n v="2022"/>
    <n v="8"/>
    <n v="28"/>
    <n v="9"/>
    <n v="3"/>
  </r>
  <r>
    <x v="1"/>
    <x v="1"/>
    <x v="0"/>
    <s v="Cerrado"/>
    <s v="ITSMECOM-1039849"/>
    <n v="5332228"/>
    <d v="2022-07-14T00:00:00"/>
    <d v="2022-08-26T00:00:00"/>
    <d v="2022-07-14T00:00:00"/>
    <d v="2022-08-11T00:00:00"/>
    <s v=""/>
    <d v="2022-08-11T00:00:00"/>
    <n v="28"/>
    <n v="28"/>
    <n v="2022"/>
    <n v="8"/>
    <n v="28"/>
    <n v="9"/>
    <n v="3"/>
  </r>
  <r>
    <x v="1"/>
    <x v="1"/>
    <x v="0"/>
    <s v="Cerrado"/>
    <s v="ITSMECOM-1039318"/>
    <n v="5330035"/>
    <d v="2022-07-14T00:00:00"/>
    <d v="2022-08-26T00:00:00"/>
    <d v="2022-07-14T00:00:00"/>
    <d v="2022-08-11T00:00:00"/>
    <s v=""/>
    <d v="2022-08-11T00:00:00"/>
    <n v="28"/>
    <n v="28"/>
    <n v="2022"/>
    <n v="8"/>
    <n v="28"/>
    <n v="9"/>
    <n v="3"/>
  </r>
  <r>
    <x v="1"/>
    <x v="1"/>
    <x v="2"/>
    <s v="Cerrado"/>
    <s v="ITSMECOM-1039288"/>
    <n v="5330014"/>
    <d v="2022-07-14T00:00:00"/>
    <d v="2022-08-26T00:00:00"/>
    <d v="2022-07-14T00:00:00"/>
    <d v="2022-08-11T00:00:00"/>
    <s v=""/>
    <d v="2022-08-11T00:00:00"/>
    <n v="28"/>
    <n v="28"/>
    <n v="2022"/>
    <n v="8"/>
    <n v="28"/>
    <n v="9"/>
    <n v="3"/>
  </r>
  <r>
    <x v="1"/>
    <x v="5"/>
    <x v="0"/>
    <s v="Cerrado"/>
    <s v="ITSMECOM-1038200"/>
    <n v="5327208"/>
    <d v="2022-07-13T00:00:00"/>
    <d v="2022-09-09T00:00:00"/>
    <d v="2022-07-13T00:00:00"/>
    <d v="2022-08-25T00:00:00"/>
    <s v=""/>
    <d v="2022-08-25T00:00:00"/>
    <n v="43"/>
    <n v="43"/>
    <n v="2022"/>
    <n v="8"/>
    <n v="28"/>
    <n v="9"/>
    <n v="3"/>
  </r>
  <r>
    <x v="1"/>
    <x v="3"/>
    <x v="0"/>
    <s v="Cerrado"/>
    <s v="ITSMECOM-1038102"/>
    <n v="5327140"/>
    <d v="2022-07-13T00:00:00"/>
    <d v="2022-08-24T00:00:00"/>
    <m/>
    <m/>
    <s v=""/>
    <d v="2022-08-09T00:00:00"/>
    <n v="27"/>
    <n v="0"/>
    <n v="2022"/>
    <n v="8"/>
    <n v="28"/>
    <n v="9"/>
    <n v="3"/>
  </r>
  <r>
    <x v="1"/>
    <x v="1"/>
    <x v="0"/>
    <s v="Cerrado"/>
    <s v="ITSMECOM-1037379"/>
    <n v="5323823"/>
    <d v="2022-07-13T00:00:00"/>
    <d v="2022-08-26T00:00:00"/>
    <d v="2022-07-13T00:00:00"/>
    <d v="2022-08-11T00:00:00"/>
    <s v=""/>
    <d v="2022-08-11T00:00:00"/>
    <n v="29"/>
    <n v="29"/>
    <n v="2022"/>
    <n v="8"/>
    <n v="28"/>
    <n v="9"/>
    <n v="3"/>
  </r>
  <r>
    <x v="1"/>
    <x v="7"/>
    <x v="1"/>
    <s v="Cerrado"/>
    <s v="ITSMECOM-1037072"/>
    <n v="5322671"/>
    <d v="2022-07-13T00:00:00"/>
    <d v="2022-08-24T00:00:00"/>
    <m/>
    <m/>
    <s v=""/>
    <d v="2022-08-08T00:00:00"/>
    <n v="26"/>
    <n v="0"/>
    <n v="2022"/>
    <n v="8"/>
    <n v="28"/>
    <n v="9"/>
    <n v="3"/>
  </r>
  <r>
    <x v="1"/>
    <x v="1"/>
    <x v="4"/>
    <s v="Cerrado"/>
    <s v="ITSMECOM-1033442"/>
    <n v="5311870"/>
    <d v="2022-07-11T00:00:00"/>
    <d v="2022-08-26T00:00:00"/>
    <d v="2022-07-11T00:00:00"/>
    <d v="2022-08-11T00:00:00"/>
    <s v=""/>
    <d v="2022-08-11T00:00:00"/>
    <n v="31"/>
    <n v="31"/>
    <n v="2022"/>
    <n v="8"/>
    <n v="28"/>
    <n v="9"/>
    <n v="3"/>
  </r>
  <r>
    <x v="1"/>
    <x v="1"/>
    <x v="0"/>
    <s v="Cerrado"/>
    <s v="ITSMECOM-1033081"/>
    <n v="5310255"/>
    <d v="2022-07-11T00:00:00"/>
    <d v="2022-08-26T00:00:00"/>
    <d v="2022-07-11T00:00:00"/>
    <d v="2022-08-11T00:00:00"/>
    <s v=""/>
    <d v="2022-08-11T00:00:00"/>
    <n v="31"/>
    <n v="31"/>
    <n v="2022"/>
    <n v="8"/>
    <n v="28"/>
    <n v="9"/>
    <n v="3"/>
  </r>
  <r>
    <x v="1"/>
    <x v="1"/>
    <x v="0"/>
    <s v="Cerrado"/>
    <s v="ITSMECOM-1033063"/>
    <n v="5310242"/>
    <d v="2022-07-11T00:00:00"/>
    <d v="2022-08-26T00:00:00"/>
    <d v="2022-07-11T00:00:00"/>
    <d v="2022-08-11T00:00:00"/>
    <s v=""/>
    <d v="2022-08-11T00:00:00"/>
    <n v="31"/>
    <n v="31"/>
    <n v="2022"/>
    <n v="8"/>
    <n v="28"/>
    <n v="9"/>
    <n v="3"/>
  </r>
  <r>
    <x v="1"/>
    <x v="1"/>
    <x v="0"/>
    <s v="Cerrado"/>
    <s v="ITSMECOM-1027506"/>
    <n v="5296581"/>
    <d v="2022-07-07T00:00:00"/>
    <d v="2022-08-26T00:00:00"/>
    <d v="2022-07-07T00:00:00"/>
    <d v="2022-08-11T00:00:00"/>
    <s v=""/>
    <d v="2022-08-11T00:00:00"/>
    <n v="35"/>
    <n v="35"/>
    <n v="2022"/>
    <n v="8"/>
    <n v="28"/>
    <n v="9"/>
    <n v="3"/>
  </r>
  <r>
    <x v="1"/>
    <x v="1"/>
    <x v="0"/>
    <s v="Cerrado"/>
    <s v="ITSMECOM-1027504"/>
    <n v="5296578"/>
    <d v="2022-07-07T00:00:00"/>
    <d v="2022-08-26T00:00:00"/>
    <d v="2022-07-07T00:00:00"/>
    <d v="2022-08-11T00:00:00"/>
    <s v=""/>
    <d v="2022-08-11T00:00:00"/>
    <n v="35"/>
    <n v="35"/>
    <n v="2022"/>
    <n v="8"/>
    <n v="28"/>
    <n v="9"/>
    <n v="3"/>
  </r>
  <r>
    <x v="1"/>
    <x v="1"/>
    <x v="0"/>
    <s v="Cerrado"/>
    <s v="ITSMECOM-1027499"/>
    <n v="5296567"/>
    <d v="2022-07-07T00:00:00"/>
    <d v="2022-08-26T00:00:00"/>
    <d v="2022-07-07T00:00:00"/>
    <d v="2022-08-11T00:00:00"/>
    <s v=""/>
    <d v="2022-08-11T00:00:00"/>
    <n v="35"/>
    <n v="35"/>
    <n v="2022"/>
    <n v="8"/>
    <n v="28"/>
    <n v="9"/>
    <n v="3"/>
  </r>
  <r>
    <x v="1"/>
    <x v="1"/>
    <x v="0"/>
    <s v="Cerrado"/>
    <s v="ITSMECOM-1027494"/>
    <n v="5296563"/>
    <d v="2022-07-07T00:00:00"/>
    <d v="2022-08-26T00:00:00"/>
    <d v="2022-07-07T00:00:00"/>
    <d v="2022-08-11T00:00:00"/>
    <s v=""/>
    <d v="2022-08-11T00:00:00"/>
    <n v="35"/>
    <n v="35"/>
    <n v="2022"/>
    <n v="8"/>
    <n v="28"/>
    <n v="9"/>
    <n v="3"/>
  </r>
  <r>
    <x v="1"/>
    <x v="1"/>
    <x v="2"/>
    <s v="Cerrado"/>
    <s v="ITSMECOM-1024081"/>
    <n v="5286850"/>
    <d v="2022-07-05T00:00:00"/>
    <d v="2022-08-26T00:00:00"/>
    <d v="2022-07-06T00:00:00"/>
    <d v="2022-08-11T00:00:00"/>
    <s v=""/>
    <d v="2022-08-11T00:00:00"/>
    <n v="37"/>
    <n v="36"/>
    <n v="2022"/>
    <n v="8"/>
    <n v="28"/>
    <n v="9"/>
    <n v="3"/>
  </r>
  <r>
    <x v="1"/>
    <x v="1"/>
    <x v="0"/>
    <s v="Cerrado"/>
    <s v="ITSMECOM-1023519"/>
    <n v="5284282"/>
    <d v="2022-07-05T00:00:00"/>
    <d v="2022-08-26T00:00:00"/>
    <m/>
    <m/>
    <s v=""/>
    <d v="2022-08-11T00:00:00"/>
    <n v="37"/>
    <n v="0"/>
    <n v="2022"/>
    <n v="8"/>
    <n v="28"/>
    <n v="9"/>
    <n v="3"/>
  </r>
  <r>
    <x v="1"/>
    <x v="1"/>
    <x v="0"/>
    <s v="Cerrado"/>
    <s v="ITSMECOM-1023509"/>
    <n v="5284270"/>
    <d v="2022-07-05T00:00:00"/>
    <d v="2022-08-26T00:00:00"/>
    <d v="2022-07-05T00:00:00"/>
    <d v="2022-08-11T00:00:00"/>
    <s v=""/>
    <d v="2022-08-11T00:00:00"/>
    <n v="37"/>
    <n v="37"/>
    <n v="2022"/>
    <n v="8"/>
    <n v="28"/>
    <n v="9"/>
    <n v="3"/>
  </r>
  <r>
    <x v="1"/>
    <x v="3"/>
    <x v="0"/>
    <s v="Cerrado"/>
    <s v="ITSMECOM-1023451"/>
    <n v="5284228"/>
    <d v="2022-07-05T00:00:00"/>
    <d v="2022-08-28T00:00:00"/>
    <d v="2022-07-05T00:00:00"/>
    <d v="2022-08-12T00:00:00"/>
    <s v=""/>
    <d v="2022-08-12T00:00:00"/>
    <n v="38"/>
    <n v="38"/>
    <n v="2022"/>
    <n v="8"/>
    <n v="28"/>
    <n v="9"/>
    <n v="3"/>
  </r>
  <r>
    <x v="1"/>
    <x v="1"/>
    <x v="0"/>
    <s v="Cerrado"/>
    <s v="ITSMECOM-1023437"/>
    <n v="5284032"/>
    <d v="2022-07-05T00:00:00"/>
    <d v="2022-08-26T00:00:00"/>
    <d v="2022-07-05T00:00:00"/>
    <d v="2022-08-11T00:00:00"/>
    <s v=""/>
    <d v="2022-08-11T00:00:00"/>
    <n v="37"/>
    <n v="37"/>
    <n v="2022"/>
    <n v="8"/>
    <n v="28"/>
    <n v="9"/>
    <n v="3"/>
  </r>
  <r>
    <x v="1"/>
    <x v="1"/>
    <x v="0"/>
    <s v="Cerrado"/>
    <s v="ITSMECOM-1023354"/>
    <n v="5283658"/>
    <d v="2022-07-05T00:00:00"/>
    <d v="2022-08-26T00:00:00"/>
    <d v="2022-07-05T00:00:00"/>
    <d v="2022-08-11T00:00:00"/>
    <s v=""/>
    <d v="2022-08-11T00:00:00"/>
    <n v="37"/>
    <n v="37"/>
    <n v="2022"/>
    <n v="8"/>
    <n v="28"/>
    <n v="9"/>
    <n v="3"/>
  </r>
  <r>
    <x v="1"/>
    <x v="1"/>
    <x v="2"/>
    <s v="Cerrado"/>
    <s v="ITSMECOM-1021556"/>
    <n v="5278135"/>
    <d v="2022-07-04T00:00:00"/>
    <d v="2022-08-26T00:00:00"/>
    <d v="2022-07-04T00:00:00"/>
    <d v="2022-08-11T00:00:00"/>
    <s v=""/>
    <d v="2022-08-11T00:00:00"/>
    <n v="38"/>
    <n v="38"/>
    <n v="2022"/>
    <n v="8"/>
    <n v="28"/>
    <n v="9"/>
    <n v="3"/>
  </r>
  <r>
    <x v="1"/>
    <x v="1"/>
    <x v="0"/>
    <s v="Cerrado"/>
    <s v="ITSMECOM-1021446"/>
    <n v="5277748"/>
    <d v="2022-07-04T00:00:00"/>
    <d v="2022-08-26T00:00:00"/>
    <d v="2022-07-04T00:00:00"/>
    <d v="2022-08-11T00:00:00"/>
    <s v=""/>
    <d v="2022-08-11T00:00:00"/>
    <n v="38"/>
    <n v="38"/>
    <n v="2022"/>
    <n v="8"/>
    <n v="28"/>
    <n v="9"/>
    <n v="3"/>
  </r>
  <r>
    <x v="1"/>
    <x v="1"/>
    <x v="2"/>
    <s v="Cerrado"/>
    <s v="ITSMECOM-1021441"/>
    <n v="5277743"/>
    <d v="2022-07-04T00:00:00"/>
    <d v="2022-08-26T00:00:00"/>
    <m/>
    <m/>
    <s v=""/>
    <d v="2022-08-11T00:00:00"/>
    <n v="38"/>
    <n v="0"/>
    <n v="2022"/>
    <n v="8"/>
    <n v="28"/>
    <n v="9"/>
    <n v="3"/>
  </r>
  <r>
    <x v="1"/>
    <x v="1"/>
    <x v="0"/>
    <s v="Cerrado"/>
    <s v="ITSMECOM-1017840"/>
    <n v="5267844"/>
    <d v="2022-06-30T00:00:00"/>
    <d v="2022-08-26T00:00:00"/>
    <d v="2022-06-30T00:00:00"/>
    <d v="2022-08-11T00:00:00"/>
    <s v=""/>
    <d v="2022-08-11T00:00:00"/>
    <n v="42"/>
    <n v="42"/>
    <n v="2022"/>
    <n v="8"/>
    <n v="28"/>
    <n v="9"/>
    <n v="3"/>
  </r>
  <r>
    <x v="1"/>
    <x v="1"/>
    <x v="0"/>
    <s v="Cerrado"/>
    <s v="ITSMECOM-1016846"/>
    <n v="5263882"/>
    <d v="2022-06-30T00:00:00"/>
    <d v="2022-08-26T00:00:00"/>
    <d v="2022-06-30T00:00:00"/>
    <d v="2022-08-11T00:00:00"/>
    <s v=""/>
    <d v="2022-08-11T00:00:00"/>
    <n v="42"/>
    <n v="42"/>
    <n v="2022"/>
    <n v="8"/>
    <n v="28"/>
    <n v="9"/>
    <n v="3"/>
  </r>
  <r>
    <x v="1"/>
    <x v="1"/>
    <x v="2"/>
    <s v="Cerrado"/>
    <s v="ITSMECOM-1015243"/>
    <n v="5259923"/>
    <d v="2022-06-29T00:00:00"/>
    <d v="2022-08-26T00:00:00"/>
    <m/>
    <m/>
    <s v=""/>
    <d v="2022-08-11T00:00:00"/>
    <n v="43"/>
    <n v="0"/>
    <n v="2022"/>
    <n v="8"/>
    <n v="28"/>
    <n v="9"/>
    <n v="3"/>
  </r>
  <r>
    <x v="1"/>
    <x v="5"/>
    <x v="0"/>
    <s v="Cerrado"/>
    <s v="ITSMECOM-1015227"/>
    <n v="5259609"/>
    <d v="2022-06-29T00:00:00"/>
    <d v="2022-08-28T00:00:00"/>
    <d v="2022-07-01T00:00:00"/>
    <d v="2022-08-12T00:00:00"/>
    <s v=""/>
    <d v="2022-08-12T00:00:00"/>
    <n v="44"/>
    <n v="42"/>
    <n v="2022"/>
    <n v="8"/>
    <n v="28"/>
    <n v="9"/>
    <n v="3"/>
  </r>
  <r>
    <x v="1"/>
    <x v="1"/>
    <x v="2"/>
    <s v="Cerrado"/>
    <s v="ITSMECOM-1014955"/>
    <n v="5258454"/>
    <d v="2022-06-29T00:00:00"/>
    <d v="2022-08-26T00:00:00"/>
    <d v="2022-06-29T00:00:00"/>
    <d v="2022-08-11T00:00:00"/>
    <s v=""/>
    <d v="2022-08-11T00:00:00"/>
    <n v="43"/>
    <n v="43"/>
    <n v="2022"/>
    <n v="8"/>
    <n v="28"/>
    <n v="9"/>
    <n v="3"/>
  </r>
  <r>
    <x v="1"/>
    <x v="5"/>
    <x v="0"/>
    <s v="Cerrado"/>
    <s v="ITSMECOM-1014519"/>
    <n v="5256710"/>
    <d v="2022-06-29T00:00:00"/>
    <d v="2022-08-26T00:00:00"/>
    <d v="2022-06-30T00:00:00"/>
    <d v="2022-08-11T00:00:00"/>
    <s v=""/>
    <d v="2022-08-11T00:00:00"/>
    <n v="43"/>
    <n v="42"/>
    <n v="2022"/>
    <n v="8"/>
    <n v="28"/>
    <n v="9"/>
    <n v="3"/>
  </r>
  <r>
    <x v="1"/>
    <x v="5"/>
    <x v="0"/>
    <s v="Cerrado"/>
    <s v="ITSMECOM-1014518"/>
    <n v="5256503"/>
    <d v="2022-06-29T00:00:00"/>
    <d v="2022-08-26T00:00:00"/>
    <d v="2022-06-30T00:00:00"/>
    <d v="2022-08-11T00:00:00"/>
    <s v=""/>
    <d v="2022-08-11T00:00:00"/>
    <n v="43"/>
    <n v="42"/>
    <n v="2022"/>
    <n v="8"/>
    <n v="28"/>
    <n v="9"/>
    <n v="3"/>
  </r>
  <r>
    <x v="1"/>
    <x v="5"/>
    <x v="0"/>
    <s v="Cerrado"/>
    <s v="ITSMECOM-1014515"/>
    <n v="5256502"/>
    <d v="2022-06-29T00:00:00"/>
    <d v="2022-08-26T00:00:00"/>
    <d v="2022-06-29T00:00:00"/>
    <d v="2022-08-11T00:00:00"/>
    <s v=""/>
    <d v="2022-08-11T00:00:00"/>
    <n v="43"/>
    <n v="43"/>
    <n v="2022"/>
    <n v="8"/>
    <n v="28"/>
    <n v="9"/>
    <n v="3"/>
  </r>
  <r>
    <x v="1"/>
    <x v="1"/>
    <x v="0"/>
    <s v="Cerrado"/>
    <s v="ITSMECOM-1012894"/>
    <n v="5252290"/>
    <d v="2022-06-28T00:00:00"/>
    <d v="2022-08-26T00:00:00"/>
    <d v="2022-06-28T00:00:00"/>
    <d v="2022-08-11T00:00:00"/>
    <s v=""/>
    <d v="2022-08-11T00:00:00"/>
    <n v="44"/>
    <n v="44"/>
    <n v="2022"/>
    <n v="8"/>
    <n v="28"/>
    <n v="9"/>
    <n v="3"/>
  </r>
  <r>
    <x v="1"/>
    <x v="5"/>
    <x v="0"/>
    <s v="Cerrado"/>
    <s v="ITSMECOM-1012496"/>
    <n v="5250299"/>
    <d v="2022-06-28T00:00:00"/>
    <d v="2022-08-26T00:00:00"/>
    <d v="2022-06-28T00:00:00"/>
    <d v="2022-08-11T00:00:00"/>
    <s v=""/>
    <d v="2022-08-11T00:00:00"/>
    <n v="44"/>
    <n v="44"/>
    <n v="2022"/>
    <n v="8"/>
    <n v="28"/>
    <n v="9"/>
    <n v="3"/>
  </r>
  <r>
    <x v="1"/>
    <x v="5"/>
    <x v="0"/>
    <s v="Cerrado"/>
    <s v="ITSMECOM-1012493"/>
    <n v="5250277"/>
    <d v="2022-06-28T00:00:00"/>
    <d v="2022-08-26T00:00:00"/>
    <d v="2022-06-28T00:00:00"/>
    <d v="2022-08-11T00:00:00"/>
    <s v=""/>
    <d v="2022-08-11T00:00:00"/>
    <n v="44"/>
    <n v="44"/>
    <n v="2022"/>
    <n v="8"/>
    <n v="28"/>
    <n v="9"/>
    <n v="3"/>
  </r>
  <r>
    <x v="1"/>
    <x v="1"/>
    <x v="0"/>
    <s v="Cerrado"/>
    <s v="ITSMECOM-1011677"/>
    <n v="5248221"/>
    <d v="2022-06-27T00:00:00"/>
    <d v="2022-08-26T00:00:00"/>
    <d v="2022-06-27T00:00:00"/>
    <d v="2022-08-11T00:00:00"/>
    <s v=""/>
    <d v="2022-08-11T00:00:00"/>
    <n v="45"/>
    <n v="45"/>
    <n v="2022"/>
    <n v="8"/>
    <n v="28"/>
    <n v="9"/>
    <n v="3"/>
  </r>
  <r>
    <x v="1"/>
    <x v="5"/>
    <x v="2"/>
    <s v="Cerrado"/>
    <s v="ITSMECOM-1010878"/>
    <n v="5244613"/>
    <d v="2022-06-27T00:00:00"/>
    <d v="2022-08-24T00:00:00"/>
    <d v="2022-07-19T00:00:00"/>
    <d v="2022-08-09T00:00:00"/>
    <s v=""/>
    <d v="2022-08-09T00:00:00"/>
    <n v="43"/>
    <n v="21"/>
    <n v="2022"/>
    <n v="8"/>
    <n v="28"/>
    <n v="9"/>
    <n v="3"/>
  </r>
  <r>
    <x v="1"/>
    <x v="3"/>
    <x v="0"/>
    <s v="Cerrado"/>
    <s v="ITSMECOM-1010867"/>
    <n v="5244392"/>
    <d v="2022-06-27T00:00:00"/>
    <d v="2022-08-28T00:00:00"/>
    <d v="2022-06-27T00:00:00"/>
    <d v="2022-08-12T00:00:00"/>
    <s v=""/>
    <d v="2022-08-12T00:00:00"/>
    <n v="46"/>
    <n v="46"/>
    <n v="2022"/>
    <n v="8"/>
    <n v="28"/>
    <n v="9"/>
    <n v="3"/>
  </r>
  <r>
    <x v="1"/>
    <x v="1"/>
    <x v="0"/>
    <s v="Cerrado"/>
    <s v="ITSMECOM-1010803"/>
    <n v="5244219"/>
    <d v="2022-06-27T00:00:00"/>
    <d v="2022-08-26T00:00:00"/>
    <d v="2022-06-27T00:00:00"/>
    <d v="2022-08-11T00:00:00"/>
    <s v=""/>
    <d v="2022-08-11T00:00:00"/>
    <n v="45"/>
    <n v="45"/>
    <n v="2022"/>
    <n v="8"/>
    <n v="28"/>
    <n v="9"/>
    <n v="3"/>
  </r>
  <r>
    <x v="0"/>
    <x v="4"/>
    <x v="0"/>
    <s v="Cerrado"/>
    <s v="ITSMECOM-1010746"/>
    <n v="5243854"/>
    <d v="2022-06-27T00:00:00"/>
    <d v="2022-08-11T00:00:00"/>
    <d v="2022-06-28T00:00:00"/>
    <d v="2022-08-11T00:00:00"/>
    <s v=""/>
    <d v="2022-08-11T00:00:00"/>
    <n v="45"/>
    <n v="44"/>
    <n v="2022"/>
    <n v="8"/>
    <n v="28"/>
    <n v="9"/>
    <n v="3"/>
  </r>
  <r>
    <x v="1"/>
    <x v="5"/>
    <x v="0"/>
    <s v="Cerrado"/>
    <s v="ITSMECOM-1010740"/>
    <n v="5243746"/>
    <d v="2022-06-27T00:00:00"/>
    <d v="2022-08-26T00:00:00"/>
    <d v="2022-06-27T00:00:00"/>
    <d v="2022-08-11T00:00:00"/>
    <s v=""/>
    <d v="2022-08-11T00:00:00"/>
    <n v="45"/>
    <n v="45"/>
    <n v="2022"/>
    <n v="8"/>
    <n v="28"/>
    <n v="9"/>
    <n v="3"/>
  </r>
  <r>
    <x v="1"/>
    <x v="5"/>
    <x v="0"/>
    <s v="Cerrado"/>
    <s v="ITSMECOM-1010739"/>
    <n v="5243745"/>
    <d v="2022-06-27T00:00:00"/>
    <d v="2022-08-26T00:00:00"/>
    <m/>
    <m/>
    <s v=""/>
    <d v="2022-08-11T00:00:00"/>
    <n v="45"/>
    <n v="0"/>
    <n v="2022"/>
    <n v="8"/>
    <n v="28"/>
    <n v="9"/>
    <n v="3"/>
  </r>
  <r>
    <x v="1"/>
    <x v="5"/>
    <x v="1"/>
    <s v="Cerrado"/>
    <s v="ITSMECOM-1010736"/>
    <n v="5243742"/>
    <d v="2022-06-27T00:00:00"/>
    <d v="2022-08-26T00:00:00"/>
    <d v="2022-06-27T00:00:00"/>
    <d v="2022-08-11T00:00:00"/>
    <s v=""/>
    <d v="2022-08-11T00:00:00"/>
    <n v="45"/>
    <n v="45"/>
    <n v="2022"/>
    <n v="8"/>
    <n v="28"/>
    <n v="9"/>
    <n v="3"/>
  </r>
  <r>
    <x v="1"/>
    <x v="5"/>
    <x v="0"/>
    <s v="Cerrado"/>
    <s v="ITSMECOM-1010727"/>
    <n v="5243732"/>
    <d v="2022-06-27T00:00:00"/>
    <d v="2022-08-26T00:00:00"/>
    <d v="2022-06-27T00:00:00"/>
    <d v="2022-08-11T00:00:00"/>
    <s v=""/>
    <d v="2022-08-11T00:00:00"/>
    <n v="45"/>
    <n v="45"/>
    <n v="2022"/>
    <n v="8"/>
    <n v="28"/>
    <n v="9"/>
    <n v="3"/>
  </r>
  <r>
    <x v="1"/>
    <x v="22"/>
    <x v="4"/>
    <s v="Cerrado"/>
    <s v="ITSMECOM-1003758"/>
    <n v="5227357"/>
    <d v="2022-06-22T00:00:00"/>
    <d v="2022-08-26T00:00:00"/>
    <d v="2022-06-22T00:00:00"/>
    <d v="2022-08-11T00:00:00"/>
    <s v=""/>
    <d v="2022-08-11T00:00:00"/>
    <n v="50"/>
    <n v="50"/>
    <n v="2022"/>
    <n v="8"/>
    <n v="28"/>
    <n v="9"/>
    <n v="3"/>
  </r>
  <r>
    <x v="1"/>
    <x v="1"/>
    <x v="0"/>
    <s v="Cerrado"/>
    <s v="ITSMECOM-1000731"/>
    <n v="5216257"/>
    <d v="2022-06-20T00:00:00"/>
    <d v="2022-08-26T00:00:00"/>
    <d v="2022-06-20T00:00:00"/>
    <d v="2022-08-11T00:00:00"/>
    <s v=""/>
    <d v="2022-08-11T00:00:00"/>
    <n v="52"/>
    <n v="52"/>
    <n v="2022"/>
    <n v="8"/>
    <n v="28"/>
    <n v="9"/>
    <n v="3"/>
  </r>
  <r>
    <x v="1"/>
    <x v="3"/>
    <x v="0"/>
    <s v="Cerrado"/>
    <s v="ITSMECOM-1000621"/>
    <n v="5215598"/>
    <d v="2022-06-20T00:00:00"/>
    <d v="2022-08-26T00:00:00"/>
    <d v="2022-06-20T00:00:00"/>
    <d v="2022-08-10T00:00:00"/>
    <s v=""/>
    <d v="2022-08-10T00:00:00"/>
    <n v="51"/>
    <n v="51"/>
    <n v="2022"/>
    <n v="8"/>
    <n v="28"/>
    <n v="9"/>
    <n v="3"/>
  </r>
  <r>
    <x v="1"/>
    <x v="1"/>
    <x v="0"/>
    <s v="Cerrado"/>
    <s v="ITSMECOM-996159"/>
    <n v="5200283"/>
    <d v="2022-06-16T00:00:00"/>
    <d v="2022-08-26T00:00:00"/>
    <d v="2022-06-16T00:00:00"/>
    <d v="2022-08-11T00:00:00"/>
    <s v=""/>
    <d v="2022-08-11T00:00:00"/>
    <n v="56"/>
    <n v="56"/>
    <n v="2022"/>
    <n v="8"/>
    <n v="28"/>
    <n v="9"/>
    <n v="3"/>
  </r>
  <r>
    <x v="1"/>
    <x v="1"/>
    <x v="0"/>
    <s v="Cerrado"/>
    <s v="ITSMECOM-996147"/>
    <n v="5200272"/>
    <d v="2022-06-16T00:00:00"/>
    <d v="2022-08-26T00:00:00"/>
    <d v="2022-06-16T00:00:00"/>
    <d v="2022-08-11T00:00:00"/>
    <s v=""/>
    <d v="2022-08-11T00:00:00"/>
    <n v="56"/>
    <n v="56"/>
    <n v="2022"/>
    <n v="8"/>
    <n v="28"/>
    <n v="9"/>
    <n v="3"/>
  </r>
  <r>
    <x v="1"/>
    <x v="1"/>
    <x v="0"/>
    <s v="Cerrado"/>
    <s v="ITSMECOM-996134"/>
    <n v="5200263"/>
    <d v="2022-06-16T00:00:00"/>
    <d v="2022-08-26T00:00:00"/>
    <d v="2022-06-16T00:00:00"/>
    <d v="2022-08-11T00:00:00"/>
    <s v=""/>
    <d v="2022-08-11T00:00:00"/>
    <n v="56"/>
    <n v="56"/>
    <n v="2022"/>
    <n v="8"/>
    <n v="28"/>
    <n v="9"/>
    <n v="3"/>
  </r>
  <r>
    <x v="1"/>
    <x v="1"/>
    <x v="0"/>
    <s v="Cerrado"/>
    <s v="ITSMECOM-992582"/>
    <n v="5188261"/>
    <d v="2022-06-14T00:00:00"/>
    <d v="2022-08-26T00:00:00"/>
    <d v="2022-06-14T00:00:00"/>
    <d v="2022-08-11T00:00:00"/>
    <s v=""/>
    <d v="2022-08-11T00:00:00"/>
    <n v="58"/>
    <n v="58"/>
    <n v="2022"/>
    <n v="8"/>
    <n v="28"/>
    <n v="9"/>
    <n v="3"/>
  </r>
  <r>
    <x v="1"/>
    <x v="1"/>
    <x v="0"/>
    <s v="Cerrado"/>
    <s v="ITSMECOM-992581"/>
    <n v="5188259"/>
    <d v="2022-06-14T00:00:00"/>
    <d v="2022-08-26T00:00:00"/>
    <d v="2022-06-14T00:00:00"/>
    <d v="2022-08-11T00:00:00"/>
    <s v=""/>
    <d v="2022-08-11T00:00:00"/>
    <n v="58"/>
    <n v="58"/>
    <n v="2022"/>
    <n v="8"/>
    <n v="28"/>
    <n v="9"/>
    <n v="3"/>
  </r>
  <r>
    <x v="1"/>
    <x v="1"/>
    <x v="0"/>
    <s v="Cerrado"/>
    <s v="ITSMECOM-992536"/>
    <n v="5188212"/>
    <d v="2022-06-14T00:00:00"/>
    <d v="2022-08-26T00:00:00"/>
    <d v="2022-06-14T00:00:00"/>
    <d v="2022-08-11T00:00:00"/>
    <s v=""/>
    <d v="2022-08-11T00:00:00"/>
    <n v="58"/>
    <n v="58"/>
    <n v="2022"/>
    <n v="8"/>
    <n v="28"/>
    <n v="9"/>
    <n v="3"/>
  </r>
  <r>
    <x v="1"/>
    <x v="1"/>
    <x v="0"/>
    <s v="Cerrado"/>
    <s v="ITSMECOM-991138"/>
    <n v="5182327"/>
    <d v="2022-06-13T00:00:00"/>
    <d v="2022-08-26T00:00:00"/>
    <d v="2022-06-13T00:00:00"/>
    <d v="2022-08-11T00:00:00"/>
    <s v=""/>
    <d v="2022-08-11T00:00:00"/>
    <n v="59"/>
    <n v="59"/>
    <n v="2022"/>
    <n v="8"/>
    <n v="28"/>
    <n v="9"/>
    <n v="3"/>
  </r>
  <r>
    <x v="1"/>
    <x v="1"/>
    <x v="0"/>
    <s v="Cerrado"/>
    <s v="ITSMECOM-991082"/>
    <n v="5181970"/>
    <d v="2022-06-13T00:00:00"/>
    <d v="2022-08-26T00:00:00"/>
    <d v="2022-06-13T00:00:00"/>
    <d v="2022-08-11T00:00:00"/>
    <s v=""/>
    <d v="2022-08-11T00:00:00"/>
    <n v="59"/>
    <n v="59"/>
    <n v="2022"/>
    <n v="8"/>
    <n v="28"/>
    <n v="9"/>
    <n v="3"/>
  </r>
  <r>
    <x v="1"/>
    <x v="1"/>
    <x v="0"/>
    <s v="Cerrado"/>
    <s v="ITSMECOM-991072"/>
    <n v="5181955"/>
    <d v="2022-06-13T00:00:00"/>
    <d v="2022-08-26T00:00:00"/>
    <d v="2022-06-13T00:00:00"/>
    <d v="2022-08-11T00:00:00"/>
    <s v=""/>
    <d v="2022-08-11T00:00:00"/>
    <n v="59"/>
    <n v="59"/>
    <n v="2022"/>
    <n v="8"/>
    <n v="28"/>
    <n v="9"/>
    <n v="3"/>
  </r>
  <r>
    <x v="1"/>
    <x v="1"/>
    <x v="1"/>
    <s v="Cerrado"/>
    <s v="ITSMECOM-989300"/>
    <n v="5177389"/>
    <d v="2022-06-10T00:00:00"/>
    <d v="2022-08-26T00:00:00"/>
    <d v="2022-06-10T00:00:00"/>
    <d v="2022-08-11T00:00:00"/>
    <s v=""/>
    <d v="2022-08-11T00:00:00"/>
    <n v="62"/>
    <n v="62"/>
    <n v="2022"/>
    <n v="8"/>
    <n v="28"/>
    <n v="9"/>
    <n v="3"/>
  </r>
  <r>
    <x v="0"/>
    <x v="0"/>
    <x v="0"/>
    <s v="Cerrado"/>
    <s v="ITSMECOM-1067187"/>
    <n v="5403365"/>
    <d v="2022-07-29T00:00:00"/>
    <d v="2022-08-13T00:00:00"/>
    <m/>
    <m/>
    <s v=""/>
    <d v="2022-07-29T00:00:00"/>
    <n v="0"/>
    <n v="0"/>
    <n v="2022"/>
    <n v="7"/>
    <n v="28"/>
    <n v="9"/>
    <n v="3"/>
  </r>
  <r>
    <x v="1"/>
    <x v="3"/>
    <x v="0"/>
    <s v="Cerrado"/>
    <s v="ITSMECOM-1066687"/>
    <n v="5400925"/>
    <d v="2022-07-29T00:00:00"/>
    <d v="2022-08-14T00:00:00"/>
    <d v="2022-07-29T00:00:00"/>
    <d v="2022-07-29T00:00:00"/>
    <s v=""/>
    <d v="2022-07-29T00:00:00"/>
    <n v="0"/>
    <n v="0"/>
    <n v="2022"/>
    <n v="7"/>
    <n v="28"/>
    <n v="9"/>
    <n v="3"/>
  </r>
  <r>
    <x v="1"/>
    <x v="1"/>
    <x v="2"/>
    <s v="Cerrado"/>
    <s v="ITSMECOM-1064233"/>
    <n v="5393977"/>
    <d v="2022-07-28T00:00:00"/>
    <d v="2022-08-12T00:00:00"/>
    <m/>
    <m/>
    <s v=""/>
    <d v="2022-07-28T00:00:00"/>
    <n v="0"/>
    <n v="0"/>
    <n v="2022"/>
    <n v="7"/>
    <n v="28"/>
    <n v="9"/>
    <n v="3"/>
  </r>
  <r>
    <x v="0"/>
    <x v="11"/>
    <x v="0"/>
    <s v="Cerrado"/>
    <s v="ITSMECOM-1061822"/>
    <n v="5389116"/>
    <d v="2022-07-27T00:00:00"/>
    <d v="2022-08-13T00:00:00"/>
    <m/>
    <m/>
    <s v=""/>
    <d v="2022-07-29T00:00:00"/>
    <n v="2"/>
    <n v="0"/>
    <n v="2022"/>
    <n v="7"/>
    <n v="28"/>
    <n v="9"/>
    <n v="3"/>
  </r>
  <r>
    <x v="0"/>
    <x v="13"/>
    <x v="0"/>
    <s v="Cerrado"/>
    <s v="ITSMECOM-1061721"/>
    <n v="5388713"/>
    <d v="2022-07-27T00:00:00"/>
    <d v="2022-08-11T00:00:00"/>
    <m/>
    <m/>
    <s v=""/>
    <d v="2022-07-27T00:00:00"/>
    <n v="0"/>
    <n v="0"/>
    <n v="2022"/>
    <n v="7"/>
    <n v="28"/>
    <n v="9"/>
    <n v="3"/>
  </r>
  <r>
    <x v="1"/>
    <x v="5"/>
    <x v="0"/>
    <s v="Cerrado"/>
    <s v="ITSMECOM-1060537"/>
    <n v="5385716"/>
    <d v="2022-07-26T00:00:00"/>
    <d v="2022-08-11T00:00:00"/>
    <m/>
    <m/>
    <s v=""/>
    <d v="2022-07-26T00:00:00"/>
    <n v="0"/>
    <n v="0"/>
    <n v="2022"/>
    <n v="7"/>
    <n v="28"/>
    <n v="9"/>
    <n v="3"/>
  </r>
  <r>
    <x v="0"/>
    <x v="5"/>
    <x v="2"/>
    <s v="Cerrado"/>
    <s v="ITSMECOM-1060348"/>
    <n v="5384995"/>
    <d v="2022-07-26T00:00:00"/>
    <d v="2022-08-10T00:00:00"/>
    <m/>
    <m/>
    <s v=""/>
    <d v="2022-07-28T00:00:00"/>
    <n v="2"/>
    <n v="0"/>
    <n v="2022"/>
    <n v="7"/>
    <n v="28"/>
    <n v="9"/>
    <n v="3"/>
  </r>
  <r>
    <x v="1"/>
    <x v="1"/>
    <x v="2"/>
    <s v="Cerrado"/>
    <s v="ITSMECOM-1059642"/>
    <n v="5382396"/>
    <d v="2022-07-26T00:00:00"/>
    <d v="2022-08-12T00:00:00"/>
    <m/>
    <m/>
    <s v=""/>
    <d v="2022-07-28T00:00:00"/>
    <n v="2"/>
    <n v="0"/>
    <n v="2022"/>
    <n v="7"/>
    <n v="28"/>
    <n v="9"/>
    <n v="3"/>
  </r>
  <r>
    <x v="1"/>
    <x v="1"/>
    <x v="0"/>
    <s v="Cerrado"/>
    <s v="ITSMECOM-1059509"/>
    <n v="5382038"/>
    <d v="2022-07-26T00:00:00"/>
    <d v="2022-08-10T00:00:00"/>
    <m/>
    <m/>
    <s v=""/>
    <d v="2022-07-26T00:00:00"/>
    <n v="0"/>
    <n v="0"/>
    <n v="2022"/>
    <n v="7"/>
    <n v="28"/>
    <n v="9"/>
    <n v="3"/>
  </r>
  <r>
    <x v="1"/>
    <x v="3"/>
    <x v="2"/>
    <s v="Cerrado"/>
    <s v="ITSMECOM-1059508"/>
    <n v="5382037"/>
    <d v="2022-07-26T00:00:00"/>
    <d v="2022-08-10T00:00:00"/>
    <d v="2022-07-26T00:00:00"/>
    <d v="2022-07-26T00:00:00"/>
    <s v=""/>
    <d v="2022-07-26T00:00:00"/>
    <n v="0"/>
    <n v="0"/>
    <n v="2022"/>
    <n v="7"/>
    <n v="28"/>
    <n v="9"/>
    <n v="3"/>
  </r>
  <r>
    <x v="1"/>
    <x v="3"/>
    <x v="0"/>
    <s v="Cerrado"/>
    <s v="ITSMECOM-1059503"/>
    <n v="5382030"/>
    <d v="2022-07-26T00:00:00"/>
    <d v="2022-08-10T00:00:00"/>
    <m/>
    <m/>
    <s v=""/>
    <d v="2022-07-26T00:00:00"/>
    <n v="0"/>
    <n v="0"/>
    <n v="2022"/>
    <n v="7"/>
    <n v="28"/>
    <n v="9"/>
    <n v="3"/>
  </r>
  <r>
    <x v="1"/>
    <x v="3"/>
    <x v="0"/>
    <s v="Cerrado"/>
    <s v="ITSMECOM-1059497"/>
    <n v="5382023"/>
    <d v="2022-07-26T00:00:00"/>
    <d v="2022-08-11T00:00:00"/>
    <m/>
    <m/>
    <s v=""/>
    <d v="2022-07-27T00:00:00"/>
    <n v="1"/>
    <n v="0"/>
    <n v="2022"/>
    <n v="7"/>
    <n v="28"/>
    <n v="9"/>
    <n v="3"/>
  </r>
  <r>
    <x v="1"/>
    <x v="1"/>
    <x v="0"/>
    <s v="Cerrado"/>
    <s v="ITSMECOM-1059489"/>
    <n v="5381688"/>
    <d v="2022-07-26T00:00:00"/>
    <d v="2022-08-11T00:00:00"/>
    <d v="2022-07-26T00:00:00"/>
    <d v="2022-07-27T00:00:00"/>
    <s v=""/>
    <d v="2022-07-27T00:00:00"/>
    <n v="1"/>
    <n v="1"/>
    <n v="2022"/>
    <n v="7"/>
    <n v="28"/>
    <n v="9"/>
    <n v="3"/>
  </r>
  <r>
    <x v="1"/>
    <x v="3"/>
    <x v="0"/>
    <s v="Cerrado"/>
    <s v="ITSMECOM-1059486"/>
    <n v="5381687"/>
    <d v="2022-07-26T00:00:00"/>
    <d v="2022-08-12T00:00:00"/>
    <d v="2022-07-26T00:00:00"/>
    <d v="2022-07-28T00:00:00"/>
    <s v=""/>
    <d v="2022-07-28T00:00:00"/>
    <n v="2"/>
    <n v="2"/>
    <n v="2022"/>
    <n v="7"/>
    <n v="28"/>
    <n v="9"/>
    <n v="3"/>
  </r>
  <r>
    <x v="1"/>
    <x v="1"/>
    <x v="2"/>
    <s v="Cerrado"/>
    <s v="ITSMECOM-1059477"/>
    <n v="5381673"/>
    <d v="2022-07-26T00:00:00"/>
    <d v="2022-08-10T00:00:00"/>
    <m/>
    <m/>
    <s v=""/>
    <d v="2022-07-26T00:00:00"/>
    <n v="0"/>
    <n v="0"/>
    <n v="2022"/>
    <n v="7"/>
    <n v="28"/>
    <n v="9"/>
    <n v="3"/>
  </r>
  <r>
    <x v="1"/>
    <x v="1"/>
    <x v="2"/>
    <s v="Cerrado"/>
    <s v="ITSMECOM-1059470"/>
    <n v="5381667"/>
    <d v="2022-07-26T00:00:00"/>
    <d v="2022-08-10T00:00:00"/>
    <m/>
    <m/>
    <s v=""/>
    <d v="2022-07-26T00:00:00"/>
    <n v="0"/>
    <n v="0"/>
    <n v="2022"/>
    <n v="7"/>
    <n v="28"/>
    <n v="9"/>
    <n v="3"/>
  </r>
  <r>
    <x v="1"/>
    <x v="1"/>
    <x v="2"/>
    <s v="Cerrado"/>
    <s v="ITSMECOM-1059468"/>
    <n v="5381666"/>
    <d v="2022-07-26T00:00:00"/>
    <d v="2022-08-10T00:00:00"/>
    <m/>
    <m/>
    <s v=""/>
    <d v="2022-07-26T00:00:00"/>
    <n v="0"/>
    <n v="0"/>
    <n v="2022"/>
    <n v="7"/>
    <n v="28"/>
    <n v="9"/>
    <n v="3"/>
  </r>
  <r>
    <x v="1"/>
    <x v="1"/>
    <x v="2"/>
    <s v="Cerrado"/>
    <s v="ITSMECOM-1059461"/>
    <n v="5381836"/>
    <d v="2022-07-26T00:00:00"/>
    <d v="2022-08-10T00:00:00"/>
    <m/>
    <m/>
    <s v=""/>
    <d v="2022-07-26T00:00:00"/>
    <n v="0"/>
    <n v="0"/>
    <n v="2022"/>
    <n v="7"/>
    <n v="28"/>
    <n v="9"/>
    <n v="3"/>
  </r>
  <r>
    <x v="1"/>
    <x v="5"/>
    <x v="0"/>
    <s v="Cerrado"/>
    <s v="ITSMECOM-1054529"/>
    <n v="5368895"/>
    <d v="2022-07-21T00:00:00"/>
    <d v="2022-08-10T00:00:00"/>
    <m/>
    <m/>
    <s v=""/>
    <d v="2022-07-22T00:00:00"/>
    <n v="1"/>
    <n v="0"/>
    <n v="2022"/>
    <n v="7"/>
    <n v="28"/>
    <n v="9"/>
    <n v="3"/>
  </r>
  <r>
    <x v="0"/>
    <x v="0"/>
    <x v="1"/>
    <s v="Cerrado"/>
    <s v="ITSMECOM-1054272"/>
    <n v="5367795"/>
    <d v="2022-07-21T00:00:00"/>
    <d v="2022-08-05T00:00:00"/>
    <m/>
    <m/>
    <s v=""/>
    <d v="2022-07-21T00:00:00"/>
    <n v="0"/>
    <n v="0"/>
    <n v="2022"/>
    <n v="7"/>
    <n v="28"/>
    <n v="9"/>
    <n v="3"/>
  </r>
  <r>
    <x v="1"/>
    <x v="1"/>
    <x v="0"/>
    <s v="Cerrado"/>
    <s v="ITSMECOM-1054126"/>
    <n v="5367308"/>
    <d v="2022-07-21T00:00:00"/>
    <d v="2022-08-05T00:00:00"/>
    <m/>
    <m/>
    <s v=""/>
    <d v="2022-07-26T00:00:00"/>
    <n v="5"/>
    <n v="0"/>
    <n v="2022"/>
    <n v="7"/>
    <n v="28"/>
    <n v="9"/>
    <n v="3"/>
  </r>
  <r>
    <x v="0"/>
    <x v="0"/>
    <x v="0"/>
    <s v="Cerrado"/>
    <s v="ITSMECOM-1054074"/>
    <n v="5367062"/>
    <d v="2022-07-21T00:00:00"/>
    <d v="2022-08-05T00:00:00"/>
    <m/>
    <m/>
    <s v=""/>
    <d v="2022-07-21T00:00:00"/>
    <n v="0"/>
    <n v="0"/>
    <n v="2022"/>
    <n v="7"/>
    <n v="28"/>
    <n v="9"/>
    <n v="3"/>
  </r>
  <r>
    <x v="0"/>
    <x v="9"/>
    <x v="2"/>
    <s v="Cerrado"/>
    <s v="ITSMECOM-1053961"/>
    <n v="5366509"/>
    <d v="2022-07-21T00:00:00"/>
    <d v="2022-08-05T00:00:00"/>
    <m/>
    <m/>
    <s v=""/>
    <d v="2022-07-21T00:00:00"/>
    <n v="0"/>
    <n v="0"/>
    <n v="2022"/>
    <n v="7"/>
    <n v="28"/>
    <n v="9"/>
    <n v="3"/>
  </r>
  <r>
    <x v="1"/>
    <x v="3"/>
    <x v="0"/>
    <s v="Cerrado"/>
    <s v="ITSMECOM-1053614"/>
    <n v="5364846"/>
    <d v="2022-07-21T00:00:00"/>
    <d v="2022-08-10T00:00:00"/>
    <d v="2022-07-21T00:00:00"/>
    <d v="2022-07-26T00:00:00"/>
    <s v=""/>
    <d v="2022-07-26T00:00:00"/>
    <n v="5"/>
    <n v="5"/>
    <n v="2022"/>
    <n v="7"/>
    <n v="28"/>
    <n v="9"/>
    <n v="3"/>
  </r>
  <r>
    <x v="1"/>
    <x v="3"/>
    <x v="0"/>
    <s v="Cerrado"/>
    <s v="ITSMECOM-1053601"/>
    <n v="5365013"/>
    <d v="2022-07-21T00:00:00"/>
    <d v="2022-08-12T00:00:00"/>
    <d v="2022-07-21T00:00:00"/>
    <d v="2022-07-28T00:00:00"/>
    <s v=""/>
    <d v="2022-07-28T00:00:00"/>
    <n v="7"/>
    <n v="7"/>
    <n v="2022"/>
    <n v="7"/>
    <n v="28"/>
    <n v="9"/>
    <n v="3"/>
  </r>
  <r>
    <x v="1"/>
    <x v="1"/>
    <x v="2"/>
    <s v="Cerrado"/>
    <s v="ITSMECOM-1052540"/>
    <n v="5362840"/>
    <d v="2022-07-20T00:00:00"/>
    <d v="2022-08-05T00:00:00"/>
    <m/>
    <m/>
    <s v=""/>
    <d v="2022-07-21T00:00:00"/>
    <n v="1"/>
    <n v="0"/>
    <n v="2022"/>
    <n v="7"/>
    <n v="28"/>
    <n v="9"/>
    <n v="3"/>
  </r>
  <r>
    <x v="1"/>
    <x v="1"/>
    <x v="0"/>
    <s v="Cerrado"/>
    <s v="ITSMECOM-1051543"/>
    <n v="5359718"/>
    <d v="2022-07-20T00:00:00"/>
    <d v="2022-08-05T00:00:00"/>
    <d v="2022-07-20T00:00:00"/>
    <d v="2022-07-20T00:00:00"/>
    <s v=""/>
    <d v="2022-07-20T00:00:00"/>
    <n v="0"/>
    <n v="0"/>
    <n v="2022"/>
    <n v="7"/>
    <n v="28"/>
    <n v="9"/>
    <n v="3"/>
  </r>
  <r>
    <x v="1"/>
    <x v="1"/>
    <x v="0"/>
    <s v="Cerrado"/>
    <s v="ITSMECOM-1051415"/>
    <n v="5358881"/>
    <d v="2022-07-20T00:00:00"/>
    <d v="2022-08-04T00:00:00"/>
    <m/>
    <m/>
    <s v=""/>
    <d v="2022-07-20T00:00:00"/>
    <n v="0"/>
    <n v="0"/>
    <n v="2022"/>
    <n v="7"/>
    <n v="28"/>
    <n v="9"/>
    <n v="3"/>
  </r>
  <r>
    <x v="1"/>
    <x v="7"/>
    <x v="1"/>
    <s v="Cerrado"/>
    <s v="ITSMECOM-1050495"/>
    <n v="5356307"/>
    <d v="2022-07-19T00:00:00"/>
    <d v="2022-08-13T00:00:00"/>
    <m/>
    <m/>
    <s v=""/>
    <d v="2022-07-28T00:00:00"/>
    <n v="9"/>
    <n v="0"/>
    <n v="2022"/>
    <n v="7"/>
    <n v="28"/>
    <n v="9"/>
    <n v="3"/>
  </r>
  <r>
    <x v="0"/>
    <x v="0"/>
    <x v="1"/>
    <s v="Cerrado"/>
    <s v="ITSMECOM-1049704"/>
    <n v="5353560"/>
    <d v="2022-07-19T00:00:00"/>
    <d v="2022-08-03T00:00:00"/>
    <m/>
    <m/>
    <s v=""/>
    <d v="2022-07-19T00:00:00"/>
    <n v="0"/>
    <n v="0"/>
    <n v="2022"/>
    <n v="7"/>
    <n v="28"/>
    <n v="9"/>
    <n v="3"/>
  </r>
  <r>
    <x v="1"/>
    <x v="1"/>
    <x v="0"/>
    <s v="Cerrado"/>
    <s v="ITSMECOM-1049529"/>
    <n v="5352846"/>
    <d v="2022-07-19T00:00:00"/>
    <d v="2022-08-03T00:00:00"/>
    <m/>
    <m/>
    <s v=""/>
    <d v="2022-07-19T00:00:00"/>
    <n v="0"/>
    <n v="0"/>
    <n v="2022"/>
    <n v="7"/>
    <n v="28"/>
    <n v="9"/>
    <n v="3"/>
  </r>
  <r>
    <x v="0"/>
    <x v="0"/>
    <x v="2"/>
    <s v="Cerrado"/>
    <s v="ITSMECOM-1049512"/>
    <n v="5352829"/>
    <d v="2022-07-19T00:00:00"/>
    <d v="2022-08-03T00:00:00"/>
    <m/>
    <m/>
    <s v=""/>
    <d v="2022-07-19T00:00:00"/>
    <n v="0"/>
    <n v="0"/>
    <n v="2022"/>
    <n v="7"/>
    <n v="28"/>
    <n v="9"/>
    <n v="3"/>
  </r>
  <r>
    <x v="1"/>
    <x v="1"/>
    <x v="0"/>
    <s v="Cerrado"/>
    <s v="ITSMECOM-1049483"/>
    <n v="5352649"/>
    <d v="2022-07-19T00:00:00"/>
    <d v="2022-08-05T00:00:00"/>
    <d v="2022-07-19T00:00:00"/>
    <d v="2022-07-21T00:00:00"/>
    <s v=""/>
    <d v="2022-07-21T00:00:00"/>
    <n v="2"/>
    <n v="2"/>
    <n v="2022"/>
    <n v="7"/>
    <n v="28"/>
    <n v="9"/>
    <n v="3"/>
  </r>
  <r>
    <x v="1"/>
    <x v="1"/>
    <x v="0"/>
    <s v="Cerrado"/>
    <s v="ITSMECOM-1049454"/>
    <n v="5352624"/>
    <d v="2022-07-19T00:00:00"/>
    <d v="2022-08-03T00:00:00"/>
    <m/>
    <m/>
    <s v=""/>
    <d v="2022-07-19T00:00:00"/>
    <n v="0"/>
    <n v="0"/>
    <n v="2022"/>
    <n v="7"/>
    <n v="28"/>
    <n v="9"/>
    <n v="3"/>
  </r>
  <r>
    <x v="1"/>
    <x v="1"/>
    <x v="0"/>
    <s v="Cerrado"/>
    <s v="ITSMECOM-1049420"/>
    <n v="5352519"/>
    <d v="2022-07-19T00:00:00"/>
    <d v="2022-08-03T00:00:00"/>
    <d v="2022-07-19T00:00:00"/>
    <d v="2022-07-19T00:00:00"/>
    <s v=""/>
    <d v="2022-07-19T00:00:00"/>
    <n v="0"/>
    <n v="0"/>
    <n v="2022"/>
    <n v="7"/>
    <n v="28"/>
    <n v="9"/>
    <n v="3"/>
  </r>
  <r>
    <x v="0"/>
    <x v="21"/>
    <x v="2"/>
    <s v="Cerrado"/>
    <s v="ITSMECOM-1049392"/>
    <n v="5352192"/>
    <d v="2022-07-19T00:00:00"/>
    <d v="2022-08-03T00:00:00"/>
    <m/>
    <m/>
    <s v=""/>
    <d v="2022-07-19T00:00:00"/>
    <n v="0"/>
    <n v="0"/>
    <n v="2022"/>
    <n v="7"/>
    <n v="28"/>
    <n v="9"/>
    <n v="3"/>
  </r>
  <r>
    <x v="0"/>
    <x v="0"/>
    <x v="0"/>
    <s v="Cerrado"/>
    <s v="ITSMECOM-1048336"/>
    <n v="5349563"/>
    <d v="2022-07-18T00:00:00"/>
    <d v="2022-08-03T00:00:00"/>
    <m/>
    <m/>
    <s v=""/>
    <d v="2022-07-18T00:00:00"/>
    <n v="0"/>
    <n v="0"/>
    <n v="2022"/>
    <n v="7"/>
    <n v="28"/>
    <n v="9"/>
    <n v="3"/>
  </r>
  <r>
    <x v="0"/>
    <x v="0"/>
    <x v="0"/>
    <s v="Cerrado"/>
    <s v="ITSMECOM-1048323"/>
    <n v="5349550"/>
    <d v="2022-07-18T00:00:00"/>
    <d v="2022-08-03T00:00:00"/>
    <m/>
    <m/>
    <s v=""/>
    <d v="2022-07-18T00:00:00"/>
    <n v="0"/>
    <n v="0"/>
    <n v="2022"/>
    <n v="7"/>
    <n v="28"/>
    <n v="9"/>
    <n v="3"/>
  </r>
  <r>
    <x v="0"/>
    <x v="0"/>
    <x v="0"/>
    <s v="Cerrado"/>
    <s v="ITSMECOM-1048317"/>
    <n v="5349542"/>
    <d v="2022-07-18T00:00:00"/>
    <d v="2022-08-03T00:00:00"/>
    <m/>
    <m/>
    <s v=""/>
    <d v="2022-07-18T00:00:00"/>
    <n v="0"/>
    <n v="0"/>
    <n v="2022"/>
    <n v="7"/>
    <n v="28"/>
    <n v="9"/>
    <n v="3"/>
  </r>
  <r>
    <x v="1"/>
    <x v="1"/>
    <x v="0"/>
    <s v="Cerrado"/>
    <s v="ITSMECOM-1047818"/>
    <n v="5347917"/>
    <d v="2022-07-18T00:00:00"/>
    <d v="2022-08-02T00:00:00"/>
    <m/>
    <m/>
    <s v=""/>
    <d v="2022-07-18T00:00:00"/>
    <n v="0"/>
    <n v="0"/>
    <n v="2022"/>
    <n v="7"/>
    <n v="28"/>
    <n v="9"/>
    <n v="3"/>
  </r>
  <r>
    <x v="0"/>
    <x v="1"/>
    <x v="4"/>
    <s v="Cerrado"/>
    <s v="ITSMECOM-1047594"/>
    <n v="5347419"/>
    <d v="2022-07-18T00:00:00"/>
    <d v="2022-08-02T00:00:00"/>
    <m/>
    <m/>
    <s v=""/>
    <d v="2022-07-18T00:00:00"/>
    <n v="0"/>
    <n v="0"/>
    <n v="2022"/>
    <n v="7"/>
    <n v="28"/>
    <n v="9"/>
    <n v="3"/>
  </r>
  <r>
    <x v="1"/>
    <x v="1"/>
    <x v="0"/>
    <s v="Cerrado"/>
    <s v="ITSMECOM-1047287"/>
    <n v="5346866"/>
    <d v="2022-07-18T00:00:00"/>
    <d v="2022-08-10T00:00:00"/>
    <d v="2022-07-18T00:00:00"/>
    <d v="2022-07-26T00:00:00"/>
    <s v=""/>
    <d v="2022-07-26T00:00:00"/>
    <n v="8"/>
    <n v="8"/>
    <n v="2022"/>
    <n v="7"/>
    <n v="28"/>
    <n v="9"/>
    <n v="3"/>
  </r>
  <r>
    <x v="1"/>
    <x v="1"/>
    <x v="2"/>
    <s v="Cerrado"/>
    <s v="ITSMECOM-1047263"/>
    <n v="5346863"/>
    <d v="2022-07-18T00:00:00"/>
    <d v="2022-08-03T00:00:00"/>
    <d v="2022-07-18T00:00:00"/>
    <d v="2022-07-18T00:00:00"/>
    <s v=""/>
    <d v="2022-07-18T00:00:00"/>
    <n v="0"/>
    <n v="0"/>
    <n v="2022"/>
    <n v="7"/>
    <n v="28"/>
    <n v="9"/>
    <n v="3"/>
  </r>
  <r>
    <x v="1"/>
    <x v="7"/>
    <x v="1"/>
    <s v="Cerrado"/>
    <s v="ITSMECOM-1045197"/>
    <n v="5344279"/>
    <d v="2022-07-18T00:00:00"/>
    <d v="2022-08-13T00:00:00"/>
    <m/>
    <m/>
    <s v=""/>
    <d v="2022-07-29T00:00:00"/>
    <n v="11"/>
    <n v="0"/>
    <n v="2022"/>
    <n v="7"/>
    <n v="28"/>
    <n v="9"/>
    <n v="3"/>
  </r>
  <r>
    <x v="1"/>
    <x v="1"/>
    <x v="2"/>
    <s v="Cerrado"/>
    <s v="ITSMECOM-1044584"/>
    <n v="5343470"/>
    <d v="2022-07-18T00:00:00"/>
    <d v="2022-08-02T00:00:00"/>
    <d v="2022-07-18T00:00:00"/>
    <d v="2022-07-18T00:00:00"/>
    <s v=""/>
    <d v="2022-07-18T00:00:00"/>
    <n v="0"/>
    <n v="0"/>
    <n v="2022"/>
    <n v="7"/>
    <n v="28"/>
    <n v="9"/>
    <n v="3"/>
  </r>
  <r>
    <x v="1"/>
    <x v="1"/>
    <x v="0"/>
    <s v="Cerrado"/>
    <s v="ITSMECOM-1044365"/>
    <n v="5343415"/>
    <d v="2022-07-18T00:00:00"/>
    <d v="2022-08-02T00:00:00"/>
    <m/>
    <m/>
    <s v=""/>
    <d v="2022-07-18T00:00:00"/>
    <n v="0"/>
    <n v="0"/>
    <n v="2022"/>
    <n v="7"/>
    <n v="28"/>
    <n v="9"/>
    <n v="3"/>
  </r>
  <r>
    <x v="1"/>
    <x v="1"/>
    <x v="0"/>
    <s v="Cerrado"/>
    <s v="ITSMECOM-1044302"/>
    <n v="5343099"/>
    <d v="2022-07-18T00:00:00"/>
    <d v="2022-08-02T00:00:00"/>
    <m/>
    <m/>
    <s v=""/>
    <d v="2022-07-18T00:00:00"/>
    <n v="0"/>
    <n v="0"/>
    <n v="2022"/>
    <n v="7"/>
    <n v="28"/>
    <n v="9"/>
    <n v="3"/>
  </r>
  <r>
    <x v="0"/>
    <x v="0"/>
    <x v="0"/>
    <s v="Cerrado"/>
    <s v="ITSMECOM-1041982"/>
    <n v="5338467"/>
    <d v="2022-07-15T00:00:00"/>
    <d v="2022-08-02T00:00:00"/>
    <m/>
    <m/>
    <s v=""/>
    <d v="2022-07-18T00:00:00"/>
    <n v="3"/>
    <n v="0"/>
    <n v="2022"/>
    <n v="7"/>
    <n v="28"/>
    <n v="9"/>
    <n v="3"/>
  </r>
  <r>
    <x v="0"/>
    <x v="0"/>
    <x v="0"/>
    <s v="Cerrado"/>
    <s v="ITSMECOM-1041978"/>
    <n v="5338464"/>
    <d v="2022-07-15T00:00:00"/>
    <d v="2022-08-02T00:00:00"/>
    <m/>
    <m/>
    <s v=""/>
    <d v="2022-07-18T00:00:00"/>
    <n v="3"/>
    <n v="0"/>
    <n v="2022"/>
    <n v="7"/>
    <n v="28"/>
    <n v="9"/>
    <n v="3"/>
  </r>
  <r>
    <x v="1"/>
    <x v="1"/>
    <x v="0"/>
    <s v="Cerrado"/>
    <s v="ITSMECOM-1041223"/>
    <n v="5336430"/>
    <d v="2022-07-15T00:00:00"/>
    <d v="2022-08-03T00:00:00"/>
    <d v="2022-07-15T00:00:00"/>
    <d v="2022-07-18T00:00:00"/>
    <s v=""/>
    <d v="2022-07-18T00:00:00"/>
    <n v="3"/>
    <n v="3"/>
    <n v="2022"/>
    <n v="7"/>
    <n v="28"/>
    <n v="9"/>
    <n v="3"/>
  </r>
  <r>
    <x v="0"/>
    <x v="0"/>
    <x v="1"/>
    <s v="Cerrado"/>
    <s v="ITSMECOM-1041025"/>
    <n v="5335520"/>
    <d v="2022-07-15T00:00:00"/>
    <d v="2022-08-01T00:00:00"/>
    <m/>
    <m/>
    <s v=""/>
    <d v="2022-07-15T00:00:00"/>
    <n v="0"/>
    <n v="0"/>
    <n v="2022"/>
    <n v="7"/>
    <n v="28"/>
    <n v="9"/>
    <n v="3"/>
  </r>
  <r>
    <x v="1"/>
    <x v="5"/>
    <x v="0"/>
    <s v="Cerrado"/>
    <s v="ITSMECOM-1041016"/>
    <n v="5335376"/>
    <d v="2022-07-15T00:00:00"/>
    <d v="2022-08-10T00:00:00"/>
    <d v="2022-07-15T00:00:00"/>
    <d v="2022-07-26T00:00:00"/>
    <s v=""/>
    <d v="2022-07-26T00:00:00"/>
    <n v="11"/>
    <n v="11"/>
    <n v="2022"/>
    <n v="7"/>
    <n v="28"/>
    <n v="9"/>
    <n v="3"/>
  </r>
  <r>
    <x v="1"/>
    <x v="5"/>
    <x v="0"/>
    <s v="Cerrado"/>
    <s v="ITSMECOM-1040150"/>
    <n v="5333241"/>
    <d v="2022-07-14T00:00:00"/>
    <d v="2022-08-02T00:00:00"/>
    <m/>
    <m/>
    <s v=""/>
    <d v="2022-07-18T00:00:00"/>
    <n v="4"/>
    <n v="0"/>
    <n v="2022"/>
    <n v="7"/>
    <n v="28"/>
    <n v="9"/>
    <n v="3"/>
  </r>
  <r>
    <x v="1"/>
    <x v="7"/>
    <x v="1"/>
    <s v="Cerrado"/>
    <s v="ITSMECOM-1040080"/>
    <n v="5332984"/>
    <d v="2022-07-14T00:00:00"/>
    <d v="2022-08-13T00:00:00"/>
    <m/>
    <m/>
    <s v=""/>
    <d v="2022-07-28T00:00:00"/>
    <n v="14"/>
    <n v="0"/>
    <n v="2022"/>
    <n v="7"/>
    <n v="28"/>
    <n v="9"/>
    <n v="3"/>
  </r>
  <r>
    <x v="0"/>
    <x v="9"/>
    <x v="1"/>
    <s v="Cerrado"/>
    <s v="ITSMECOM-1039762"/>
    <n v="5331775"/>
    <d v="2022-07-14T00:00:00"/>
    <d v="2022-08-01T00:00:00"/>
    <m/>
    <m/>
    <s v=""/>
    <d v="2022-07-14T00:00:00"/>
    <n v="0"/>
    <n v="0"/>
    <n v="2022"/>
    <n v="7"/>
    <n v="28"/>
    <n v="9"/>
    <n v="3"/>
  </r>
  <r>
    <x v="1"/>
    <x v="1"/>
    <x v="0"/>
    <s v="Cerrado"/>
    <s v="ITSMECOM-1039759"/>
    <n v="5331820"/>
    <d v="2022-07-14T00:00:00"/>
    <d v="2022-08-01T00:00:00"/>
    <m/>
    <m/>
    <s v=""/>
    <d v="2022-07-14T00:00:00"/>
    <n v="0"/>
    <n v="0"/>
    <n v="2022"/>
    <n v="7"/>
    <n v="28"/>
    <n v="9"/>
    <n v="3"/>
  </r>
  <r>
    <x v="1"/>
    <x v="23"/>
    <x v="0"/>
    <s v="Cerrado"/>
    <s v="ITSMECOM-1039754"/>
    <n v="5331816"/>
    <d v="2022-07-14T00:00:00"/>
    <d v="2022-08-06T00:00:00"/>
    <m/>
    <m/>
    <s v=""/>
    <d v="2022-07-22T00:00:00"/>
    <n v="8"/>
    <n v="0"/>
    <n v="2022"/>
    <n v="7"/>
    <n v="28"/>
    <n v="9"/>
    <n v="3"/>
  </r>
  <r>
    <x v="0"/>
    <x v="23"/>
    <x v="4"/>
    <s v="Cerrado"/>
    <s v="ITSMECOM-1039547"/>
    <n v="5330952"/>
    <d v="2022-07-14T00:00:00"/>
    <d v="2022-08-01T00:00:00"/>
    <m/>
    <m/>
    <s v=""/>
    <d v="2022-07-14T00:00:00"/>
    <n v="0"/>
    <n v="0"/>
    <n v="2022"/>
    <n v="7"/>
    <n v="28"/>
    <n v="9"/>
    <n v="3"/>
  </r>
  <r>
    <x v="1"/>
    <x v="7"/>
    <x v="1"/>
    <s v="Cerrado"/>
    <s v="ITSMECOM-1039540"/>
    <n v="5330698"/>
    <d v="2022-07-14T00:00:00"/>
    <d v="2022-08-13T00:00:00"/>
    <m/>
    <m/>
    <s v=""/>
    <d v="2022-07-28T00:00:00"/>
    <n v="14"/>
    <n v="0"/>
    <n v="2022"/>
    <n v="7"/>
    <n v="28"/>
    <n v="9"/>
    <n v="3"/>
  </r>
  <r>
    <x v="1"/>
    <x v="1"/>
    <x v="0"/>
    <s v="Cerrado"/>
    <s v="ITSMECOM-1039404"/>
    <n v="5330430"/>
    <d v="2022-07-14T00:00:00"/>
    <d v="2022-08-01T00:00:00"/>
    <m/>
    <m/>
    <s v=""/>
    <d v="2022-07-15T00:00:00"/>
    <n v="1"/>
    <n v="0"/>
    <n v="2022"/>
    <n v="7"/>
    <n v="28"/>
    <n v="9"/>
    <n v="3"/>
  </r>
  <r>
    <x v="1"/>
    <x v="3"/>
    <x v="0"/>
    <s v="Cerrado"/>
    <s v="ITSMECOM-1039284"/>
    <n v="5329808"/>
    <d v="2022-07-14T00:00:00"/>
    <d v="2022-08-06T00:00:00"/>
    <d v="2022-07-14T00:00:00"/>
    <d v="2022-07-22T00:00:00"/>
    <s v=""/>
    <d v="2022-07-22T00:00:00"/>
    <n v="8"/>
    <n v="8"/>
    <n v="2022"/>
    <n v="7"/>
    <n v="28"/>
    <n v="9"/>
    <n v="3"/>
  </r>
  <r>
    <x v="1"/>
    <x v="1"/>
    <x v="2"/>
    <s v="Cerrado"/>
    <s v="ITSMECOM-1039276"/>
    <n v="5329802"/>
    <d v="2022-07-14T00:00:00"/>
    <d v="2022-08-01T00:00:00"/>
    <d v="2022-07-14T00:00:00"/>
    <d v="2022-07-14T00:00:00"/>
    <s v=""/>
    <d v="2022-07-14T00:00:00"/>
    <n v="0"/>
    <n v="0"/>
    <n v="2022"/>
    <n v="7"/>
    <n v="28"/>
    <n v="9"/>
    <n v="3"/>
  </r>
  <r>
    <x v="1"/>
    <x v="7"/>
    <x v="1"/>
    <s v="Cerrado"/>
    <s v="ITSMECOM-1038378"/>
    <n v="5328112"/>
    <d v="2022-07-14T00:00:00"/>
    <d v="2022-08-01T00:00:00"/>
    <m/>
    <m/>
    <s v=""/>
    <d v="2022-07-26T00:00:00"/>
    <n v="12"/>
    <n v="0"/>
    <n v="2022"/>
    <n v="7"/>
    <n v="28"/>
    <n v="9"/>
    <n v="3"/>
  </r>
  <r>
    <x v="0"/>
    <x v="13"/>
    <x v="0"/>
    <s v="Cerrado"/>
    <s v="ITSMECOM-1037225"/>
    <n v="5322803"/>
    <d v="2022-07-13T00:00:00"/>
    <d v="2022-08-01T00:00:00"/>
    <m/>
    <m/>
    <s v=""/>
    <d v="2022-07-13T00:00:00"/>
    <n v="0"/>
    <n v="0"/>
    <n v="2022"/>
    <n v="7"/>
    <n v="28"/>
    <n v="9"/>
    <n v="3"/>
  </r>
  <r>
    <x v="0"/>
    <x v="0"/>
    <x v="0"/>
    <s v="Cerrado"/>
    <s v="ITSMECOM-1036630"/>
    <n v="5321884"/>
    <d v="2022-07-12T00:00:00"/>
    <d v="2022-08-04T00:00:00"/>
    <m/>
    <m/>
    <s v=""/>
    <d v="2022-07-13T00:00:00"/>
    <n v="1"/>
    <n v="0"/>
    <n v="2022"/>
    <n v="7"/>
    <n v="28"/>
    <n v="9"/>
    <n v="3"/>
  </r>
  <r>
    <x v="0"/>
    <x v="0"/>
    <x v="0"/>
    <s v="Cerrado"/>
    <s v="ITSMECOM-1036629"/>
    <n v="5321883"/>
    <d v="2022-07-12T00:00:00"/>
    <d v="2022-08-04T00:00:00"/>
    <m/>
    <m/>
    <s v=""/>
    <d v="2022-07-13T00:00:00"/>
    <n v="1"/>
    <n v="0"/>
    <n v="2022"/>
    <n v="7"/>
    <n v="28"/>
    <n v="9"/>
    <n v="3"/>
  </r>
  <r>
    <x v="1"/>
    <x v="5"/>
    <x v="0"/>
    <s v="Cerrado"/>
    <s v="ITSMECOM-1036458"/>
    <n v="5321253"/>
    <d v="2022-07-12T00:00:00"/>
    <d v="2022-08-01T00:00:00"/>
    <m/>
    <m/>
    <s v=""/>
    <d v="2022-07-12T00:00:00"/>
    <n v="0"/>
    <n v="0"/>
    <n v="2022"/>
    <n v="7"/>
    <n v="28"/>
    <n v="9"/>
    <n v="3"/>
  </r>
  <r>
    <x v="0"/>
    <x v="0"/>
    <x v="0"/>
    <s v="Cerrado"/>
    <s v="ITSMECOM-1036205"/>
    <n v="5320528"/>
    <d v="2022-07-12T00:00:00"/>
    <d v="2022-08-01T00:00:00"/>
    <m/>
    <m/>
    <s v=""/>
    <d v="2022-07-12T00:00:00"/>
    <n v="0"/>
    <n v="0"/>
    <n v="2022"/>
    <n v="7"/>
    <n v="28"/>
    <n v="9"/>
    <n v="3"/>
  </r>
  <r>
    <x v="1"/>
    <x v="1"/>
    <x v="0"/>
    <s v="Cerrado"/>
    <s v="ITSMECOM-1036144"/>
    <n v="5320137"/>
    <d v="2022-07-12T00:00:00"/>
    <d v="2022-08-05T00:00:00"/>
    <d v="2022-07-12T00:00:00"/>
    <d v="2022-07-21T00:00:00"/>
    <s v=""/>
    <d v="2022-07-21T00:00:00"/>
    <n v="9"/>
    <n v="9"/>
    <n v="2022"/>
    <n v="7"/>
    <n v="28"/>
    <n v="9"/>
    <n v="3"/>
  </r>
  <r>
    <x v="0"/>
    <x v="0"/>
    <x v="1"/>
    <s v="Cerrado"/>
    <s v="ITSMECOM-1036039"/>
    <n v="5319508"/>
    <d v="2022-07-12T00:00:00"/>
    <d v="2022-08-06T00:00:00"/>
    <m/>
    <m/>
    <s v=""/>
    <d v="2022-07-22T00:00:00"/>
    <n v="10"/>
    <n v="0"/>
    <n v="2022"/>
    <n v="7"/>
    <n v="28"/>
    <n v="9"/>
    <n v="3"/>
  </r>
  <r>
    <x v="0"/>
    <x v="0"/>
    <x v="0"/>
    <s v="Cerrado"/>
    <s v="ITSMECOM-1035671"/>
    <n v="5317795"/>
    <d v="2022-07-12T00:00:00"/>
    <d v="2022-12-12T00:00:00"/>
    <m/>
    <m/>
    <s v=""/>
    <d v="2022-07-12T00:00:00"/>
    <n v="0"/>
    <n v="0"/>
    <n v="2022"/>
    <n v="7"/>
    <n v="28"/>
    <n v="9"/>
    <n v="3"/>
  </r>
  <r>
    <x v="0"/>
    <x v="0"/>
    <x v="0"/>
    <s v="Cerrado"/>
    <s v="ITSMECOM-1035668"/>
    <n v="5317787"/>
    <d v="2022-07-12T00:00:00"/>
    <d v="2022-08-01T00:00:00"/>
    <m/>
    <m/>
    <s v=""/>
    <d v="2022-07-12T00:00:00"/>
    <n v="0"/>
    <n v="0"/>
    <n v="2022"/>
    <n v="7"/>
    <n v="28"/>
    <n v="9"/>
    <n v="3"/>
  </r>
  <r>
    <x v="1"/>
    <x v="3"/>
    <x v="0"/>
    <s v="Cerrado"/>
    <s v="ITSMECOM-1035611"/>
    <n v="5317533"/>
    <d v="2022-07-12T00:00:00"/>
    <d v="2022-08-01T00:00:00"/>
    <m/>
    <m/>
    <s v=""/>
    <d v="2022-07-12T00:00:00"/>
    <n v="0"/>
    <n v="0"/>
    <n v="2022"/>
    <n v="7"/>
    <n v="28"/>
    <n v="9"/>
    <n v="3"/>
  </r>
  <r>
    <x v="1"/>
    <x v="7"/>
    <x v="1"/>
    <s v="Cerrado"/>
    <s v="ITSMECOM-1035589"/>
    <n v="5317418"/>
    <d v="2022-07-12T00:00:00"/>
    <d v="2022-08-01T00:00:00"/>
    <m/>
    <m/>
    <s v=""/>
    <d v="2022-07-26T00:00:00"/>
    <n v="14"/>
    <n v="0"/>
    <n v="2022"/>
    <n v="7"/>
    <n v="28"/>
    <n v="9"/>
    <n v="3"/>
  </r>
  <r>
    <x v="1"/>
    <x v="5"/>
    <x v="0"/>
    <s v="Cerrado"/>
    <s v="ITSMECOM-1035586"/>
    <n v="5317511"/>
    <d v="2022-07-12T00:00:00"/>
    <d v="2022-08-01T00:00:00"/>
    <d v="2022-07-12T00:00:00"/>
    <d v="2022-07-14T00:00:00"/>
    <s v=""/>
    <d v="2022-07-14T00:00:00"/>
    <n v="2"/>
    <n v="2"/>
    <n v="2022"/>
    <n v="7"/>
    <n v="28"/>
    <n v="9"/>
    <n v="3"/>
  </r>
  <r>
    <x v="1"/>
    <x v="3"/>
    <x v="0"/>
    <s v="Cerrado"/>
    <s v="ITSMECOM-1034133"/>
    <n v="5314610"/>
    <d v="2022-07-11T00:00:00"/>
    <d v="2022-08-11T00:00:00"/>
    <d v="2022-07-11T00:00:00"/>
    <d v="2022-07-27T00:00:00"/>
    <s v=""/>
    <d v="2022-07-27T00:00:00"/>
    <n v="16"/>
    <n v="16"/>
    <n v="2022"/>
    <n v="7"/>
    <n v="28"/>
    <n v="9"/>
    <n v="3"/>
  </r>
  <r>
    <x v="1"/>
    <x v="5"/>
    <x v="0"/>
    <s v="Cerrado"/>
    <s v="ITSMECOM-1033291"/>
    <n v="5311350"/>
    <d v="2022-07-11T00:00:00"/>
    <d v="2022-08-01T00:00:00"/>
    <m/>
    <m/>
    <s v=""/>
    <d v="2022-07-11T00:00:00"/>
    <n v="0"/>
    <n v="0"/>
    <n v="2022"/>
    <n v="7"/>
    <n v="28"/>
    <n v="9"/>
    <n v="3"/>
  </r>
  <r>
    <x v="1"/>
    <x v="3"/>
    <x v="0"/>
    <s v="Cerrado"/>
    <s v="ITSMECOM-1033107"/>
    <n v="5310449"/>
    <d v="2022-07-11T00:00:00"/>
    <d v="2022-08-01T00:00:00"/>
    <m/>
    <m/>
    <s v=""/>
    <d v="2022-07-13T00:00:00"/>
    <n v="2"/>
    <n v="0"/>
    <n v="2022"/>
    <n v="7"/>
    <n v="28"/>
    <n v="9"/>
    <n v="3"/>
  </r>
  <r>
    <x v="1"/>
    <x v="3"/>
    <x v="0"/>
    <s v="Cerrado"/>
    <s v="ITSMECOM-1033099"/>
    <n v="5310443"/>
    <d v="2022-07-11T00:00:00"/>
    <d v="2022-08-01T00:00:00"/>
    <m/>
    <m/>
    <s v=""/>
    <d v="2022-07-13T00:00:00"/>
    <n v="2"/>
    <n v="0"/>
    <n v="2022"/>
    <n v="7"/>
    <n v="28"/>
    <n v="9"/>
    <n v="3"/>
  </r>
  <r>
    <x v="1"/>
    <x v="3"/>
    <x v="0"/>
    <s v="Cerrado"/>
    <s v="ITSMECOM-1033093"/>
    <n v="5310436"/>
    <d v="2022-07-11T00:00:00"/>
    <d v="2022-08-01T00:00:00"/>
    <d v="2022-07-11T00:00:00"/>
    <d v="2022-07-12T00:00:00"/>
    <s v=""/>
    <d v="2022-07-12T00:00:00"/>
    <n v="1"/>
    <n v="1"/>
    <n v="2022"/>
    <n v="7"/>
    <n v="28"/>
    <n v="9"/>
    <n v="3"/>
  </r>
  <r>
    <x v="1"/>
    <x v="3"/>
    <x v="0"/>
    <s v="Cerrado"/>
    <s v="ITSMECOM-1033082"/>
    <n v="5310426"/>
    <d v="2022-07-11T00:00:00"/>
    <d v="2022-08-01T00:00:00"/>
    <m/>
    <m/>
    <s v=""/>
    <d v="2022-07-13T00:00:00"/>
    <n v="2"/>
    <n v="0"/>
    <n v="2022"/>
    <n v="7"/>
    <n v="28"/>
    <n v="9"/>
    <n v="3"/>
  </r>
  <r>
    <x v="1"/>
    <x v="5"/>
    <x v="0"/>
    <s v="Cerrado"/>
    <s v="ITSMECOM-1033076"/>
    <n v="5310417"/>
    <d v="2022-07-11T00:00:00"/>
    <d v="2022-08-01T00:00:00"/>
    <m/>
    <m/>
    <s v=""/>
    <d v="2022-07-11T00:00:00"/>
    <n v="0"/>
    <n v="0"/>
    <n v="2022"/>
    <n v="7"/>
    <n v="28"/>
    <n v="9"/>
    <n v="3"/>
  </r>
  <r>
    <x v="1"/>
    <x v="1"/>
    <x v="0"/>
    <s v="Cerrado"/>
    <s v="ITSMECOM-1033059"/>
    <n v="5310238"/>
    <d v="2022-07-11T00:00:00"/>
    <d v="2022-08-01T00:00:00"/>
    <d v="2022-07-11T00:00:00"/>
    <d v="2022-07-12T00:00:00"/>
    <s v=""/>
    <d v="2022-07-12T00:00:00"/>
    <n v="1"/>
    <n v="1"/>
    <n v="2022"/>
    <n v="7"/>
    <n v="28"/>
    <n v="9"/>
    <n v="3"/>
  </r>
  <r>
    <x v="1"/>
    <x v="3"/>
    <x v="0"/>
    <s v="Cerrado"/>
    <s v="ITSMECOM-1029537"/>
    <n v="5303315"/>
    <d v="2022-07-08T00:00:00"/>
    <d v="2022-08-01T00:00:00"/>
    <m/>
    <m/>
    <s v=""/>
    <d v="2022-07-14T00:00:00"/>
    <n v="6"/>
    <n v="0"/>
    <n v="2022"/>
    <n v="7"/>
    <n v="28"/>
    <n v="9"/>
    <n v="3"/>
  </r>
  <r>
    <x v="1"/>
    <x v="1"/>
    <x v="0"/>
    <s v="Cerrado"/>
    <s v="ITSMECOM-1029517"/>
    <n v="5302980"/>
    <d v="2022-07-08T00:00:00"/>
    <d v="2022-08-01T00:00:00"/>
    <d v="2022-07-08T00:00:00"/>
    <d v="2022-07-11T00:00:00"/>
    <s v=""/>
    <d v="2022-07-11T00:00:00"/>
    <n v="3"/>
    <n v="3"/>
    <n v="2022"/>
    <n v="7"/>
    <n v="28"/>
    <n v="9"/>
    <n v="3"/>
  </r>
  <r>
    <x v="1"/>
    <x v="7"/>
    <x v="0"/>
    <s v="Cerrado"/>
    <s v="ITSMECOM-1027961"/>
    <n v="5299007"/>
    <d v="2022-07-07T00:00:00"/>
    <d v="2022-08-13T00:00:00"/>
    <m/>
    <m/>
    <s v=""/>
    <d v="2022-07-28T00:00:00"/>
    <n v="21"/>
    <n v="0"/>
    <n v="2022"/>
    <n v="7"/>
    <n v="28"/>
    <n v="9"/>
    <n v="3"/>
  </r>
  <r>
    <x v="1"/>
    <x v="7"/>
    <x v="1"/>
    <s v="Cerrado"/>
    <s v="ITSMECOM-1027805"/>
    <n v="5298001"/>
    <d v="2022-07-07T00:00:00"/>
    <d v="2022-08-13T00:00:00"/>
    <m/>
    <m/>
    <s v=""/>
    <d v="2022-07-28T00:00:00"/>
    <n v="21"/>
    <n v="0"/>
    <n v="2022"/>
    <n v="7"/>
    <n v="28"/>
    <n v="9"/>
    <n v="3"/>
  </r>
  <r>
    <x v="1"/>
    <x v="3"/>
    <x v="0"/>
    <s v="Cerrado"/>
    <s v="ITSMECOM-1027706"/>
    <n v="5297814"/>
    <d v="2022-07-07T00:00:00"/>
    <d v="2022-08-01T00:00:00"/>
    <m/>
    <m/>
    <s v=""/>
    <d v="2022-07-08T00:00:00"/>
    <n v="1"/>
    <n v="0"/>
    <n v="2022"/>
    <n v="7"/>
    <n v="28"/>
    <n v="9"/>
    <n v="3"/>
  </r>
  <r>
    <x v="0"/>
    <x v="9"/>
    <x v="1"/>
    <s v="Cerrado"/>
    <s v="ITSMECOM-1027569"/>
    <n v="5297117"/>
    <d v="2022-07-07T00:00:00"/>
    <d v="2022-08-01T00:00:00"/>
    <m/>
    <m/>
    <s v=""/>
    <d v="2022-07-07T00:00:00"/>
    <n v="0"/>
    <n v="0"/>
    <n v="2022"/>
    <n v="7"/>
    <n v="28"/>
    <n v="9"/>
    <n v="3"/>
  </r>
  <r>
    <x v="1"/>
    <x v="7"/>
    <x v="1"/>
    <s v="Cerrado"/>
    <s v="ITSMECOM-1027492"/>
    <n v="5296677"/>
    <d v="2022-07-07T00:00:00"/>
    <d v="2022-08-13T00:00:00"/>
    <m/>
    <m/>
    <s v=""/>
    <d v="2022-07-28T00:00:00"/>
    <n v="21"/>
    <n v="0"/>
    <n v="2022"/>
    <n v="7"/>
    <n v="28"/>
    <n v="9"/>
    <n v="3"/>
  </r>
  <r>
    <x v="0"/>
    <x v="0"/>
    <x v="2"/>
    <s v="Cerrado"/>
    <s v="ITSMECOM-1027449"/>
    <n v="5296468"/>
    <d v="2022-07-07T00:00:00"/>
    <d v="2022-08-01T00:00:00"/>
    <m/>
    <m/>
    <s v=""/>
    <d v="2022-07-07T00:00:00"/>
    <n v="0"/>
    <n v="0"/>
    <n v="2022"/>
    <n v="7"/>
    <n v="28"/>
    <n v="9"/>
    <n v="3"/>
  </r>
  <r>
    <x v="1"/>
    <x v="7"/>
    <x v="1"/>
    <s v="Cerrado"/>
    <s v="ITSMECOM-1026739"/>
    <n v="5295307"/>
    <d v="2022-07-07T00:00:00"/>
    <d v="2022-08-02T00:00:00"/>
    <m/>
    <m/>
    <s v=""/>
    <d v="2022-07-13T00:00:00"/>
    <n v="6"/>
    <n v="0"/>
    <n v="2022"/>
    <n v="7"/>
    <n v="28"/>
    <n v="9"/>
    <n v="3"/>
  </r>
  <r>
    <x v="1"/>
    <x v="3"/>
    <x v="0"/>
    <s v="Cerrado"/>
    <s v="ITSMECOM-1025352"/>
    <n v="5290168"/>
    <d v="2022-07-06T00:00:00"/>
    <d v="2022-08-02T00:00:00"/>
    <m/>
    <m/>
    <s v=""/>
    <d v="2022-07-06T00:00:00"/>
    <n v="0"/>
    <n v="0"/>
    <n v="2022"/>
    <n v="7"/>
    <n v="28"/>
    <n v="9"/>
    <n v="3"/>
  </r>
  <r>
    <x v="1"/>
    <x v="1"/>
    <x v="0"/>
    <s v="Cerrado"/>
    <s v="ITSMECOM-1025344"/>
    <n v="5290161"/>
    <d v="2022-07-06T00:00:00"/>
    <d v="2022-08-02T00:00:00"/>
    <d v="2022-07-06T00:00:00"/>
    <d v="2022-07-12T00:00:00"/>
    <s v=""/>
    <d v="2022-07-12T00:00:00"/>
    <n v="6"/>
    <n v="6"/>
    <n v="2022"/>
    <n v="7"/>
    <n v="28"/>
    <n v="9"/>
    <n v="3"/>
  </r>
  <r>
    <x v="1"/>
    <x v="1"/>
    <x v="0"/>
    <s v="Cerrado"/>
    <s v="ITSMECOM-1025066"/>
    <n v="5289227"/>
    <d v="2022-07-06T00:00:00"/>
    <d v="2022-08-02T00:00:00"/>
    <m/>
    <m/>
    <s v=""/>
    <d v="2022-07-07T00:00:00"/>
    <n v="1"/>
    <n v="0"/>
    <n v="2022"/>
    <n v="7"/>
    <n v="28"/>
    <n v="9"/>
    <n v="3"/>
  </r>
  <r>
    <x v="1"/>
    <x v="5"/>
    <x v="0"/>
    <s v="Cerrado"/>
    <s v="ITSMECOM-1024067"/>
    <n v="5286759"/>
    <d v="2022-07-05T00:00:00"/>
    <d v="2022-08-02T00:00:00"/>
    <m/>
    <m/>
    <s v=""/>
    <d v="2022-07-06T00:00:00"/>
    <n v="1"/>
    <n v="0"/>
    <n v="2022"/>
    <n v="7"/>
    <n v="28"/>
    <n v="9"/>
    <n v="3"/>
  </r>
  <r>
    <x v="1"/>
    <x v="5"/>
    <x v="0"/>
    <s v="Cerrado"/>
    <s v="ITSMECOM-1023530"/>
    <n v="5284294"/>
    <d v="2022-07-05T00:00:00"/>
    <d v="2022-08-02T00:00:00"/>
    <m/>
    <m/>
    <s v=""/>
    <d v="2022-07-05T00:00:00"/>
    <n v="0"/>
    <n v="0"/>
    <n v="2022"/>
    <n v="7"/>
    <n v="28"/>
    <n v="9"/>
    <n v="3"/>
  </r>
  <r>
    <x v="1"/>
    <x v="1"/>
    <x v="0"/>
    <s v="Cerrado"/>
    <s v="ITSMECOM-1023525"/>
    <n v="5284287"/>
    <d v="2022-07-05T00:00:00"/>
    <d v="2022-08-02T00:00:00"/>
    <m/>
    <m/>
    <s v=""/>
    <d v="2022-07-07T00:00:00"/>
    <n v="2"/>
    <n v="0"/>
    <n v="2022"/>
    <n v="7"/>
    <n v="28"/>
    <n v="9"/>
    <n v="3"/>
  </r>
  <r>
    <x v="1"/>
    <x v="1"/>
    <x v="0"/>
    <s v="Cerrado"/>
    <s v="ITSMECOM-1023497"/>
    <n v="5284257"/>
    <d v="2022-07-05T00:00:00"/>
    <d v="2022-08-02T00:00:00"/>
    <m/>
    <m/>
    <s v=""/>
    <d v="2022-07-07T00:00:00"/>
    <n v="2"/>
    <n v="0"/>
    <n v="2022"/>
    <n v="7"/>
    <n v="28"/>
    <n v="9"/>
    <n v="3"/>
  </r>
  <r>
    <x v="1"/>
    <x v="1"/>
    <x v="0"/>
    <s v="Cerrado"/>
    <s v="ITSMECOM-1023491"/>
    <n v="5284255"/>
    <d v="2022-07-05T00:00:00"/>
    <d v="2022-08-02T00:00:00"/>
    <d v="2022-07-05T00:00:00"/>
    <d v="2022-07-06T00:00:00"/>
    <s v=""/>
    <d v="2022-07-06T00:00:00"/>
    <n v="1"/>
    <n v="1"/>
    <n v="2022"/>
    <n v="7"/>
    <n v="28"/>
    <n v="9"/>
    <n v="3"/>
  </r>
  <r>
    <x v="1"/>
    <x v="5"/>
    <x v="0"/>
    <s v="Cerrado"/>
    <s v="ITSMECOM-1023393"/>
    <n v="5283875"/>
    <d v="2022-07-05T00:00:00"/>
    <d v="2022-08-02T00:00:00"/>
    <m/>
    <m/>
    <s v=""/>
    <d v="2022-07-06T00:00:00"/>
    <n v="1"/>
    <n v="0"/>
    <n v="2022"/>
    <n v="7"/>
    <n v="28"/>
    <n v="9"/>
    <n v="3"/>
  </r>
  <r>
    <x v="1"/>
    <x v="7"/>
    <x v="1"/>
    <s v="Cerrado"/>
    <s v="ITSMECOM-1023326"/>
    <n v="5283182"/>
    <d v="2022-07-05T00:00:00"/>
    <d v="2022-08-13T00:00:00"/>
    <m/>
    <m/>
    <s v=""/>
    <d v="2022-07-28T00:00:00"/>
    <n v="23"/>
    <n v="0"/>
    <n v="2022"/>
    <n v="7"/>
    <n v="28"/>
    <n v="9"/>
    <n v="3"/>
  </r>
  <r>
    <x v="1"/>
    <x v="7"/>
    <x v="1"/>
    <s v="Cerrado"/>
    <s v="ITSMECOM-1023109"/>
    <n v="5282588"/>
    <d v="2022-07-05T00:00:00"/>
    <d v="2022-08-13T00:00:00"/>
    <m/>
    <m/>
    <s v=""/>
    <d v="2022-07-28T00:00:00"/>
    <n v="23"/>
    <n v="0"/>
    <n v="2022"/>
    <n v="7"/>
    <n v="28"/>
    <n v="9"/>
    <n v="3"/>
  </r>
  <r>
    <x v="1"/>
    <x v="1"/>
    <x v="0"/>
    <s v="Cerrado"/>
    <s v="ITSMECOM-1022423"/>
    <n v="5281721"/>
    <d v="2022-07-04T00:00:00"/>
    <d v="2022-08-06T00:00:00"/>
    <m/>
    <m/>
    <s v=""/>
    <d v="2022-07-22T00:00:00"/>
    <n v="18"/>
    <n v="0"/>
    <n v="2022"/>
    <n v="7"/>
    <n v="28"/>
    <n v="9"/>
    <n v="3"/>
  </r>
  <r>
    <x v="1"/>
    <x v="1"/>
    <x v="0"/>
    <s v="Cerrado"/>
    <s v="ITSMECOM-1022233"/>
    <n v="5281138"/>
    <d v="2022-07-04T00:00:00"/>
    <d v="2022-08-05T00:00:00"/>
    <d v="2022-07-12T00:00:00"/>
    <d v="2022-07-21T00:00:00"/>
    <s v=""/>
    <d v="2022-07-21T00:00:00"/>
    <n v="17"/>
    <n v="9"/>
    <n v="2022"/>
    <n v="7"/>
    <n v="28"/>
    <n v="9"/>
    <n v="3"/>
  </r>
  <r>
    <x v="1"/>
    <x v="1"/>
    <x v="2"/>
    <s v="Cerrado"/>
    <s v="ITSMECOM-1021627"/>
    <n v="5278202"/>
    <d v="2022-07-04T00:00:00"/>
    <d v="2022-08-02T00:00:00"/>
    <m/>
    <m/>
    <s v=""/>
    <d v="2022-07-07T00:00:00"/>
    <n v="3"/>
    <n v="0"/>
    <n v="2022"/>
    <n v="7"/>
    <n v="28"/>
    <n v="9"/>
    <n v="3"/>
  </r>
  <r>
    <x v="1"/>
    <x v="3"/>
    <x v="2"/>
    <s v="Cerrado"/>
    <s v="ITSMECOM-1021597"/>
    <n v="5278412"/>
    <d v="2022-07-04T00:00:00"/>
    <d v="2022-08-02T00:00:00"/>
    <d v="2022-07-04T00:00:00"/>
    <d v="2022-07-04T00:00:00"/>
    <s v=""/>
    <d v="2022-07-04T00:00:00"/>
    <n v="0"/>
    <n v="0"/>
    <n v="2022"/>
    <n v="7"/>
    <n v="28"/>
    <n v="9"/>
    <n v="3"/>
  </r>
  <r>
    <x v="1"/>
    <x v="1"/>
    <x v="0"/>
    <s v="Cerrado"/>
    <s v="ITSMECOM-1021531"/>
    <n v="5277800"/>
    <d v="2022-07-04T00:00:00"/>
    <d v="2022-08-02T00:00:00"/>
    <d v="2022-07-04T00:00:00"/>
    <d v="2022-07-05T00:00:00"/>
    <s v=""/>
    <d v="2022-07-05T00:00:00"/>
    <n v="1"/>
    <n v="1"/>
    <n v="2022"/>
    <n v="7"/>
    <n v="28"/>
    <n v="9"/>
    <n v="3"/>
  </r>
  <r>
    <x v="1"/>
    <x v="3"/>
    <x v="0"/>
    <s v="Cerrado"/>
    <s v="ITSMECOM-1021480"/>
    <n v="5278032"/>
    <d v="2022-07-04T00:00:00"/>
    <d v="2022-08-02T00:00:00"/>
    <m/>
    <m/>
    <s v=""/>
    <d v="2022-07-04T00:00:00"/>
    <n v="0"/>
    <n v="0"/>
    <n v="2022"/>
    <n v="7"/>
    <n v="28"/>
    <n v="9"/>
    <n v="3"/>
  </r>
  <r>
    <x v="1"/>
    <x v="1"/>
    <x v="0"/>
    <s v="Cerrado"/>
    <s v="ITSMECOM-1021453"/>
    <n v="5277751"/>
    <d v="2022-07-04T00:00:00"/>
    <d v="2022-08-02T00:00:00"/>
    <d v="2022-07-04T00:00:00"/>
    <d v="2022-07-06T00:00:00"/>
    <s v=""/>
    <d v="2022-07-06T00:00:00"/>
    <n v="2"/>
    <n v="2"/>
    <n v="2022"/>
    <n v="7"/>
    <n v="28"/>
    <n v="9"/>
    <n v="3"/>
  </r>
  <r>
    <x v="1"/>
    <x v="1"/>
    <x v="0"/>
    <s v="Cerrado"/>
    <s v="ITSMECOM-1021444"/>
    <n v="5277747"/>
    <d v="2022-07-04T00:00:00"/>
    <d v="2022-08-02T00:00:00"/>
    <d v="2022-07-04T00:00:00"/>
    <d v="2022-07-06T00:00:00"/>
    <s v=""/>
    <d v="2022-07-06T00:00:00"/>
    <n v="2"/>
    <n v="2"/>
    <n v="2022"/>
    <n v="7"/>
    <n v="28"/>
    <n v="9"/>
    <n v="3"/>
  </r>
  <r>
    <x v="1"/>
    <x v="5"/>
    <x v="0"/>
    <s v="Cerrado"/>
    <s v="ITSMECOM-1021417"/>
    <n v="5277664"/>
    <d v="2022-07-04T00:00:00"/>
    <d v="2022-08-02T00:00:00"/>
    <m/>
    <m/>
    <s v=""/>
    <d v="2022-07-04T00:00:00"/>
    <n v="0"/>
    <n v="0"/>
    <n v="2022"/>
    <n v="7"/>
    <n v="28"/>
    <n v="9"/>
    <n v="3"/>
  </r>
  <r>
    <x v="1"/>
    <x v="7"/>
    <x v="1"/>
    <s v="Cerrado"/>
    <s v="ITSMECOM-1019078"/>
    <n v="5272073"/>
    <d v="2022-07-01T00:00:00"/>
    <d v="2022-07-07T00:00:00"/>
    <m/>
    <m/>
    <s v=""/>
    <d v="2022-07-07T00:00:00"/>
    <n v="6"/>
    <n v="0"/>
    <n v="2022"/>
    <n v="7"/>
    <n v="28"/>
    <n v="9"/>
    <n v="3"/>
  </r>
  <r>
    <x v="1"/>
    <x v="5"/>
    <x v="3"/>
    <s v="Cerrado"/>
    <s v="ITSMECOM-1019023"/>
    <n v="5271790"/>
    <d v="2022-07-01T00:00:00"/>
    <d v="2022-08-02T00:00:00"/>
    <m/>
    <m/>
    <s v=""/>
    <d v="2022-07-05T00:00:00"/>
    <n v="4"/>
    <n v="0"/>
    <n v="2022"/>
    <n v="7"/>
    <n v="28"/>
    <n v="9"/>
    <n v="3"/>
  </r>
  <r>
    <x v="1"/>
    <x v="3"/>
    <x v="0"/>
    <s v="Cerrado"/>
    <s v="ITSMECOM-1018603"/>
    <n v="5270171"/>
    <d v="2022-07-01T00:00:00"/>
    <d v="2022-08-02T00:00:00"/>
    <m/>
    <m/>
    <s v=""/>
    <d v="2022-07-04T00:00:00"/>
    <n v="3"/>
    <n v="0"/>
    <n v="2022"/>
    <n v="7"/>
    <n v="28"/>
    <n v="9"/>
    <n v="3"/>
  </r>
  <r>
    <x v="1"/>
    <x v="3"/>
    <x v="0"/>
    <s v="Cerrado"/>
    <s v="ITSMECOM-1018600"/>
    <n v="5270167"/>
    <d v="2022-07-01T00:00:00"/>
    <d v="2022-08-02T00:00:00"/>
    <m/>
    <m/>
    <s v=""/>
    <d v="2022-07-04T00:00:00"/>
    <n v="3"/>
    <n v="0"/>
    <n v="2022"/>
    <n v="7"/>
    <n v="28"/>
    <n v="9"/>
    <n v="3"/>
  </r>
  <r>
    <x v="1"/>
    <x v="5"/>
    <x v="0"/>
    <s v="Cerrado"/>
    <s v="ITSMECOM-1018572"/>
    <n v="5270147"/>
    <d v="2022-07-01T00:00:00"/>
    <d v="2022-08-02T00:00:00"/>
    <m/>
    <m/>
    <s v=""/>
    <d v="2022-07-06T00:00:00"/>
    <n v="5"/>
    <n v="0"/>
    <n v="2022"/>
    <n v="7"/>
    <n v="28"/>
    <n v="9"/>
    <n v="3"/>
  </r>
  <r>
    <x v="1"/>
    <x v="1"/>
    <x v="0"/>
    <s v="Cerrado"/>
    <s v="ITSMECOM-1018571"/>
    <n v="5270057"/>
    <d v="2022-07-01T00:00:00"/>
    <d v="2022-08-02T00:00:00"/>
    <m/>
    <m/>
    <s v=""/>
    <d v="2022-07-04T00:00:00"/>
    <n v="3"/>
    <n v="0"/>
    <n v="2022"/>
    <n v="7"/>
    <n v="28"/>
    <n v="9"/>
    <n v="3"/>
  </r>
  <r>
    <x v="1"/>
    <x v="1"/>
    <x v="0"/>
    <s v="Cerrado"/>
    <s v="ITSMECOM-1018567"/>
    <n v="5270056"/>
    <d v="2022-07-01T00:00:00"/>
    <d v="2022-08-02T00:00:00"/>
    <m/>
    <m/>
    <s v=""/>
    <d v="2022-07-04T00:00:00"/>
    <n v="3"/>
    <n v="0"/>
    <n v="2022"/>
    <n v="7"/>
    <n v="28"/>
    <n v="9"/>
    <n v="3"/>
  </r>
  <r>
    <x v="1"/>
    <x v="1"/>
    <x v="0"/>
    <s v="Cerrado"/>
    <s v="ITSMECOM-1018566"/>
    <n v="5270055"/>
    <d v="2022-07-01T00:00:00"/>
    <d v="2022-08-02T00:00:00"/>
    <m/>
    <m/>
    <s v=""/>
    <d v="2022-07-04T00:00:00"/>
    <n v="3"/>
    <n v="0"/>
    <n v="2022"/>
    <n v="7"/>
    <n v="28"/>
    <n v="9"/>
    <n v="3"/>
  </r>
  <r>
    <x v="1"/>
    <x v="3"/>
    <x v="0"/>
    <s v="Cerrado"/>
    <s v="ITSMECOM-1016850"/>
    <n v="5263969"/>
    <d v="2022-06-30T00:00:00"/>
    <d v="2022-08-02T00:00:00"/>
    <m/>
    <m/>
    <s v=""/>
    <d v="2022-07-04T00:00:00"/>
    <n v="4"/>
    <n v="0"/>
    <n v="2022"/>
    <n v="7"/>
    <n v="28"/>
    <n v="9"/>
    <n v="3"/>
  </r>
  <r>
    <x v="1"/>
    <x v="23"/>
    <x v="0"/>
    <s v="Cerrado"/>
    <s v="ITSMECOM-1013595"/>
    <n v="5254802"/>
    <d v="2022-06-28T00:00:00"/>
    <d v="2022-08-02T00:00:00"/>
    <d v="2022-06-28T00:00:00"/>
    <d v="2022-07-06T00:00:00"/>
    <s v=""/>
    <d v="2022-07-06T00:00:00"/>
    <n v="8"/>
    <n v="8"/>
    <n v="2022"/>
    <n v="7"/>
    <n v="28"/>
    <n v="9"/>
    <n v="3"/>
  </r>
  <r>
    <x v="1"/>
    <x v="1"/>
    <x v="2"/>
    <s v="Cerrado"/>
    <s v="ITSMECOM-1011845"/>
    <n v="5248776"/>
    <d v="2022-06-27T00:00:00"/>
    <d v="2022-08-02T00:00:00"/>
    <d v="2022-06-27T00:00:00"/>
    <d v="2022-07-06T00:00:00"/>
    <s v=""/>
    <d v="2022-07-06T00:00:00"/>
    <n v="9"/>
    <n v="9"/>
    <n v="2022"/>
    <n v="7"/>
    <n v="28"/>
    <n v="9"/>
    <n v="3"/>
  </r>
  <r>
    <x v="1"/>
    <x v="3"/>
    <x v="0"/>
    <s v="Cerrado"/>
    <s v="ITSMECOM-1010801"/>
    <n v="5243805"/>
    <d v="2022-06-27T00:00:00"/>
    <d v="2022-08-02T00:00:00"/>
    <d v="2022-06-27T00:00:00"/>
    <d v="2022-07-06T00:00:00"/>
    <s v=""/>
    <d v="2022-07-06T00:00:00"/>
    <n v="9"/>
    <n v="9"/>
    <n v="2022"/>
    <n v="7"/>
    <n v="28"/>
    <n v="9"/>
    <n v="3"/>
  </r>
  <r>
    <x v="1"/>
    <x v="1"/>
    <x v="2"/>
    <s v="Cerrado"/>
    <s v="ITSMECOM-1005990"/>
    <n v="5233038"/>
    <d v="2022-06-23T00:00:00"/>
    <d v="2022-08-03T00:00:00"/>
    <d v="2022-06-23T00:00:00"/>
    <d v="2022-07-04T00:00:00"/>
    <s v=""/>
    <d v="2022-07-04T00:00:00"/>
    <n v="11"/>
    <n v="11"/>
    <n v="2022"/>
    <n v="7"/>
    <n v="28"/>
    <n v="9"/>
    <n v="3"/>
  </r>
  <r>
    <x v="1"/>
    <x v="5"/>
    <x v="2"/>
    <s v="Cerrado"/>
    <s v="ITSMECOM-1002673"/>
    <n v="5223376"/>
    <d v="2022-06-21T00:00:00"/>
    <d v="2022-08-03T00:00:00"/>
    <d v="2022-06-21T00:00:00"/>
    <d v="2022-07-07T00:00:00"/>
    <s v=""/>
    <d v="2022-07-07T00:00:00"/>
    <n v="16"/>
    <n v="16"/>
    <n v="2022"/>
    <n v="7"/>
    <n v="28"/>
    <n v="9"/>
    <n v="3"/>
  </r>
  <r>
    <x v="1"/>
    <x v="1"/>
    <x v="0"/>
    <s v="Cerrado"/>
    <s v="ITSMECOM-1000241"/>
    <n v="5214042"/>
    <d v="2022-06-20T00:00:00"/>
    <d v="2022-08-03T00:00:00"/>
    <d v="2022-06-20T00:00:00"/>
    <d v="2022-07-04T00:00:00"/>
    <s v=""/>
    <d v="2022-07-04T00:00:00"/>
    <n v="14"/>
    <n v="14"/>
    <n v="2022"/>
    <n v="7"/>
    <n v="28"/>
    <n v="9"/>
    <n v="3"/>
  </r>
  <r>
    <x v="1"/>
    <x v="1"/>
    <x v="3"/>
    <s v="Cerrado"/>
    <s v="ITSMECOM-981426"/>
    <n v="5153800"/>
    <d v="2022-06-07T00:00:00"/>
    <d v="2022-08-03T00:00:00"/>
    <d v="2022-06-07T00:00:00"/>
    <d v="2022-07-04T00:00:00"/>
    <s v=""/>
    <d v="2022-07-04T00:00:00"/>
    <n v="27"/>
    <n v="27"/>
    <n v="2022"/>
    <n v="7"/>
    <n v="28"/>
    <n v="9"/>
    <n v="3"/>
  </r>
  <r>
    <x v="1"/>
    <x v="1"/>
    <x v="2"/>
    <s v="Cerrado"/>
    <s v="ITSMECOM-979759"/>
    <n v="5148335"/>
    <d v="2022-06-06T00:00:00"/>
    <d v="2022-08-03T00:00:00"/>
    <d v="2022-06-06T00:00:00"/>
    <d v="2022-07-07T00:00:00"/>
    <s v=""/>
    <d v="2022-07-07T00:00:00"/>
    <n v="31"/>
    <n v="31"/>
    <n v="2022"/>
    <n v="7"/>
    <n v="28"/>
    <n v="9"/>
    <n v="3"/>
  </r>
  <r>
    <x v="1"/>
    <x v="1"/>
    <x v="2"/>
    <s v="Cerrado"/>
    <s v="ITSMECOM-972461"/>
    <n v="5127664"/>
    <d v="2022-06-01T00:00:00"/>
    <d v="2022-08-03T00:00:00"/>
    <m/>
    <m/>
    <s v=""/>
    <d v="2022-07-07T00:00:00"/>
    <n v="36"/>
    <n v="0"/>
    <n v="2022"/>
    <n v="7"/>
    <n v="28"/>
    <n v="9"/>
    <n v="3"/>
  </r>
  <r>
    <x v="1"/>
    <x v="6"/>
    <x v="0"/>
    <s v="Cerrado"/>
    <s v="ITSMECOM-971621"/>
    <n v="5125051"/>
    <d v="2022-05-31T00:00:00"/>
    <d v="2022-08-03T00:00:00"/>
    <d v="2022-05-31T00:00:00"/>
    <d v="2022-07-04T00:00:00"/>
    <s v=""/>
    <d v="2022-07-04T00:00:00"/>
    <n v="34"/>
    <n v="34"/>
    <n v="2022"/>
    <n v="7"/>
    <n v="28"/>
    <n v="9"/>
    <n v="3"/>
  </r>
  <r>
    <x v="1"/>
    <x v="1"/>
    <x v="2"/>
    <s v="Cerrado"/>
    <s v="ITSMECOM-959847"/>
    <n v="5082063"/>
    <d v="2022-05-23T00:00:00"/>
    <d v="2022-08-03T00:00:00"/>
    <d v="2022-05-23T00:00:00"/>
    <d v="2022-07-07T00:00:00"/>
    <s v=""/>
    <d v="2022-07-07T00:00:00"/>
    <n v="45"/>
    <n v="45"/>
    <n v="2022"/>
    <n v="7"/>
    <n v="28"/>
    <n v="9"/>
    <n v="3"/>
  </r>
  <r>
    <x v="1"/>
    <x v="7"/>
    <x v="1"/>
    <s v="Cerrado"/>
    <s v="ITSMECOM-897052"/>
    <n v="4903538"/>
    <d v="2022-04-19T00:00:00"/>
    <d v="2022-08-02T00:00:00"/>
    <m/>
    <m/>
    <s v=""/>
    <d v="2022-07-07T00:00:00"/>
    <n v="79"/>
    <n v="0"/>
    <n v="2022"/>
    <n v="7"/>
    <n v="28"/>
    <n v="9"/>
    <n v="3"/>
  </r>
  <r>
    <x v="1"/>
    <x v="1"/>
    <x v="0"/>
    <s v="Cerrado"/>
    <s v="ITSMECOM-896763"/>
    <n v="4902619"/>
    <d v="2022-04-19T00:00:00"/>
    <d v="2022-08-02T00:00:00"/>
    <m/>
    <m/>
    <s v=""/>
    <d v="2022-07-04T00:00:00"/>
    <n v="76"/>
    <n v="0"/>
    <n v="2022"/>
    <n v="7"/>
    <n v="28"/>
    <n v="9"/>
    <n v="3"/>
  </r>
  <r>
    <x v="1"/>
    <x v="1"/>
    <x v="0"/>
    <s v="Cerrado"/>
    <s v="ITSMECOM-882782"/>
    <n v="4867999"/>
    <d v="2022-04-11T00:00:00"/>
    <d v="2022-08-02T00:00:00"/>
    <m/>
    <m/>
    <s v=""/>
    <d v="2022-07-04T00:00:00"/>
    <n v="84"/>
    <n v="0"/>
    <n v="2022"/>
    <n v="7"/>
    <n v="28"/>
    <n v="9"/>
    <n v="3"/>
  </r>
  <r>
    <x v="1"/>
    <x v="1"/>
    <x v="0"/>
    <s v="Cerrado"/>
    <s v="ITSMECOM-878766"/>
    <n v="4858880"/>
    <d v="2022-04-08T00:00:00"/>
    <d v="2022-08-02T00:00:00"/>
    <d v="2022-04-20T00:00:00"/>
    <d v="2022-07-04T00:00:00"/>
    <s v=""/>
    <d v="2022-07-04T00:00:00"/>
    <n v="87"/>
    <n v="75"/>
    <n v="2022"/>
    <n v="7"/>
    <n v="28"/>
    <n v="9"/>
    <n v="3"/>
  </r>
  <r>
    <x v="1"/>
    <x v="3"/>
    <x v="0"/>
    <s v="Cerrado"/>
    <s v="ITSMECOM-855017"/>
    <n v="4785514"/>
    <d v="2022-03-25T00:00:00"/>
    <d v="2022-08-02T00:00:00"/>
    <m/>
    <m/>
    <s v=""/>
    <d v="2022-07-04T00:00:00"/>
    <n v="101"/>
    <n v="0"/>
    <n v="2022"/>
    <n v="7"/>
    <n v="28"/>
    <n v="9"/>
    <n v="3"/>
  </r>
  <r>
    <x v="1"/>
    <x v="7"/>
    <x v="1"/>
    <s v="Cerrado"/>
    <s v="ITSMECOM-846274"/>
    <n v="4753848"/>
    <d v="2022-03-18T00:00:00"/>
    <d v="2022-08-01T00:00:00"/>
    <m/>
    <m/>
    <s v=""/>
    <d v="2022-07-07T00:00:00"/>
    <n v="111"/>
    <n v="0"/>
    <n v="2022"/>
    <n v="7"/>
    <n v="28"/>
    <n v="9"/>
    <n v="3"/>
  </r>
  <r>
    <x v="1"/>
    <x v="5"/>
    <x v="0"/>
    <s v="Cerrado"/>
    <s v="ITSMECOM-833007"/>
    <n v="4694175"/>
    <d v="2022-03-09T00:00:00"/>
    <d v="2022-08-01T00:00:00"/>
    <d v="2022-03-10T00:00:00"/>
    <d v="2022-07-05T00:00:00"/>
    <s v=""/>
    <d v="2022-07-05T00:00:00"/>
    <n v="118"/>
    <n v="117"/>
    <n v="2022"/>
    <n v="7"/>
    <n v="28"/>
    <n v="9"/>
    <n v="3"/>
  </r>
  <r>
    <x v="1"/>
    <x v="1"/>
    <x v="4"/>
    <s v="Cerrado"/>
    <s v="ITSMECOM-804482"/>
    <n v="4608116"/>
    <d v="2022-02-21T00:00:00"/>
    <d v="2022-08-01T00:00:00"/>
    <d v="2022-02-21T00:00:00"/>
    <d v="2022-07-04T00:00:00"/>
    <s v=""/>
    <d v="2022-07-04T00:00:00"/>
    <n v="133"/>
    <n v="133"/>
    <n v="2022"/>
    <n v="7"/>
    <n v="28"/>
    <n v="9"/>
    <n v="3"/>
  </r>
  <r>
    <x v="1"/>
    <x v="1"/>
    <x v="0"/>
    <s v="Cerrado"/>
    <s v="ITSMECOM-1017749"/>
    <n v="5267309"/>
    <d v="2022-06-30T00:00:00"/>
    <d v="2022-08-02T00:00:00"/>
    <m/>
    <m/>
    <s v=""/>
    <d v="2022-06-30T00:00:00"/>
    <n v="0"/>
    <n v="0"/>
    <n v="2022"/>
    <n v="6"/>
    <n v="28"/>
    <n v="9"/>
    <n v="3"/>
  </r>
  <r>
    <x v="1"/>
    <x v="5"/>
    <x v="0"/>
    <s v="Cerrado"/>
    <s v="ITSMECOM-1017025"/>
    <n v="5264861"/>
    <d v="2022-06-30T00:00:00"/>
    <d v="2022-08-02T00:00:00"/>
    <m/>
    <m/>
    <s v=""/>
    <d v="2022-06-30T00:00:00"/>
    <n v="0"/>
    <n v="0"/>
    <n v="2022"/>
    <n v="6"/>
    <n v="28"/>
    <n v="9"/>
    <n v="3"/>
  </r>
  <r>
    <x v="1"/>
    <x v="5"/>
    <x v="0"/>
    <s v="Cerrado"/>
    <s v="ITSMECOM-1016829"/>
    <n v="5263941"/>
    <d v="2022-06-30T00:00:00"/>
    <d v="2022-08-02T00:00:00"/>
    <m/>
    <m/>
    <s v=""/>
    <d v="2022-06-30T00:00:00"/>
    <n v="0"/>
    <n v="0"/>
    <n v="2022"/>
    <n v="6"/>
    <n v="28"/>
    <n v="9"/>
    <n v="3"/>
  </r>
  <r>
    <x v="1"/>
    <x v="6"/>
    <x v="0"/>
    <s v="Cerrado"/>
    <s v="ITSMECOM-1016644"/>
    <n v="5262898"/>
    <d v="2022-06-30T00:00:00"/>
    <d v="2022-08-02T00:00:00"/>
    <d v="2022-06-30T00:00:00"/>
    <d v="2022-06-30T00:00:00"/>
    <s v=""/>
    <d v="2022-06-30T00:00:00"/>
    <n v="0"/>
    <n v="0"/>
    <n v="2022"/>
    <n v="6"/>
    <n v="28"/>
    <n v="9"/>
    <n v="3"/>
  </r>
  <r>
    <x v="1"/>
    <x v="1"/>
    <x v="0"/>
    <s v="Cerrado"/>
    <s v="ITSMECOM-1015739"/>
    <n v="5261342"/>
    <d v="2022-06-29T00:00:00"/>
    <d v="2022-08-02T00:00:00"/>
    <m/>
    <m/>
    <s v=""/>
    <d v="2022-06-29T00:00:00"/>
    <n v="0"/>
    <n v="0"/>
    <n v="2022"/>
    <n v="6"/>
    <n v="28"/>
    <n v="9"/>
    <n v="3"/>
  </r>
  <r>
    <x v="1"/>
    <x v="5"/>
    <x v="0"/>
    <s v="Cerrado"/>
    <s v="ITSMECOM-1014588"/>
    <n v="5256764"/>
    <d v="2022-06-29T00:00:00"/>
    <d v="2022-08-02T00:00:00"/>
    <m/>
    <m/>
    <s v=""/>
    <d v="2022-06-30T00:00:00"/>
    <n v="1"/>
    <n v="0"/>
    <n v="2022"/>
    <n v="6"/>
    <n v="28"/>
    <n v="9"/>
    <n v="3"/>
  </r>
  <r>
    <x v="1"/>
    <x v="1"/>
    <x v="0"/>
    <s v="Cerrado"/>
    <s v="ITSMECOM-1014520"/>
    <n v="5256622"/>
    <d v="2022-06-29T00:00:00"/>
    <d v="2022-08-02T00:00:00"/>
    <m/>
    <m/>
    <s v=""/>
    <d v="2022-06-29T00:00:00"/>
    <n v="0"/>
    <n v="0"/>
    <n v="2022"/>
    <n v="6"/>
    <n v="28"/>
    <n v="9"/>
    <n v="3"/>
  </r>
  <r>
    <x v="1"/>
    <x v="1"/>
    <x v="0"/>
    <s v="Cerrado"/>
    <s v="ITSMECOM-1013483"/>
    <n v="5254505"/>
    <d v="2022-06-28T00:00:00"/>
    <d v="2022-08-02T00:00:00"/>
    <m/>
    <m/>
    <s v=""/>
    <d v="2022-06-28T00:00:00"/>
    <n v="0"/>
    <n v="0"/>
    <n v="2022"/>
    <n v="6"/>
    <n v="28"/>
    <n v="9"/>
    <n v="3"/>
  </r>
  <r>
    <x v="1"/>
    <x v="5"/>
    <x v="0"/>
    <s v="Cerrado"/>
    <s v="ITSMECOM-1012588"/>
    <n v="5250980"/>
    <d v="2022-06-28T00:00:00"/>
    <d v="2022-08-02T00:00:00"/>
    <m/>
    <m/>
    <s v=""/>
    <d v="2022-06-28T00:00:00"/>
    <n v="0"/>
    <n v="0"/>
    <n v="2022"/>
    <n v="6"/>
    <n v="28"/>
    <n v="9"/>
    <n v="3"/>
  </r>
  <r>
    <x v="1"/>
    <x v="1"/>
    <x v="0"/>
    <s v="Cerrado"/>
    <s v="ITSMECOM-1012555"/>
    <n v="5250781"/>
    <d v="2022-06-28T00:00:00"/>
    <d v="2022-08-02T00:00:00"/>
    <m/>
    <m/>
    <s v=""/>
    <d v="2022-06-29T00:00:00"/>
    <n v="1"/>
    <n v="0"/>
    <n v="2022"/>
    <n v="6"/>
    <n v="28"/>
    <n v="9"/>
    <n v="3"/>
  </r>
  <r>
    <x v="1"/>
    <x v="3"/>
    <x v="0"/>
    <s v="Cerrado"/>
    <s v="ITSMECOM-1012541"/>
    <n v="5250929"/>
    <d v="2022-06-28T00:00:00"/>
    <d v="2022-08-02T00:00:00"/>
    <m/>
    <m/>
    <s v=""/>
    <d v="2022-06-29T00:00:00"/>
    <n v="1"/>
    <n v="0"/>
    <n v="2022"/>
    <n v="6"/>
    <n v="28"/>
    <n v="9"/>
    <n v="3"/>
  </r>
  <r>
    <x v="1"/>
    <x v="5"/>
    <x v="0"/>
    <s v="Cerrado"/>
    <s v="ITSMECOM-1012490"/>
    <n v="5250261"/>
    <d v="2022-06-28T00:00:00"/>
    <d v="2022-08-02T00:00:00"/>
    <d v="2022-06-28T00:00:00"/>
    <d v="2022-06-29T00:00:00"/>
    <s v=""/>
    <d v="2022-06-29T00:00:00"/>
    <n v="1"/>
    <n v="1"/>
    <n v="2022"/>
    <n v="6"/>
    <n v="28"/>
    <n v="9"/>
    <n v="3"/>
  </r>
  <r>
    <x v="1"/>
    <x v="7"/>
    <x v="1"/>
    <s v="Cerrado"/>
    <s v="ITSMECOM-1011906"/>
    <n v="5248907"/>
    <d v="2022-06-27T00:00:00"/>
    <d v="2022-06-30T00:00:00"/>
    <m/>
    <m/>
    <s v=""/>
    <d v="2022-06-30T00:00:00"/>
    <n v="3"/>
    <n v="0"/>
    <n v="2022"/>
    <n v="6"/>
    <n v="28"/>
    <n v="9"/>
    <n v="3"/>
  </r>
  <r>
    <x v="0"/>
    <x v="0"/>
    <x v="0"/>
    <s v="Cerrado"/>
    <s v="ITSMECOM-1011385"/>
    <n v="5246910"/>
    <d v="2022-06-27T00:00:00"/>
    <d v="2022-08-02T00:00:00"/>
    <m/>
    <m/>
    <s v=""/>
    <d v="2022-06-28T00:00:00"/>
    <n v="1"/>
    <n v="0"/>
    <n v="2022"/>
    <n v="6"/>
    <n v="28"/>
    <n v="9"/>
    <n v="3"/>
  </r>
  <r>
    <x v="0"/>
    <x v="13"/>
    <x v="1"/>
    <s v="Cerrado"/>
    <s v="ITSMECOM-1011097"/>
    <n v="5245468"/>
    <d v="2022-06-27T00:00:00"/>
    <d v="2022-08-02T00:00:00"/>
    <m/>
    <m/>
    <s v=""/>
    <d v="2022-06-27T00:00:00"/>
    <n v="0"/>
    <n v="0"/>
    <n v="2022"/>
    <n v="6"/>
    <n v="28"/>
    <n v="9"/>
    <n v="3"/>
  </r>
  <r>
    <x v="1"/>
    <x v="5"/>
    <x v="0"/>
    <s v="Cerrado"/>
    <s v="ITSMECOM-1010880"/>
    <n v="5244296"/>
    <d v="2022-06-27T00:00:00"/>
    <d v="2022-08-02T00:00:00"/>
    <m/>
    <m/>
    <s v=""/>
    <d v="2022-06-27T00:00:00"/>
    <n v="0"/>
    <n v="0"/>
    <n v="2022"/>
    <n v="6"/>
    <n v="28"/>
    <n v="9"/>
    <n v="3"/>
  </r>
  <r>
    <x v="1"/>
    <x v="3"/>
    <x v="0"/>
    <s v="Cerrado"/>
    <s v="ITSMECOM-1010830"/>
    <n v="5244335"/>
    <d v="2022-06-27T00:00:00"/>
    <d v="2022-08-02T00:00:00"/>
    <d v="2022-06-27T00:00:00"/>
    <d v="2022-06-28T00:00:00"/>
    <s v=""/>
    <d v="2022-06-28T00:00:00"/>
    <n v="1"/>
    <n v="1"/>
    <n v="2022"/>
    <n v="6"/>
    <n v="28"/>
    <n v="9"/>
    <n v="3"/>
  </r>
  <r>
    <x v="1"/>
    <x v="3"/>
    <x v="0"/>
    <s v="Cerrado"/>
    <s v="ITSMECOM-1010819"/>
    <n v="5244329"/>
    <d v="2022-06-27T00:00:00"/>
    <d v="2022-08-02T00:00:00"/>
    <d v="2022-06-27T00:00:00"/>
    <d v="2022-06-28T00:00:00"/>
    <s v=""/>
    <d v="2022-06-28T00:00:00"/>
    <n v="1"/>
    <n v="1"/>
    <n v="2022"/>
    <n v="6"/>
    <n v="28"/>
    <n v="9"/>
    <n v="3"/>
  </r>
  <r>
    <x v="1"/>
    <x v="1"/>
    <x v="0"/>
    <s v="Cerrado"/>
    <s v="ITSMECOM-1010811"/>
    <n v="5244233"/>
    <d v="2022-06-27T00:00:00"/>
    <d v="2022-08-02T00:00:00"/>
    <d v="2022-06-27T00:00:00"/>
    <d v="2022-06-29T00:00:00"/>
    <s v=""/>
    <d v="2022-06-29T00:00:00"/>
    <n v="2"/>
    <n v="2"/>
    <n v="2022"/>
    <n v="6"/>
    <n v="28"/>
    <n v="9"/>
    <n v="3"/>
  </r>
  <r>
    <x v="1"/>
    <x v="3"/>
    <x v="0"/>
    <s v="Cerrado"/>
    <s v="ITSMECOM-1010800"/>
    <n v="5243802"/>
    <d v="2022-06-27T00:00:00"/>
    <d v="2022-08-02T00:00:00"/>
    <m/>
    <m/>
    <s v=""/>
    <d v="2022-06-27T00:00:00"/>
    <n v="0"/>
    <n v="0"/>
    <n v="2022"/>
    <n v="6"/>
    <n v="28"/>
    <n v="9"/>
    <n v="3"/>
  </r>
  <r>
    <x v="1"/>
    <x v="5"/>
    <x v="0"/>
    <s v="Cerrado"/>
    <s v="ITSMECOM-1010787"/>
    <n v="5243783"/>
    <d v="2022-06-27T00:00:00"/>
    <d v="2022-08-02T00:00:00"/>
    <m/>
    <m/>
    <s v=""/>
    <d v="2022-06-27T00:00:00"/>
    <n v="0"/>
    <n v="0"/>
    <n v="2022"/>
    <n v="6"/>
    <n v="28"/>
    <n v="9"/>
    <n v="3"/>
  </r>
  <r>
    <x v="1"/>
    <x v="5"/>
    <x v="0"/>
    <s v="Cerrado"/>
    <s v="ITSMECOM-1010753"/>
    <n v="5243763"/>
    <d v="2022-06-27T00:00:00"/>
    <d v="2022-08-02T00:00:00"/>
    <m/>
    <m/>
    <s v=""/>
    <d v="2022-06-27T00:00:00"/>
    <n v="0"/>
    <n v="0"/>
    <n v="2022"/>
    <n v="6"/>
    <n v="28"/>
    <n v="9"/>
    <n v="3"/>
  </r>
  <r>
    <x v="1"/>
    <x v="5"/>
    <x v="0"/>
    <s v="Cerrado"/>
    <s v="ITSMECOM-1010751"/>
    <n v="5243759"/>
    <d v="2022-06-27T00:00:00"/>
    <d v="2022-08-02T00:00:00"/>
    <d v="2022-06-27T00:00:00"/>
    <d v="2022-06-29T00:00:00"/>
    <s v=""/>
    <d v="2022-06-29T00:00:00"/>
    <n v="2"/>
    <n v="2"/>
    <n v="2022"/>
    <n v="6"/>
    <n v="28"/>
    <n v="9"/>
    <n v="3"/>
  </r>
  <r>
    <x v="1"/>
    <x v="5"/>
    <x v="0"/>
    <s v="Cerrado"/>
    <s v="ITSMECOM-1010735"/>
    <n v="5243741"/>
    <d v="2022-06-27T00:00:00"/>
    <d v="2022-08-02T00:00:00"/>
    <d v="2022-06-27T00:00:00"/>
    <d v="2022-06-28T00:00:00"/>
    <s v=""/>
    <d v="2022-06-28T00:00:00"/>
    <n v="1"/>
    <n v="1"/>
    <n v="2022"/>
    <n v="6"/>
    <n v="28"/>
    <n v="9"/>
    <n v="3"/>
  </r>
  <r>
    <x v="1"/>
    <x v="5"/>
    <x v="0"/>
    <s v="Cerrado"/>
    <s v="ITSMECOM-1010730"/>
    <n v="5243735"/>
    <d v="2022-06-27T00:00:00"/>
    <d v="2022-08-02T00:00:00"/>
    <m/>
    <m/>
    <s v=""/>
    <d v="2022-06-27T00:00:00"/>
    <n v="0"/>
    <n v="0"/>
    <n v="2022"/>
    <n v="6"/>
    <n v="28"/>
    <n v="9"/>
    <n v="3"/>
  </r>
  <r>
    <x v="1"/>
    <x v="5"/>
    <x v="0"/>
    <s v="Cerrado"/>
    <s v="ITSMECOM-1010718"/>
    <n v="5243726"/>
    <d v="2022-06-27T00:00:00"/>
    <d v="2022-08-02T00:00:00"/>
    <m/>
    <m/>
    <s v=""/>
    <d v="2022-06-27T00:00:00"/>
    <n v="0"/>
    <n v="0"/>
    <n v="2022"/>
    <n v="6"/>
    <n v="28"/>
    <n v="9"/>
    <n v="3"/>
  </r>
  <r>
    <x v="1"/>
    <x v="6"/>
    <x v="0"/>
    <s v="Cerrado"/>
    <s v="ITSMECOM-1006807"/>
    <n v="5236643"/>
    <d v="2022-06-23T00:00:00"/>
    <d v="2022-08-03T00:00:00"/>
    <m/>
    <m/>
    <s v=""/>
    <d v="2022-06-23T00:00:00"/>
    <n v="0"/>
    <n v="0"/>
    <n v="2022"/>
    <n v="6"/>
    <n v="28"/>
    <n v="9"/>
    <n v="3"/>
  </r>
  <r>
    <x v="1"/>
    <x v="5"/>
    <x v="0"/>
    <s v="Cerrado"/>
    <s v="ITSMECOM-1006744"/>
    <n v="5236281"/>
    <d v="2022-06-23T00:00:00"/>
    <d v="2022-08-03T00:00:00"/>
    <d v="2022-06-23T00:00:00"/>
    <d v="2022-06-23T00:00:00"/>
    <s v=""/>
    <d v="2022-06-23T00:00:00"/>
    <n v="0"/>
    <n v="0"/>
    <n v="2022"/>
    <n v="6"/>
    <n v="28"/>
    <n v="9"/>
    <n v="3"/>
  </r>
  <r>
    <x v="0"/>
    <x v="9"/>
    <x v="0"/>
    <s v="Cerrado"/>
    <s v="ITSMECOM-1006691"/>
    <n v="5236133"/>
    <d v="2022-06-23T00:00:00"/>
    <d v="2022-08-03T00:00:00"/>
    <m/>
    <m/>
    <s v=""/>
    <d v="2022-06-27T00:00:00"/>
    <n v="4"/>
    <n v="0"/>
    <n v="2022"/>
    <n v="6"/>
    <n v="28"/>
    <n v="9"/>
    <n v="3"/>
  </r>
  <r>
    <x v="1"/>
    <x v="3"/>
    <x v="0"/>
    <s v="Cerrado"/>
    <s v="ITSMECOM-1005955"/>
    <n v="5232775"/>
    <d v="2022-06-23T00:00:00"/>
    <d v="2022-08-03T00:00:00"/>
    <d v="2022-06-23T00:00:00"/>
    <d v="2022-06-28T00:00:00"/>
    <s v=""/>
    <d v="2022-06-28T00:00:00"/>
    <n v="5"/>
    <n v="5"/>
    <n v="2022"/>
    <n v="6"/>
    <n v="28"/>
    <n v="9"/>
    <n v="3"/>
  </r>
  <r>
    <x v="1"/>
    <x v="1"/>
    <x v="0"/>
    <s v="Cerrado"/>
    <s v="ITSMECOM-1005928"/>
    <n v="5232662"/>
    <d v="2022-06-23T00:00:00"/>
    <d v="2022-08-03T00:00:00"/>
    <m/>
    <m/>
    <s v=""/>
    <d v="2022-06-23T00:00:00"/>
    <n v="0"/>
    <n v="0"/>
    <n v="2022"/>
    <n v="6"/>
    <n v="28"/>
    <n v="9"/>
    <n v="3"/>
  </r>
  <r>
    <x v="1"/>
    <x v="1"/>
    <x v="0"/>
    <s v="Cerrado"/>
    <s v="ITSMECOM-1005903"/>
    <n v="5232653"/>
    <d v="2022-06-23T00:00:00"/>
    <d v="2022-08-03T00:00:00"/>
    <d v="2022-06-23T00:00:00"/>
    <d v="2022-06-27T00:00:00"/>
    <s v=""/>
    <d v="2022-06-27T00:00:00"/>
    <n v="4"/>
    <n v="4"/>
    <n v="2022"/>
    <n v="6"/>
    <n v="28"/>
    <n v="9"/>
    <n v="3"/>
  </r>
  <r>
    <x v="0"/>
    <x v="0"/>
    <x v="0"/>
    <s v="Cerrado"/>
    <s v="ITSMECOM-1004165"/>
    <n v="5229418"/>
    <d v="2022-06-22T00:00:00"/>
    <d v="2022-08-03T00:00:00"/>
    <m/>
    <m/>
    <s v=""/>
    <d v="2022-06-22T00:00:00"/>
    <n v="0"/>
    <n v="0"/>
    <n v="2022"/>
    <n v="6"/>
    <n v="28"/>
    <n v="9"/>
    <n v="3"/>
  </r>
  <r>
    <x v="1"/>
    <x v="1"/>
    <x v="2"/>
    <s v="Cerrado"/>
    <s v="ITSMECOM-1003620"/>
    <n v="5226302"/>
    <d v="2022-06-22T00:00:00"/>
    <d v="2022-08-03T00:00:00"/>
    <m/>
    <m/>
    <s v=""/>
    <d v="2022-06-23T00:00:00"/>
    <n v="1"/>
    <n v="0"/>
    <n v="2022"/>
    <n v="6"/>
    <n v="28"/>
    <n v="9"/>
    <n v="3"/>
  </r>
  <r>
    <x v="1"/>
    <x v="3"/>
    <x v="0"/>
    <s v="Cerrado"/>
    <s v="ITSMECOM-1003527"/>
    <n v="5226006"/>
    <d v="2022-06-22T00:00:00"/>
    <d v="2022-08-03T00:00:00"/>
    <d v="2022-06-22T00:00:00"/>
    <d v="2022-06-23T00:00:00"/>
    <s v=""/>
    <d v="2022-06-23T00:00:00"/>
    <n v="1"/>
    <n v="1"/>
    <n v="2022"/>
    <n v="6"/>
    <n v="28"/>
    <n v="9"/>
    <n v="3"/>
  </r>
  <r>
    <x v="1"/>
    <x v="3"/>
    <x v="0"/>
    <s v="Cerrado"/>
    <s v="ITSMECOM-1003506"/>
    <n v="5225983"/>
    <d v="2022-06-22T00:00:00"/>
    <d v="2022-08-03T00:00:00"/>
    <d v="2022-06-22T00:00:00"/>
    <d v="2022-06-23T00:00:00"/>
    <s v=""/>
    <d v="2022-06-23T00:00:00"/>
    <n v="1"/>
    <n v="1"/>
    <n v="2022"/>
    <n v="6"/>
    <n v="28"/>
    <n v="9"/>
    <n v="3"/>
  </r>
  <r>
    <x v="1"/>
    <x v="3"/>
    <x v="0"/>
    <s v="Cerrado"/>
    <s v="ITSMECOM-1003502"/>
    <n v="5225976"/>
    <d v="2022-06-22T00:00:00"/>
    <d v="2022-08-03T00:00:00"/>
    <d v="2022-06-22T00:00:00"/>
    <d v="2022-06-22T00:00:00"/>
    <s v=""/>
    <d v="2022-06-22T00:00:00"/>
    <n v="0"/>
    <n v="0"/>
    <n v="2022"/>
    <n v="6"/>
    <n v="28"/>
    <n v="9"/>
    <n v="3"/>
  </r>
  <r>
    <x v="1"/>
    <x v="5"/>
    <x v="1"/>
    <s v="Cerrado"/>
    <s v="ITSMECOM-1002824"/>
    <n v="5224318"/>
    <d v="2022-06-21T00:00:00"/>
    <d v="2022-08-03T00:00:00"/>
    <m/>
    <m/>
    <s v=""/>
    <d v="2022-06-21T00:00:00"/>
    <n v="0"/>
    <n v="0"/>
    <n v="2022"/>
    <n v="6"/>
    <n v="28"/>
    <n v="9"/>
    <n v="3"/>
  </r>
  <r>
    <x v="1"/>
    <x v="6"/>
    <x v="0"/>
    <s v="Cerrado"/>
    <s v="ITSMECOM-1002046"/>
    <n v="5220561"/>
    <d v="2022-06-21T00:00:00"/>
    <d v="2022-08-03T00:00:00"/>
    <m/>
    <m/>
    <s v=""/>
    <d v="2022-06-21T00:00:00"/>
    <n v="0"/>
    <n v="0"/>
    <n v="2022"/>
    <n v="6"/>
    <n v="28"/>
    <n v="9"/>
    <n v="3"/>
  </r>
  <r>
    <x v="1"/>
    <x v="3"/>
    <x v="0"/>
    <s v="Cerrado"/>
    <s v="ITSMECOM-1001992"/>
    <n v="5220203"/>
    <d v="2022-06-21T00:00:00"/>
    <d v="2022-08-03T00:00:00"/>
    <m/>
    <m/>
    <s v=""/>
    <d v="2022-06-22T00:00:00"/>
    <n v="1"/>
    <n v="0"/>
    <n v="2022"/>
    <n v="6"/>
    <n v="28"/>
    <n v="9"/>
    <n v="3"/>
  </r>
  <r>
    <x v="1"/>
    <x v="1"/>
    <x v="0"/>
    <s v="Cerrado"/>
    <s v="ITSMECOM-1001873"/>
    <n v="5219575"/>
    <d v="2022-06-21T00:00:00"/>
    <d v="2022-08-03T00:00:00"/>
    <m/>
    <m/>
    <s v=""/>
    <d v="2022-06-21T00:00:00"/>
    <n v="0"/>
    <n v="0"/>
    <n v="2022"/>
    <n v="6"/>
    <n v="28"/>
    <n v="9"/>
    <n v="3"/>
  </r>
  <r>
    <x v="1"/>
    <x v="3"/>
    <x v="0"/>
    <s v="Cerrado"/>
    <s v="ITSMECOM-1000310"/>
    <n v="5214204"/>
    <d v="2022-06-20T00:00:00"/>
    <d v="2022-08-03T00:00:00"/>
    <m/>
    <m/>
    <s v=""/>
    <d v="2022-06-20T00:00:00"/>
    <n v="0"/>
    <n v="0"/>
    <n v="2022"/>
    <n v="6"/>
    <n v="28"/>
    <n v="9"/>
    <n v="3"/>
  </r>
  <r>
    <x v="1"/>
    <x v="3"/>
    <x v="3"/>
    <s v="Cerrado"/>
    <s v="ITSMECOM-1000281"/>
    <n v="5214183"/>
    <d v="2022-06-20T00:00:00"/>
    <d v="2022-08-03T00:00:00"/>
    <d v="2022-06-20T00:00:00"/>
    <d v="2022-06-21T00:00:00"/>
    <s v=""/>
    <d v="2022-06-21T00:00:00"/>
    <n v="1"/>
    <n v="1"/>
    <n v="2022"/>
    <n v="6"/>
    <n v="28"/>
    <n v="9"/>
    <n v="3"/>
  </r>
  <r>
    <x v="1"/>
    <x v="3"/>
    <x v="3"/>
    <s v="Cerrado"/>
    <s v="ITSMECOM-1000268"/>
    <n v="5214176"/>
    <d v="2022-06-20T00:00:00"/>
    <d v="2022-08-03T00:00:00"/>
    <d v="2022-06-20T00:00:00"/>
    <d v="2022-06-21T00:00:00"/>
    <s v=""/>
    <d v="2022-06-21T00:00:00"/>
    <n v="1"/>
    <n v="1"/>
    <n v="2022"/>
    <n v="6"/>
    <n v="28"/>
    <n v="9"/>
    <n v="3"/>
  </r>
  <r>
    <x v="1"/>
    <x v="1"/>
    <x v="0"/>
    <s v="Cerrado"/>
    <s v="ITSMECOM-1000231"/>
    <n v="5214037"/>
    <d v="2022-06-20T00:00:00"/>
    <d v="2022-08-03T00:00:00"/>
    <d v="2022-06-20T00:00:00"/>
    <d v="2022-06-20T00:00:00"/>
    <s v=""/>
    <d v="2022-06-20T00:00:00"/>
    <n v="0"/>
    <n v="0"/>
    <n v="2022"/>
    <n v="6"/>
    <n v="28"/>
    <n v="9"/>
    <n v="3"/>
  </r>
  <r>
    <x v="1"/>
    <x v="1"/>
    <x v="0"/>
    <s v="Cerrado"/>
    <s v="ITSMECOM-1000169"/>
    <n v="5213884"/>
    <d v="2022-06-20T00:00:00"/>
    <d v="2022-08-03T00:00:00"/>
    <m/>
    <m/>
    <s v=""/>
    <d v="2022-06-20T00:00:00"/>
    <n v="0"/>
    <n v="0"/>
    <n v="2022"/>
    <n v="6"/>
    <n v="28"/>
    <n v="9"/>
    <n v="3"/>
  </r>
  <r>
    <x v="1"/>
    <x v="1"/>
    <x v="0"/>
    <s v="Cerrado"/>
    <s v="ITSMECOM-998413"/>
    <n v="5208386"/>
    <d v="2022-06-17T00:00:00"/>
    <d v="2022-08-03T00:00:00"/>
    <d v="2022-06-17T00:00:00"/>
    <d v="2022-06-20T00:00:00"/>
    <s v=""/>
    <d v="2022-06-20T00:00:00"/>
    <n v="3"/>
    <n v="3"/>
    <n v="2022"/>
    <n v="6"/>
    <n v="28"/>
    <n v="9"/>
    <n v="3"/>
  </r>
  <r>
    <x v="0"/>
    <x v="0"/>
    <x v="0"/>
    <s v="Cerrado"/>
    <s v="ITSMECOM-998355"/>
    <n v="5208232"/>
    <d v="2022-06-17T00:00:00"/>
    <d v="2022-08-04T00:00:00"/>
    <m/>
    <m/>
    <s v=""/>
    <d v="2022-06-17T00:00:00"/>
    <n v="0"/>
    <n v="0"/>
    <n v="2022"/>
    <n v="6"/>
    <n v="28"/>
    <n v="9"/>
    <n v="3"/>
  </r>
  <r>
    <x v="1"/>
    <x v="1"/>
    <x v="0"/>
    <s v="Cerrado"/>
    <s v="ITSMECOM-997796"/>
    <n v="5205896"/>
    <d v="2022-06-17T00:00:00"/>
    <d v="2022-08-03T00:00:00"/>
    <m/>
    <m/>
    <s v=""/>
    <d v="2022-06-17T00:00:00"/>
    <n v="0"/>
    <n v="0"/>
    <n v="2022"/>
    <n v="6"/>
    <n v="28"/>
    <n v="9"/>
    <n v="3"/>
  </r>
  <r>
    <x v="1"/>
    <x v="5"/>
    <x v="0"/>
    <s v="Cerrado"/>
    <s v="ITSMECOM-997766"/>
    <n v="5205644"/>
    <d v="2022-06-17T00:00:00"/>
    <d v="2022-08-03T00:00:00"/>
    <m/>
    <m/>
    <s v=""/>
    <d v="2022-06-17T00:00:00"/>
    <n v="0"/>
    <n v="0"/>
    <n v="2022"/>
    <n v="6"/>
    <n v="28"/>
    <n v="9"/>
    <n v="3"/>
  </r>
  <r>
    <x v="0"/>
    <x v="0"/>
    <x v="0"/>
    <s v="Cerrado"/>
    <s v="ITSMECOM-996508"/>
    <n v="5201823"/>
    <d v="2022-06-16T00:00:00"/>
    <d v="2022-08-03T00:00:00"/>
    <m/>
    <m/>
    <s v=""/>
    <d v="2022-06-28T00:00:00"/>
    <n v="12"/>
    <n v="0"/>
    <n v="2022"/>
    <n v="6"/>
    <n v="28"/>
    <n v="9"/>
    <n v="3"/>
  </r>
  <r>
    <x v="1"/>
    <x v="1"/>
    <x v="0"/>
    <s v="Cerrado"/>
    <s v="ITSMECOM-996170"/>
    <n v="5200293"/>
    <d v="2022-06-16T00:00:00"/>
    <d v="2022-08-03T00:00:00"/>
    <m/>
    <m/>
    <s v=""/>
    <d v="2022-06-16T00:00:00"/>
    <n v="0"/>
    <n v="0"/>
    <n v="2022"/>
    <n v="6"/>
    <n v="28"/>
    <n v="9"/>
    <n v="3"/>
  </r>
  <r>
    <x v="1"/>
    <x v="1"/>
    <x v="0"/>
    <s v="Cerrado"/>
    <s v="ITSMECOM-996165"/>
    <n v="5200288"/>
    <d v="2022-06-16T00:00:00"/>
    <d v="2022-08-03T00:00:00"/>
    <m/>
    <m/>
    <s v=""/>
    <d v="2022-06-16T00:00:00"/>
    <n v="0"/>
    <n v="0"/>
    <n v="2022"/>
    <n v="6"/>
    <n v="28"/>
    <n v="9"/>
    <n v="3"/>
  </r>
  <r>
    <x v="0"/>
    <x v="8"/>
    <x v="1"/>
    <s v="Cerrado"/>
    <s v="ITSMECOM-995100"/>
    <n v="5197084"/>
    <d v="2022-06-15T00:00:00"/>
    <d v="2022-08-03T00:00:00"/>
    <m/>
    <m/>
    <s v=""/>
    <d v="2022-06-16T00:00:00"/>
    <n v="1"/>
    <n v="0"/>
    <n v="2022"/>
    <n v="6"/>
    <n v="28"/>
    <n v="9"/>
    <n v="3"/>
  </r>
  <r>
    <x v="0"/>
    <x v="0"/>
    <x v="1"/>
    <s v="Cerrado"/>
    <s v="ITSMECOM-995001"/>
    <n v="5196448"/>
    <d v="2022-06-15T00:00:00"/>
    <d v="2022-08-03T00:00:00"/>
    <m/>
    <m/>
    <s v=""/>
    <d v="2022-06-15T00:00:00"/>
    <n v="0"/>
    <n v="0"/>
    <n v="2022"/>
    <n v="6"/>
    <n v="28"/>
    <n v="9"/>
    <n v="3"/>
  </r>
  <r>
    <x v="0"/>
    <x v="0"/>
    <x v="1"/>
    <s v="Cerrado"/>
    <s v="ITSMECOM-994999"/>
    <n v="5196445"/>
    <d v="2022-06-15T00:00:00"/>
    <d v="2022-08-03T00:00:00"/>
    <m/>
    <m/>
    <s v=""/>
    <d v="2022-06-15T00:00:00"/>
    <n v="0"/>
    <n v="0"/>
    <n v="2022"/>
    <n v="6"/>
    <n v="28"/>
    <n v="9"/>
    <n v="3"/>
  </r>
  <r>
    <x v="0"/>
    <x v="0"/>
    <x v="1"/>
    <s v="Cerrado"/>
    <s v="ITSMECOM-994978"/>
    <n v="5196362"/>
    <d v="2022-06-15T00:00:00"/>
    <d v="2022-08-03T00:00:00"/>
    <m/>
    <m/>
    <s v=""/>
    <d v="2022-06-15T00:00:00"/>
    <n v="0"/>
    <n v="0"/>
    <n v="2022"/>
    <n v="6"/>
    <n v="28"/>
    <n v="9"/>
    <n v="3"/>
  </r>
  <r>
    <x v="0"/>
    <x v="0"/>
    <x v="4"/>
    <s v="Cerrado"/>
    <s v="ITSMECOM-994681"/>
    <n v="5194877"/>
    <d v="2022-06-15T00:00:00"/>
    <d v="2022-08-03T00:00:00"/>
    <m/>
    <m/>
    <s v=""/>
    <d v="2022-06-15T00:00:00"/>
    <n v="0"/>
    <n v="0"/>
    <n v="2022"/>
    <n v="6"/>
    <n v="28"/>
    <n v="9"/>
    <n v="3"/>
  </r>
  <r>
    <x v="1"/>
    <x v="1"/>
    <x v="1"/>
    <s v="Cerrado"/>
    <s v="ITSMECOM-994613"/>
    <n v="5194498"/>
    <d v="2022-06-15T00:00:00"/>
    <d v="2022-08-03T00:00:00"/>
    <m/>
    <m/>
    <s v=""/>
    <d v="2022-06-15T00:00:00"/>
    <n v="0"/>
    <n v="0"/>
    <n v="2022"/>
    <n v="6"/>
    <n v="28"/>
    <n v="9"/>
    <n v="3"/>
  </r>
  <r>
    <x v="1"/>
    <x v="1"/>
    <x v="0"/>
    <s v="Cerrado"/>
    <s v="ITSMECOM-994598"/>
    <n v="5194482"/>
    <d v="2022-06-15T00:00:00"/>
    <d v="2022-08-03T00:00:00"/>
    <d v="2022-06-15T00:00:00"/>
    <d v="2022-06-20T00:00:00"/>
    <s v=""/>
    <d v="2022-06-20T00:00:00"/>
    <n v="5"/>
    <n v="5"/>
    <n v="2022"/>
    <n v="6"/>
    <n v="28"/>
    <n v="9"/>
    <n v="3"/>
  </r>
  <r>
    <x v="1"/>
    <x v="1"/>
    <x v="0"/>
    <s v="Cerrado"/>
    <s v="ITSMECOM-994585"/>
    <n v="5194469"/>
    <d v="2022-06-15T00:00:00"/>
    <d v="2022-08-03T00:00:00"/>
    <m/>
    <m/>
    <s v=""/>
    <d v="2022-06-15T00:00:00"/>
    <n v="0"/>
    <n v="0"/>
    <n v="2022"/>
    <n v="6"/>
    <n v="28"/>
    <n v="9"/>
    <n v="3"/>
  </r>
  <r>
    <x v="1"/>
    <x v="1"/>
    <x v="0"/>
    <s v="Cerrado"/>
    <s v="ITSMECOM-994564"/>
    <n v="5194452"/>
    <d v="2022-06-15T00:00:00"/>
    <d v="2022-08-03T00:00:00"/>
    <d v="2022-06-15T00:00:00"/>
    <d v="2022-06-16T00:00:00"/>
    <s v=""/>
    <d v="2022-06-16T00:00:00"/>
    <n v="1"/>
    <n v="1"/>
    <n v="2022"/>
    <n v="6"/>
    <n v="28"/>
    <n v="9"/>
    <n v="3"/>
  </r>
  <r>
    <x v="0"/>
    <x v="0"/>
    <x v="1"/>
    <s v="Cerrado"/>
    <s v="ITSMECOM-992733"/>
    <n v="5188799"/>
    <d v="2022-06-14T00:00:00"/>
    <d v="2022-08-03T00:00:00"/>
    <m/>
    <m/>
    <s v=""/>
    <d v="2022-06-14T00:00:00"/>
    <n v="0"/>
    <n v="0"/>
    <n v="2022"/>
    <n v="6"/>
    <n v="28"/>
    <n v="9"/>
    <n v="3"/>
  </r>
  <r>
    <x v="1"/>
    <x v="1"/>
    <x v="0"/>
    <s v="Cerrado"/>
    <s v="ITSMECOM-992560"/>
    <n v="5188230"/>
    <d v="2022-06-14T00:00:00"/>
    <d v="2022-08-03T00:00:00"/>
    <m/>
    <m/>
    <s v=""/>
    <d v="2022-06-14T00:00:00"/>
    <n v="0"/>
    <n v="0"/>
    <n v="2022"/>
    <n v="6"/>
    <n v="28"/>
    <n v="9"/>
    <n v="3"/>
  </r>
  <r>
    <x v="1"/>
    <x v="1"/>
    <x v="0"/>
    <s v="Cerrado"/>
    <s v="ITSMECOM-992555"/>
    <n v="5188225"/>
    <d v="2022-06-14T00:00:00"/>
    <d v="2022-08-03T00:00:00"/>
    <m/>
    <m/>
    <s v=""/>
    <d v="2022-06-14T00:00:00"/>
    <n v="0"/>
    <n v="0"/>
    <n v="2022"/>
    <n v="6"/>
    <n v="28"/>
    <n v="9"/>
    <n v="3"/>
  </r>
  <r>
    <x v="1"/>
    <x v="1"/>
    <x v="0"/>
    <s v="Cerrado"/>
    <s v="ITSMECOM-992532"/>
    <n v="5187909"/>
    <d v="2022-06-14T00:00:00"/>
    <d v="2022-08-03T00:00:00"/>
    <d v="2022-06-14T00:00:00"/>
    <d v="2022-06-21T00:00:00"/>
    <s v=""/>
    <d v="2022-06-21T00:00:00"/>
    <n v="7"/>
    <n v="7"/>
    <n v="2022"/>
    <n v="6"/>
    <n v="28"/>
    <n v="9"/>
    <n v="3"/>
  </r>
  <r>
    <x v="1"/>
    <x v="1"/>
    <x v="1"/>
    <s v="Cerrado"/>
    <s v="ITSMECOM-992498"/>
    <n v="5187836"/>
    <d v="2022-06-14T00:00:00"/>
    <d v="2022-08-03T00:00:00"/>
    <m/>
    <m/>
    <s v=""/>
    <d v="2022-06-14T00:00:00"/>
    <n v="0"/>
    <n v="0"/>
    <n v="2022"/>
    <n v="6"/>
    <n v="28"/>
    <n v="9"/>
    <n v="3"/>
  </r>
  <r>
    <x v="1"/>
    <x v="7"/>
    <x v="1"/>
    <s v="Cerrado"/>
    <s v="ITSMECOM-991536"/>
    <n v="5184081"/>
    <d v="2022-06-13T00:00:00"/>
    <d v="2022-08-03T00:00:00"/>
    <m/>
    <m/>
    <s v=""/>
    <d v="2022-06-22T00:00:00"/>
    <n v="9"/>
    <n v="0"/>
    <n v="2022"/>
    <n v="6"/>
    <n v="28"/>
    <n v="9"/>
    <n v="3"/>
  </r>
  <r>
    <x v="0"/>
    <x v="0"/>
    <x v="1"/>
    <s v="Cerrado"/>
    <s v="ITSMECOM-991371"/>
    <n v="5183355"/>
    <d v="2022-06-13T00:00:00"/>
    <d v="2022-08-03T00:00:00"/>
    <m/>
    <m/>
    <s v=""/>
    <d v="2022-06-13T00:00:00"/>
    <n v="0"/>
    <n v="0"/>
    <n v="2022"/>
    <n v="6"/>
    <n v="28"/>
    <n v="9"/>
    <n v="3"/>
  </r>
  <r>
    <x v="1"/>
    <x v="1"/>
    <x v="0"/>
    <s v="Cerrado"/>
    <s v="ITSMECOM-991067"/>
    <n v="5181949"/>
    <d v="2022-06-13T00:00:00"/>
    <d v="2022-08-03T00:00:00"/>
    <d v="2022-06-13T00:00:00"/>
    <d v="2022-06-14T00:00:00"/>
    <s v=""/>
    <d v="2022-06-14T00:00:00"/>
    <n v="1"/>
    <n v="1"/>
    <n v="2022"/>
    <n v="6"/>
    <n v="28"/>
    <n v="9"/>
    <n v="3"/>
  </r>
  <r>
    <x v="1"/>
    <x v="1"/>
    <x v="0"/>
    <s v="Cerrado"/>
    <s v="ITSMECOM-991047"/>
    <n v="5181919"/>
    <d v="2022-06-13T00:00:00"/>
    <d v="2022-08-03T00:00:00"/>
    <d v="2022-06-13T00:00:00"/>
    <d v="2022-06-14T00:00:00"/>
    <s v=""/>
    <d v="2022-06-14T00:00:00"/>
    <n v="1"/>
    <n v="1"/>
    <n v="2022"/>
    <n v="6"/>
    <n v="28"/>
    <n v="9"/>
    <n v="3"/>
  </r>
  <r>
    <x v="1"/>
    <x v="1"/>
    <x v="1"/>
    <s v="Cerrado"/>
    <s v="ITSMECOM-990979"/>
    <n v="5181374"/>
    <d v="2022-06-13T00:00:00"/>
    <d v="2022-08-03T00:00:00"/>
    <m/>
    <m/>
    <s v=""/>
    <d v="2022-06-13T00:00:00"/>
    <n v="0"/>
    <n v="0"/>
    <n v="2022"/>
    <n v="6"/>
    <n v="28"/>
    <n v="9"/>
    <n v="3"/>
  </r>
  <r>
    <x v="1"/>
    <x v="7"/>
    <x v="1"/>
    <s v="Cerrado"/>
    <s v="ITSMECOM-990042"/>
    <n v="5179564"/>
    <d v="2022-06-11T00:00:00"/>
    <d v="2022-08-03T00:00:00"/>
    <m/>
    <m/>
    <s v=""/>
    <d v="2022-06-21T00:00:00"/>
    <n v="10"/>
    <n v="0"/>
    <n v="2022"/>
    <n v="6"/>
    <n v="28"/>
    <n v="9"/>
    <n v="3"/>
  </r>
  <r>
    <x v="1"/>
    <x v="7"/>
    <x v="2"/>
    <s v="Cerrado"/>
    <s v="ITSMECOM-989183"/>
    <n v="5176871"/>
    <d v="2022-06-10T00:00:00"/>
    <d v="2022-08-03T00:00:00"/>
    <d v="2022-06-21T00:00:00"/>
    <d v="2022-06-23T00:00:00"/>
    <s v=""/>
    <d v="2022-06-23T00:00:00"/>
    <n v="13"/>
    <n v="2"/>
    <n v="2022"/>
    <n v="6"/>
    <n v="28"/>
    <n v="9"/>
    <n v="3"/>
  </r>
  <r>
    <x v="1"/>
    <x v="1"/>
    <x v="0"/>
    <s v="Cerrado"/>
    <s v="ITSMECOM-989109"/>
    <n v="5176539"/>
    <d v="2022-06-10T00:00:00"/>
    <d v="2022-08-03T00:00:00"/>
    <d v="2022-06-10T00:00:00"/>
    <d v="2022-06-14T00:00:00"/>
    <s v=""/>
    <d v="2022-06-14T00:00:00"/>
    <n v="4"/>
    <n v="4"/>
    <n v="2022"/>
    <n v="6"/>
    <n v="28"/>
    <n v="9"/>
    <n v="3"/>
  </r>
  <r>
    <x v="0"/>
    <x v="0"/>
    <x v="1"/>
    <s v="Cerrado"/>
    <s v="ITSMECOM-988985"/>
    <n v="5176039"/>
    <d v="2022-06-10T00:00:00"/>
    <d v="2022-08-03T00:00:00"/>
    <m/>
    <m/>
    <s v=""/>
    <d v="2022-06-10T00:00:00"/>
    <n v="0"/>
    <n v="0"/>
    <n v="2022"/>
    <n v="6"/>
    <n v="28"/>
    <n v="9"/>
    <n v="3"/>
  </r>
  <r>
    <x v="1"/>
    <x v="1"/>
    <x v="2"/>
    <s v="Cerrado"/>
    <s v="ITSMECOM-987097"/>
    <n v="5172022"/>
    <d v="2022-06-09T00:00:00"/>
    <d v="2022-08-03T00:00:00"/>
    <d v="2022-06-09T00:00:00"/>
    <d v="2022-06-28T00:00:00"/>
    <s v=""/>
    <d v="2022-06-28T00:00:00"/>
    <n v="19"/>
    <n v="19"/>
    <n v="2022"/>
    <n v="6"/>
    <n v="28"/>
    <n v="9"/>
    <n v="3"/>
  </r>
  <r>
    <x v="0"/>
    <x v="0"/>
    <x v="1"/>
    <s v="Cerrado"/>
    <s v="ITSMECOM-971638"/>
    <n v="5125075"/>
    <d v="2022-05-31T00:00:00"/>
    <d v="2022-08-03T00:00:00"/>
    <m/>
    <m/>
    <s v=""/>
    <d v="2022-05-31T00:00:00"/>
    <n v="0"/>
    <n v="0"/>
    <n v="2022"/>
    <n v="5"/>
    <n v="28"/>
    <n v="9"/>
    <n v="3"/>
  </r>
  <r>
    <x v="0"/>
    <x v="0"/>
    <x v="0"/>
    <s v="Cerrado"/>
    <s v="ITSMECOM-971539"/>
    <n v="5124643"/>
    <d v="2022-05-31T00:00:00"/>
    <d v="2022-08-03T00:00:00"/>
    <m/>
    <m/>
    <s v=""/>
    <d v="2022-05-31T00:00:00"/>
    <n v="0"/>
    <n v="0"/>
    <n v="2022"/>
    <n v="5"/>
    <n v="28"/>
    <n v="9"/>
    <n v="3"/>
  </r>
  <r>
    <x v="0"/>
    <x v="0"/>
    <x v="0"/>
    <s v="Cerrado"/>
    <s v="ITSMECOM-970956"/>
    <n v="5121966"/>
    <d v="2022-05-31T00:00:00"/>
    <d v="2022-08-03T00:00:00"/>
    <m/>
    <m/>
    <s v=""/>
    <d v="2022-05-31T00:00:00"/>
    <n v="0"/>
    <n v="0"/>
    <n v="2022"/>
    <n v="5"/>
    <n v="28"/>
    <n v="9"/>
    <n v="3"/>
  </r>
  <r>
    <x v="0"/>
    <x v="0"/>
    <x v="0"/>
    <s v="Cerrado"/>
    <s v="ITSMECOM-970757"/>
    <n v="5121203"/>
    <d v="2022-05-31T00:00:00"/>
    <d v="2022-08-03T00:00:00"/>
    <m/>
    <m/>
    <s v=""/>
    <d v="2022-05-31T00:00:00"/>
    <n v="0"/>
    <n v="0"/>
    <n v="2022"/>
    <n v="5"/>
    <n v="28"/>
    <n v="9"/>
    <n v="3"/>
  </r>
  <r>
    <x v="0"/>
    <x v="0"/>
    <x v="1"/>
    <s v="Cerrado"/>
    <s v="ITSMECOM-970709"/>
    <n v="5121080"/>
    <d v="2022-05-31T00:00:00"/>
    <d v="2022-10-14T00:00:00"/>
    <m/>
    <m/>
    <s v=""/>
    <d v="2022-05-31T00:00:00"/>
    <n v="0"/>
    <n v="0"/>
    <n v="2022"/>
    <n v="5"/>
    <n v="28"/>
    <n v="9"/>
    <n v="3"/>
  </r>
  <r>
    <x v="1"/>
    <x v="3"/>
    <x v="0"/>
    <s v="Cerrado"/>
    <s v="ITSMECOM-970699"/>
    <n v="5121230"/>
    <d v="2022-05-31T00:00:00"/>
    <d v="2022-08-03T00:00:00"/>
    <m/>
    <m/>
    <s v=""/>
    <d v="2022-05-31T00:00:00"/>
    <n v="0"/>
    <n v="0"/>
    <n v="2022"/>
    <n v="5"/>
    <n v="28"/>
    <n v="9"/>
    <n v="3"/>
  </r>
  <r>
    <x v="0"/>
    <x v="0"/>
    <x v="0"/>
    <s v="Cerrado"/>
    <s v="ITSMECOM-969751"/>
    <n v="5117967"/>
    <d v="2022-05-30T00:00:00"/>
    <d v="2022-08-03T00:00:00"/>
    <m/>
    <m/>
    <s v=""/>
    <d v="2022-05-30T00:00:00"/>
    <n v="0"/>
    <n v="0"/>
    <n v="2022"/>
    <n v="5"/>
    <n v="28"/>
    <n v="9"/>
    <n v="3"/>
  </r>
  <r>
    <x v="1"/>
    <x v="5"/>
    <x v="3"/>
    <s v="Cerrado"/>
    <s v="ITSMECOM-969285"/>
    <n v="5116666"/>
    <d v="2022-05-30T00:00:00"/>
    <d v="2022-08-03T00:00:00"/>
    <d v="2022-05-30T00:00:00"/>
    <d v="2022-05-30T00:00:00"/>
    <s v=""/>
    <d v="2022-05-30T00:00:00"/>
    <n v="0"/>
    <n v="0"/>
    <n v="2022"/>
    <n v="5"/>
    <n v="28"/>
    <n v="9"/>
    <n v="3"/>
  </r>
  <r>
    <x v="0"/>
    <x v="11"/>
    <x v="0"/>
    <s v="Cerrado"/>
    <s v="ITSMECOM-969023"/>
    <n v="5115883"/>
    <d v="2022-05-30T00:00:00"/>
    <d v="2022-09-16T00:00:00"/>
    <m/>
    <m/>
    <s v=""/>
    <d v="2022-05-30T00:00:00"/>
    <n v="0"/>
    <n v="0"/>
    <n v="2022"/>
    <n v="5"/>
    <n v="28"/>
    <n v="9"/>
    <n v="3"/>
  </r>
  <r>
    <x v="1"/>
    <x v="1"/>
    <x v="0"/>
    <s v="Cerrado"/>
    <s v="ITSMECOM-968483"/>
    <n v="5114152"/>
    <d v="2022-05-30T00:00:00"/>
    <d v="2022-08-03T00:00:00"/>
    <d v="2022-05-30T00:00:00"/>
    <d v="2022-05-31T00:00:00"/>
    <s v=""/>
    <d v="2022-05-31T00:00:00"/>
    <n v="1"/>
    <n v="1"/>
    <n v="2022"/>
    <n v="5"/>
    <n v="28"/>
    <n v="9"/>
    <n v="3"/>
  </r>
  <r>
    <x v="1"/>
    <x v="5"/>
    <x v="0"/>
    <s v="Cerrado"/>
    <s v="ITSMECOM-968476"/>
    <n v="5114142"/>
    <d v="2022-05-30T00:00:00"/>
    <d v="2022-08-03T00:00:00"/>
    <m/>
    <m/>
    <s v=""/>
    <d v="2022-05-30T00:00:00"/>
    <n v="0"/>
    <n v="0"/>
    <n v="2022"/>
    <n v="5"/>
    <n v="28"/>
    <n v="9"/>
    <n v="3"/>
  </r>
  <r>
    <x v="1"/>
    <x v="3"/>
    <x v="0"/>
    <s v="Cerrado"/>
    <s v="ITSMECOM-968472"/>
    <n v="5114135"/>
    <d v="2022-05-30T00:00:00"/>
    <d v="2022-08-03T00:00:00"/>
    <m/>
    <m/>
    <s v=""/>
    <d v="2022-05-30T00:00:00"/>
    <n v="0"/>
    <n v="0"/>
    <n v="2022"/>
    <n v="5"/>
    <n v="28"/>
    <n v="9"/>
    <n v="3"/>
  </r>
  <r>
    <x v="1"/>
    <x v="3"/>
    <x v="3"/>
    <s v="Cerrado"/>
    <s v="ITSMECOM-968450"/>
    <n v="5113805"/>
    <d v="2022-05-30T00:00:00"/>
    <d v="2022-08-03T00:00:00"/>
    <d v="2022-05-30T00:00:00"/>
    <d v="2022-05-31T00:00:00"/>
    <s v=""/>
    <d v="2022-05-31T00:00:00"/>
    <n v="1"/>
    <n v="1"/>
    <n v="2022"/>
    <n v="5"/>
    <n v="28"/>
    <n v="9"/>
    <n v="3"/>
  </r>
  <r>
    <x v="1"/>
    <x v="1"/>
    <x v="0"/>
    <s v="Cerrado"/>
    <s v="ITSMECOM-966572"/>
    <n v="5108089"/>
    <d v="2022-05-27T00:00:00"/>
    <d v="2022-08-03T00:00:00"/>
    <m/>
    <m/>
    <s v=""/>
    <d v="2022-05-27T00:00:00"/>
    <n v="0"/>
    <n v="0"/>
    <n v="2022"/>
    <n v="5"/>
    <n v="28"/>
    <n v="9"/>
    <n v="3"/>
  </r>
  <r>
    <x v="1"/>
    <x v="1"/>
    <x v="2"/>
    <s v="Cerrado"/>
    <s v="ITSMECOM-966568"/>
    <n v="5108087"/>
    <d v="2022-05-27T00:00:00"/>
    <d v="2022-08-03T00:00:00"/>
    <m/>
    <m/>
    <s v=""/>
    <d v="2022-05-27T00:00:00"/>
    <n v="0"/>
    <n v="0"/>
    <n v="2022"/>
    <n v="5"/>
    <n v="28"/>
    <n v="9"/>
    <n v="3"/>
  </r>
  <r>
    <x v="1"/>
    <x v="1"/>
    <x v="2"/>
    <s v="Cerrado"/>
    <s v="ITSMECOM-965244"/>
    <n v="5102070"/>
    <d v="2022-05-26T00:00:00"/>
    <d v="2022-08-03T00:00:00"/>
    <m/>
    <m/>
    <s v=""/>
    <d v="2022-05-30T00:00:00"/>
    <n v="4"/>
    <n v="0"/>
    <n v="2022"/>
    <n v="5"/>
    <n v="28"/>
    <n v="9"/>
    <n v="3"/>
  </r>
  <r>
    <x v="1"/>
    <x v="1"/>
    <x v="2"/>
    <s v="Cerrado"/>
    <s v="ITSMECOM-965240"/>
    <n v="5102065"/>
    <d v="2022-05-26T00:00:00"/>
    <d v="2022-08-03T00:00:00"/>
    <m/>
    <m/>
    <s v=""/>
    <d v="2022-05-30T00:00:00"/>
    <n v="4"/>
    <n v="0"/>
    <n v="2022"/>
    <n v="5"/>
    <n v="28"/>
    <n v="9"/>
    <n v="3"/>
  </r>
  <r>
    <x v="1"/>
    <x v="1"/>
    <x v="0"/>
    <s v="Cerrado"/>
    <s v="ITSMECOM-965179"/>
    <n v="5101803"/>
    <d v="2022-05-26T00:00:00"/>
    <d v="2022-08-03T00:00:00"/>
    <d v="2022-05-26T00:00:00"/>
    <d v="2022-05-30T00:00:00"/>
    <s v=""/>
    <d v="2022-05-30T00:00:00"/>
    <n v="4"/>
    <n v="4"/>
    <n v="2022"/>
    <n v="5"/>
    <n v="28"/>
    <n v="9"/>
    <n v="3"/>
  </r>
  <r>
    <x v="1"/>
    <x v="1"/>
    <x v="0"/>
    <s v="Cerrado"/>
    <s v="ITSMECOM-965173"/>
    <n v="5101799"/>
    <d v="2022-05-26T00:00:00"/>
    <d v="2022-08-03T00:00:00"/>
    <d v="2022-05-26T00:00:00"/>
    <d v="2022-05-30T00:00:00"/>
    <s v=""/>
    <d v="2022-05-30T00:00:00"/>
    <n v="4"/>
    <n v="4"/>
    <n v="2022"/>
    <n v="5"/>
    <n v="28"/>
    <n v="9"/>
    <n v="3"/>
  </r>
  <r>
    <x v="1"/>
    <x v="1"/>
    <x v="0"/>
    <s v="Cerrado"/>
    <s v="ITSMECOM-965137"/>
    <n v="5101748"/>
    <d v="2022-05-26T00:00:00"/>
    <d v="2022-08-03T00:00:00"/>
    <m/>
    <m/>
    <s v=""/>
    <d v="2022-05-30T00:00:00"/>
    <n v="4"/>
    <n v="0"/>
    <n v="2022"/>
    <n v="5"/>
    <n v="28"/>
    <n v="9"/>
    <n v="3"/>
  </r>
  <r>
    <x v="1"/>
    <x v="1"/>
    <x v="0"/>
    <s v="Cerrado"/>
    <s v="ITSMECOM-965136"/>
    <n v="5101743"/>
    <d v="2022-05-26T00:00:00"/>
    <d v="2022-08-03T00:00:00"/>
    <d v="2022-05-26T00:00:00"/>
    <d v="2022-05-26T00:00:00"/>
    <s v=""/>
    <d v="2022-05-26T00:00:00"/>
    <n v="0"/>
    <n v="0"/>
    <n v="2022"/>
    <n v="5"/>
    <n v="28"/>
    <n v="9"/>
    <n v="3"/>
  </r>
  <r>
    <x v="0"/>
    <x v="0"/>
    <x v="1"/>
    <s v="Cerrado"/>
    <s v="ITSMECOM-964022"/>
    <n v="5099648"/>
    <d v="2022-05-25T00:00:00"/>
    <d v="2022-08-03T00:00:00"/>
    <m/>
    <m/>
    <s v=""/>
    <d v="2022-05-26T00:00:00"/>
    <n v="1"/>
    <n v="0"/>
    <n v="2022"/>
    <n v="5"/>
    <n v="28"/>
    <n v="9"/>
    <n v="3"/>
  </r>
  <r>
    <x v="1"/>
    <x v="5"/>
    <x v="1"/>
    <s v="Cerrado"/>
    <s v="ITSMECOM-963420"/>
    <n v="5096925"/>
    <d v="2022-05-25T00:00:00"/>
    <d v="2022-08-03T00:00:00"/>
    <d v="2022-05-27T00:00:00"/>
    <d v="2022-05-27T00:00:00"/>
    <s v=""/>
    <d v="2022-05-27T00:00:00"/>
    <n v="2"/>
    <n v="0"/>
    <n v="2022"/>
    <n v="5"/>
    <n v="28"/>
    <n v="9"/>
    <n v="3"/>
  </r>
  <r>
    <x v="0"/>
    <x v="13"/>
    <x v="1"/>
    <s v="Cerrado"/>
    <s v="ITSMECOM-963332"/>
    <n v="5096265"/>
    <d v="2022-05-25T00:00:00"/>
    <d v="2022-08-03T00:00:00"/>
    <m/>
    <m/>
    <s v=""/>
    <d v="2022-05-25T00:00:00"/>
    <n v="0"/>
    <n v="0"/>
    <n v="2022"/>
    <n v="5"/>
    <n v="28"/>
    <n v="9"/>
    <n v="3"/>
  </r>
  <r>
    <x v="1"/>
    <x v="1"/>
    <x v="0"/>
    <s v="Cerrado"/>
    <s v="ITSMECOM-963120"/>
    <n v="5094924"/>
    <d v="2022-05-25T00:00:00"/>
    <d v="2022-08-03T00:00:00"/>
    <m/>
    <m/>
    <s v=""/>
    <d v="2022-05-25T00:00:00"/>
    <n v="0"/>
    <n v="0"/>
    <n v="2022"/>
    <n v="5"/>
    <n v="28"/>
    <n v="9"/>
    <n v="3"/>
  </r>
  <r>
    <x v="1"/>
    <x v="1"/>
    <x v="2"/>
    <s v="Cerrado"/>
    <s v="ITSMECOM-963116"/>
    <n v="5094919"/>
    <d v="2022-05-25T00:00:00"/>
    <d v="2022-08-03T00:00:00"/>
    <d v="2022-05-25T00:00:00"/>
    <d v="2022-05-27T00:00:00"/>
    <s v=""/>
    <d v="2022-05-27T00:00:00"/>
    <n v="2"/>
    <n v="2"/>
    <n v="2022"/>
    <n v="5"/>
    <n v="28"/>
    <n v="9"/>
    <n v="3"/>
  </r>
  <r>
    <x v="1"/>
    <x v="5"/>
    <x v="1"/>
    <s v="Cerrado"/>
    <s v="ITSMECOM-962003"/>
    <n v="5090889"/>
    <d v="2022-05-24T00:00:00"/>
    <d v="2022-08-03T00:00:00"/>
    <m/>
    <m/>
    <s v=""/>
    <d v="2022-05-26T00:00:00"/>
    <n v="2"/>
    <n v="0"/>
    <n v="2022"/>
    <n v="5"/>
    <n v="28"/>
    <n v="9"/>
    <n v="3"/>
  </r>
  <r>
    <x v="0"/>
    <x v="5"/>
    <x v="5"/>
    <s v="Cerrado"/>
    <s v="ITSMECOM-961623"/>
    <n v="5088968"/>
    <d v="2022-05-24T00:00:00"/>
    <d v="2022-08-03T00:00:00"/>
    <m/>
    <m/>
    <s v=""/>
    <d v="2022-05-25T00:00:00"/>
    <n v="1"/>
    <n v="0"/>
    <n v="2022"/>
    <n v="5"/>
    <n v="28"/>
    <n v="9"/>
    <n v="3"/>
  </r>
  <r>
    <x v="0"/>
    <x v="21"/>
    <x v="1"/>
    <s v="Cerrado"/>
    <s v="ITSMECOM-961447"/>
    <n v="5088181"/>
    <d v="2022-05-24T00:00:00"/>
    <d v="2022-08-03T00:00:00"/>
    <m/>
    <m/>
    <s v=""/>
    <d v="2022-05-24T00:00:00"/>
    <n v="0"/>
    <n v="0"/>
    <n v="2022"/>
    <n v="5"/>
    <n v="28"/>
    <n v="9"/>
    <n v="3"/>
  </r>
  <r>
    <x v="1"/>
    <x v="1"/>
    <x v="2"/>
    <s v="Cerrado"/>
    <s v="ITSMECOM-961413"/>
    <n v="5088105"/>
    <d v="2022-05-24T00:00:00"/>
    <d v="2022-08-03T00:00:00"/>
    <d v="2022-05-24T00:00:00"/>
    <d v="2022-05-26T00:00:00"/>
    <s v=""/>
    <d v="2022-05-26T00:00:00"/>
    <n v="2"/>
    <n v="2"/>
    <n v="2022"/>
    <n v="5"/>
    <n v="28"/>
    <n v="9"/>
    <n v="3"/>
  </r>
  <r>
    <x v="1"/>
    <x v="1"/>
    <x v="2"/>
    <s v="Cerrado"/>
    <s v="ITSMECOM-961398"/>
    <n v="5088091"/>
    <d v="2022-05-24T00:00:00"/>
    <d v="2022-08-03T00:00:00"/>
    <d v="2022-05-24T00:00:00"/>
    <d v="2022-05-26T00:00:00"/>
    <s v=""/>
    <d v="2022-05-26T00:00:00"/>
    <n v="2"/>
    <n v="2"/>
    <n v="2022"/>
    <n v="5"/>
    <n v="28"/>
    <n v="9"/>
    <n v="3"/>
  </r>
  <r>
    <x v="1"/>
    <x v="3"/>
    <x v="0"/>
    <s v="Cerrado"/>
    <s v="ITSMECOM-961382"/>
    <n v="5088111"/>
    <d v="2022-05-24T00:00:00"/>
    <d v="2022-08-03T00:00:00"/>
    <m/>
    <m/>
    <s v=""/>
    <d v="2022-05-25T00:00:00"/>
    <n v="1"/>
    <n v="0"/>
    <n v="2022"/>
    <n v="5"/>
    <n v="28"/>
    <n v="9"/>
    <n v="3"/>
  </r>
  <r>
    <x v="0"/>
    <x v="0"/>
    <x v="0"/>
    <s v="Cerrado"/>
    <s v="ITSMECOM-960033"/>
    <n v="5082896"/>
    <d v="2022-05-23T00:00:00"/>
    <d v="2022-08-03T00:00:00"/>
    <m/>
    <m/>
    <s v=""/>
    <d v="2022-05-23T00:00:00"/>
    <n v="0"/>
    <n v="0"/>
    <n v="2022"/>
    <n v="5"/>
    <n v="28"/>
    <n v="9"/>
    <n v="3"/>
  </r>
  <r>
    <x v="1"/>
    <x v="3"/>
    <x v="0"/>
    <s v="Cerrado"/>
    <s v="ITSMECOM-959680"/>
    <n v="5081438"/>
    <d v="2022-05-23T00:00:00"/>
    <d v="2022-08-03T00:00:00"/>
    <d v="2022-05-23T00:00:00"/>
    <d v="2022-05-24T00:00:00"/>
    <s v=""/>
    <d v="2022-05-24T00:00:00"/>
    <n v="1"/>
    <n v="1"/>
    <n v="2022"/>
    <n v="5"/>
    <n v="28"/>
    <n v="9"/>
    <n v="3"/>
  </r>
  <r>
    <x v="1"/>
    <x v="3"/>
    <x v="0"/>
    <s v="Cerrado"/>
    <s v="ITSMECOM-957706"/>
    <n v="5073877"/>
    <d v="2022-05-20T00:00:00"/>
    <d v="2022-08-03T00:00:00"/>
    <m/>
    <m/>
    <s v=""/>
    <d v="2022-05-20T00:00:00"/>
    <n v="0"/>
    <n v="0"/>
    <n v="2022"/>
    <n v="5"/>
    <n v="28"/>
    <n v="9"/>
    <n v="3"/>
  </r>
  <r>
    <x v="1"/>
    <x v="3"/>
    <x v="3"/>
    <s v="Cerrado"/>
    <s v="ITSMECOM-957700"/>
    <n v="5073870"/>
    <d v="2022-05-20T00:00:00"/>
    <d v="2022-08-03T00:00:00"/>
    <d v="2022-05-20T00:00:00"/>
    <d v="2022-05-26T00:00:00"/>
    <s v=""/>
    <d v="2022-05-26T00:00:00"/>
    <n v="6"/>
    <n v="6"/>
    <n v="2022"/>
    <n v="5"/>
    <n v="28"/>
    <n v="9"/>
    <n v="3"/>
  </r>
  <r>
    <x v="1"/>
    <x v="3"/>
    <x v="0"/>
    <s v="Cerrado"/>
    <s v="ITSMECOM-957687"/>
    <n v="5073865"/>
    <d v="2022-05-20T00:00:00"/>
    <d v="2022-08-03T00:00:00"/>
    <d v="2022-05-20T00:00:00"/>
    <d v="2022-05-24T00:00:00"/>
    <s v=""/>
    <d v="2022-05-24T00:00:00"/>
    <n v="4"/>
    <n v="4"/>
    <n v="2022"/>
    <n v="5"/>
    <n v="28"/>
    <n v="9"/>
    <n v="3"/>
  </r>
  <r>
    <x v="1"/>
    <x v="3"/>
    <x v="0"/>
    <s v="Cerrado"/>
    <s v="ITSMECOM-957679"/>
    <n v="5073855"/>
    <d v="2022-05-20T00:00:00"/>
    <d v="2022-08-03T00:00:00"/>
    <m/>
    <m/>
    <s v=""/>
    <d v="2022-05-20T00:00:00"/>
    <n v="0"/>
    <n v="0"/>
    <n v="2022"/>
    <n v="5"/>
    <n v="28"/>
    <n v="9"/>
    <n v="3"/>
  </r>
  <r>
    <x v="0"/>
    <x v="4"/>
    <x v="4"/>
    <s v="Cerrado"/>
    <s v="ITSMECOM-957545"/>
    <n v="5073269"/>
    <d v="2022-05-20T00:00:00"/>
    <d v="2022-08-03T00:00:00"/>
    <m/>
    <m/>
    <s v=""/>
    <d v="2022-05-20T00:00:00"/>
    <n v="0"/>
    <n v="0"/>
    <n v="2022"/>
    <n v="5"/>
    <n v="28"/>
    <n v="9"/>
    <n v="3"/>
  </r>
  <r>
    <x v="1"/>
    <x v="22"/>
    <x v="0"/>
    <s v="Cerrado"/>
    <s v="ITSMECOM-956784"/>
    <n v="5068236"/>
    <d v="2022-05-19T00:00:00"/>
    <d v="2022-08-03T00:00:00"/>
    <m/>
    <m/>
    <s v=""/>
    <d v="2022-05-19T00:00:00"/>
    <n v="0"/>
    <n v="0"/>
    <n v="2022"/>
    <n v="5"/>
    <n v="28"/>
    <n v="9"/>
    <n v="3"/>
  </r>
  <r>
    <x v="1"/>
    <x v="5"/>
    <x v="0"/>
    <s v="Cerrado"/>
    <s v="ITSMECOM-956332"/>
    <n v="5064646"/>
    <d v="2022-05-19T00:00:00"/>
    <d v="2022-08-03T00:00:00"/>
    <m/>
    <m/>
    <s v=""/>
    <d v="2022-05-20T00:00:00"/>
    <n v="1"/>
    <n v="0"/>
    <n v="2022"/>
    <n v="5"/>
    <n v="28"/>
    <n v="9"/>
    <n v="3"/>
  </r>
  <r>
    <x v="1"/>
    <x v="3"/>
    <x v="0"/>
    <s v="Cerrado"/>
    <s v="ITSMECOM-954222"/>
    <n v="5056786"/>
    <d v="2022-05-18T00:00:00"/>
    <d v="2022-08-03T00:00:00"/>
    <d v="2022-05-24T00:00:00"/>
    <d v="2022-05-30T00:00:00"/>
    <s v=""/>
    <d v="2022-05-30T00:00:00"/>
    <n v="12"/>
    <n v="6"/>
    <n v="2022"/>
    <n v="5"/>
    <n v="28"/>
    <n v="9"/>
    <n v="3"/>
  </r>
  <r>
    <x v="1"/>
    <x v="1"/>
    <x v="2"/>
    <s v="Cerrado"/>
    <s v="ITSMECOM-951876"/>
    <n v="5048287"/>
    <d v="2022-05-16T00:00:00"/>
    <d v="2022-08-03T00:00:00"/>
    <d v="2022-05-16T00:00:00"/>
    <d v="2022-05-24T00:00:00"/>
    <s v=""/>
    <d v="2022-05-24T00:00:00"/>
    <n v="8"/>
    <n v="8"/>
    <n v="2022"/>
    <n v="5"/>
    <n v="28"/>
    <n v="9"/>
    <n v="3"/>
  </r>
  <r>
    <x v="1"/>
    <x v="3"/>
    <x v="0"/>
    <s v="Cerrado"/>
    <s v="ITSMECOM-951875"/>
    <n v="5048282"/>
    <d v="2022-05-16T00:00:00"/>
    <d v="2022-08-03T00:00:00"/>
    <d v="2022-05-16T00:00:00"/>
    <d v="2022-05-18T00:00:00"/>
    <s v=""/>
    <d v="2022-05-18T00:00:00"/>
    <n v="2"/>
    <n v="2"/>
    <n v="2022"/>
    <n v="5"/>
    <n v="28"/>
    <n v="9"/>
    <n v="3"/>
  </r>
  <r>
    <x v="1"/>
    <x v="3"/>
    <x v="0"/>
    <s v="Cerrado"/>
    <s v="ITSMECOM-951868"/>
    <n v="5048276"/>
    <d v="2022-05-16T00:00:00"/>
    <d v="2022-08-03T00:00:00"/>
    <m/>
    <m/>
    <s v=""/>
    <d v="2022-05-16T00:00:00"/>
    <n v="0"/>
    <n v="0"/>
    <n v="2022"/>
    <n v="5"/>
    <n v="28"/>
    <n v="9"/>
    <n v="3"/>
  </r>
  <r>
    <x v="1"/>
    <x v="3"/>
    <x v="0"/>
    <s v="Cerrado"/>
    <s v="ITSMECOM-951863"/>
    <n v="5048274"/>
    <d v="2022-05-16T00:00:00"/>
    <d v="2022-08-03T00:00:00"/>
    <d v="2022-05-16T00:00:00"/>
    <d v="2022-05-16T00:00:00"/>
    <s v=""/>
    <d v="2022-05-16T00:00:00"/>
    <n v="0"/>
    <n v="0"/>
    <n v="2022"/>
    <n v="5"/>
    <n v="28"/>
    <n v="9"/>
    <n v="3"/>
  </r>
  <r>
    <x v="1"/>
    <x v="3"/>
    <x v="0"/>
    <s v="Cerrado"/>
    <s v="ITSMECOM-951859"/>
    <n v="5048271"/>
    <d v="2022-05-16T00:00:00"/>
    <d v="2022-08-03T00:00:00"/>
    <d v="2022-05-16T00:00:00"/>
    <d v="2022-05-16T00:00:00"/>
    <s v=""/>
    <d v="2022-05-16T00:00:00"/>
    <n v="0"/>
    <n v="0"/>
    <n v="2022"/>
    <n v="5"/>
    <n v="28"/>
    <n v="9"/>
    <n v="3"/>
  </r>
  <r>
    <x v="1"/>
    <x v="7"/>
    <x v="1"/>
    <s v="Cerrado"/>
    <s v="ITSMECOM-949055"/>
    <n v="5044025"/>
    <d v="2022-05-13T00:00:00"/>
    <d v="2022-08-03T00:00:00"/>
    <d v="2022-05-20T00:00:00"/>
    <d v="2022-05-20T00:00:00"/>
    <s v=""/>
    <d v="2022-05-20T00:00:00"/>
    <n v="7"/>
    <n v="0"/>
    <n v="2022"/>
    <n v="5"/>
    <n v="28"/>
    <n v="9"/>
    <n v="3"/>
  </r>
  <r>
    <x v="1"/>
    <x v="1"/>
    <x v="0"/>
    <s v="Cerrado"/>
    <s v="ITSMECOM-948706"/>
    <n v="5042335"/>
    <d v="2022-05-13T00:00:00"/>
    <d v="2022-05-29T00:00:00"/>
    <m/>
    <m/>
    <s v=""/>
    <d v="2022-05-13T00:00:00"/>
    <n v="0"/>
    <n v="0"/>
    <n v="2022"/>
    <n v="5"/>
    <n v="28"/>
    <n v="9"/>
    <n v="3"/>
  </r>
  <r>
    <x v="1"/>
    <x v="3"/>
    <x v="0"/>
    <s v="Cerrado"/>
    <s v="ITSMECOM-948486"/>
    <n v="5040671"/>
    <d v="2022-05-13T00:00:00"/>
    <d v="2022-08-03T00:00:00"/>
    <d v="2022-05-13T00:00:00"/>
    <d v="2022-05-16T00:00:00"/>
    <s v=""/>
    <d v="2022-05-16T00:00:00"/>
    <n v="3"/>
    <n v="3"/>
    <n v="2022"/>
    <n v="5"/>
    <n v="28"/>
    <n v="9"/>
    <n v="3"/>
  </r>
  <r>
    <x v="1"/>
    <x v="3"/>
    <x v="0"/>
    <s v="Cerrado"/>
    <s v="ITSMECOM-948475"/>
    <n v="5040662"/>
    <d v="2022-05-13T00:00:00"/>
    <d v="2022-08-03T00:00:00"/>
    <d v="2022-05-13T00:00:00"/>
    <d v="2022-05-16T00:00:00"/>
    <s v=""/>
    <d v="2022-05-16T00:00:00"/>
    <n v="3"/>
    <n v="3"/>
    <n v="2022"/>
    <n v="5"/>
    <n v="28"/>
    <n v="9"/>
    <n v="3"/>
  </r>
  <r>
    <x v="1"/>
    <x v="3"/>
    <x v="0"/>
    <s v="Cerrado"/>
    <s v="ITSMECOM-948466"/>
    <n v="5040658"/>
    <d v="2022-05-13T00:00:00"/>
    <d v="2022-05-29T00:00:00"/>
    <m/>
    <m/>
    <s v=""/>
    <d v="2022-05-13T00:00:00"/>
    <n v="0"/>
    <n v="0"/>
    <n v="2022"/>
    <n v="5"/>
    <n v="28"/>
    <n v="9"/>
    <n v="3"/>
  </r>
  <r>
    <x v="1"/>
    <x v="1"/>
    <x v="0"/>
    <s v="Cerrado"/>
    <s v="ITSMECOM-946096"/>
    <n v="5033544"/>
    <d v="2022-05-12T00:00:00"/>
    <d v="2022-08-03T00:00:00"/>
    <d v="2022-05-12T00:00:00"/>
    <d v="2022-05-30T00:00:00"/>
    <s v=""/>
    <d v="2022-05-30T00:00:00"/>
    <n v="18"/>
    <n v="18"/>
    <n v="2022"/>
    <n v="5"/>
    <n v="28"/>
    <n v="9"/>
    <n v="3"/>
  </r>
  <r>
    <x v="1"/>
    <x v="5"/>
    <x v="0"/>
    <s v="Cerrado"/>
    <s v="ITSMECOM-944600"/>
    <n v="5029550"/>
    <d v="2022-05-11T00:00:00"/>
    <d v="2022-05-28T00:00:00"/>
    <m/>
    <m/>
    <s v=""/>
    <d v="2022-05-12T00:00:00"/>
    <n v="1"/>
    <n v="0"/>
    <n v="2022"/>
    <n v="5"/>
    <n v="28"/>
    <n v="9"/>
    <n v="3"/>
  </r>
  <r>
    <x v="0"/>
    <x v="24"/>
    <x v="1"/>
    <s v="Cerrado"/>
    <s v="ITSMECOM-944238"/>
    <n v="5027520"/>
    <d v="2022-05-11T00:00:00"/>
    <d v="2022-05-27T00:00:00"/>
    <m/>
    <m/>
    <s v=""/>
    <d v="2022-05-11T00:00:00"/>
    <n v="0"/>
    <n v="0"/>
    <n v="2022"/>
    <n v="5"/>
    <n v="28"/>
    <n v="9"/>
    <n v="3"/>
  </r>
  <r>
    <x v="1"/>
    <x v="1"/>
    <x v="0"/>
    <s v="Cerrado"/>
    <s v="ITSMECOM-944235"/>
    <n v="5027433"/>
    <d v="2022-05-11T00:00:00"/>
    <d v="2022-08-03T00:00:00"/>
    <d v="2022-05-16T00:00:00"/>
    <d v="2022-05-19T00:00:00"/>
    <s v=""/>
    <d v="2022-05-19T00:00:00"/>
    <n v="8"/>
    <n v="3"/>
    <n v="2022"/>
    <n v="5"/>
    <n v="28"/>
    <n v="9"/>
    <n v="3"/>
  </r>
  <r>
    <x v="1"/>
    <x v="1"/>
    <x v="0"/>
    <s v="Cerrado"/>
    <s v="ITSMECOM-944230"/>
    <n v="5027415"/>
    <d v="2022-05-11T00:00:00"/>
    <d v="2022-08-03T00:00:00"/>
    <d v="2022-05-11T00:00:00"/>
    <d v="2022-05-27T00:00:00"/>
    <s v=""/>
    <d v="2022-05-27T00:00:00"/>
    <n v="16"/>
    <n v="16"/>
    <n v="2022"/>
    <n v="5"/>
    <n v="28"/>
    <n v="9"/>
    <n v="3"/>
  </r>
  <r>
    <x v="1"/>
    <x v="1"/>
    <x v="0"/>
    <s v="Cerrado"/>
    <s v="ITSMECOM-944227"/>
    <n v="5027107"/>
    <d v="2022-05-11T00:00:00"/>
    <d v="2022-08-03T00:00:00"/>
    <d v="2022-05-11T00:00:00"/>
    <d v="2022-05-27T00:00:00"/>
    <s v=""/>
    <d v="2022-05-27T00:00:00"/>
    <n v="16"/>
    <n v="16"/>
    <n v="2022"/>
    <n v="5"/>
    <n v="28"/>
    <n v="9"/>
    <n v="3"/>
  </r>
  <r>
    <x v="0"/>
    <x v="9"/>
    <x v="2"/>
    <s v="Cerrado"/>
    <s v="ITSMECOM-922186"/>
    <n v="4966081"/>
    <d v="2022-04-29T00:00:00"/>
    <d v="2022-05-15T00:00:00"/>
    <m/>
    <m/>
    <s v=""/>
    <d v="2022-04-29T00:00:00"/>
    <n v="0"/>
    <n v="0"/>
    <n v="2022"/>
    <n v="4"/>
    <n v="28"/>
    <n v="9"/>
    <n v="3"/>
  </r>
  <r>
    <x v="1"/>
    <x v="1"/>
    <x v="0"/>
    <s v="Cerrado"/>
    <s v="ITSMECOM-919099"/>
    <n v="4957088"/>
    <d v="2022-04-28T00:00:00"/>
    <d v="2022-08-02T00:00:00"/>
    <d v="2022-04-28T00:00:00"/>
    <d v="2022-04-28T00:00:00"/>
    <s v=""/>
    <d v="2022-04-28T00:00:00"/>
    <n v="0"/>
    <n v="0"/>
    <n v="2022"/>
    <n v="4"/>
    <n v="28"/>
    <n v="9"/>
    <n v="3"/>
  </r>
  <r>
    <x v="1"/>
    <x v="1"/>
    <x v="0"/>
    <s v="Cerrado"/>
    <s v="ITSMECOM-919092"/>
    <n v="4957080"/>
    <d v="2022-04-28T00:00:00"/>
    <d v="2022-08-02T00:00:00"/>
    <d v="2022-04-28T00:00:00"/>
    <d v="2022-04-28T00:00:00"/>
    <s v=""/>
    <d v="2022-04-28T00:00:00"/>
    <n v="0"/>
    <n v="0"/>
    <n v="2022"/>
    <n v="4"/>
    <n v="28"/>
    <n v="9"/>
    <n v="3"/>
  </r>
  <r>
    <x v="1"/>
    <x v="3"/>
    <x v="1"/>
    <s v="Cerrado"/>
    <s v="ITSMECOM-918919"/>
    <n v="4956716"/>
    <d v="2022-04-28T00:00:00"/>
    <d v="2022-08-02T00:00:00"/>
    <m/>
    <m/>
    <s v=""/>
    <d v="2022-04-28T00:00:00"/>
    <n v="0"/>
    <n v="0"/>
    <n v="2022"/>
    <n v="4"/>
    <n v="28"/>
    <n v="9"/>
    <n v="3"/>
  </r>
  <r>
    <x v="1"/>
    <x v="3"/>
    <x v="0"/>
    <s v="Cerrado"/>
    <s v="ITSMECOM-918905"/>
    <n v="4956403"/>
    <d v="2022-04-28T00:00:00"/>
    <d v="2022-08-02T00:00:00"/>
    <d v="2022-04-28T00:00:00"/>
    <d v="2022-04-29T00:00:00"/>
    <s v=""/>
    <d v="2022-04-29T00:00:00"/>
    <n v="1"/>
    <n v="1"/>
    <n v="2022"/>
    <n v="4"/>
    <n v="28"/>
    <n v="9"/>
    <n v="3"/>
  </r>
  <r>
    <x v="0"/>
    <x v="0"/>
    <x v="1"/>
    <s v="Cerrado"/>
    <s v="ITSMECOM-916424"/>
    <n v="4949967"/>
    <d v="2022-04-27T00:00:00"/>
    <d v="2022-05-23T00:00:00"/>
    <m/>
    <m/>
    <s v=""/>
    <d v="2022-04-27T00:00:00"/>
    <n v="0"/>
    <n v="0"/>
    <n v="2022"/>
    <n v="4"/>
    <n v="28"/>
    <n v="9"/>
    <n v="3"/>
  </r>
  <r>
    <x v="1"/>
    <x v="0"/>
    <x v="1"/>
    <s v="Cerrado"/>
    <s v="ITSMECOM-916388"/>
    <n v="4949944"/>
    <d v="2022-04-27T00:00:00"/>
    <d v="2022-08-02T00:00:00"/>
    <m/>
    <m/>
    <s v="ARAMEX"/>
    <d v="2022-04-28T00:00:00"/>
    <n v="1"/>
    <n v="0"/>
    <n v="2022"/>
    <n v="4"/>
    <n v="28"/>
    <n v="9"/>
    <n v="3"/>
  </r>
  <r>
    <x v="0"/>
    <x v="4"/>
    <x v="0"/>
    <s v="Cerrado"/>
    <s v="ITSMECOM-916286"/>
    <n v="4949361"/>
    <d v="2022-04-27T00:00:00"/>
    <d v="2022-05-13T00:00:00"/>
    <m/>
    <m/>
    <s v=""/>
    <d v="2022-04-27T00:00:00"/>
    <n v="0"/>
    <n v="0"/>
    <n v="2022"/>
    <n v="4"/>
    <n v="28"/>
    <n v="9"/>
    <n v="3"/>
  </r>
  <r>
    <x v="1"/>
    <x v="1"/>
    <x v="0"/>
    <s v="Cerrado"/>
    <s v="ITSMECOM-916208"/>
    <n v="4948738"/>
    <d v="2022-04-27T00:00:00"/>
    <d v="2022-05-13T00:00:00"/>
    <m/>
    <m/>
    <s v=""/>
    <d v="2022-04-27T00:00:00"/>
    <n v="0"/>
    <n v="0"/>
    <n v="2022"/>
    <n v="4"/>
    <n v="28"/>
    <n v="9"/>
    <n v="3"/>
  </r>
  <r>
    <x v="1"/>
    <x v="3"/>
    <x v="3"/>
    <s v="Cerrado"/>
    <s v="ITSMECOM-916129"/>
    <n v="4947890"/>
    <d v="2022-04-27T00:00:00"/>
    <d v="2022-08-02T00:00:00"/>
    <d v="2022-04-27T00:00:00"/>
    <d v="2022-04-28T00:00:00"/>
    <s v=""/>
    <d v="2022-04-28T00:00:00"/>
    <n v="1"/>
    <n v="1"/>
    <n v="2022"/>
    <n v="4"/>
    <n v="28"/>
    <n v="9"/>
    <n v="3"/>
  </r>
  <r>
    <x v="0"/>
    <x v="0"/>
    <x v="1"/>
    <s v="Cerrado"/>
    <s v="ITSMECOM-914404"/>
    <n v="4944541"/>
    <d v="2022-04-26T00:00:00"/>
    <d v="2022-08-02T00:00:00"/>
    <m/>
    <m/>
    <s v=""/>
    <d v="2022-04-28T00:00:00"/>
    <n v="2"/>
    <n v="0"/>
    <n v="2022"/>
    <n v="4"/>
    <n v="28"/>
    <n v="9"/>
    <n v="3"/>
  </r>
  <r>
    <x v="1"/>
    <x v="5"/>
    <x v="0"/>
    <s v="Cerrado"/>
    <s v="ITSMECOM-913767"/>
    <n v="4942799"/>
    <d v="2022-04-26T00:00:00"/>
    <d v="2022-05-12T00:00:00"/>
    <m/>
    <m/>
    <s v=""/>
    <d v="2022-04-26T00:00:00"/>
    <n v="0"/>
    <n v="0"/>
    <n v="2022"/>
    <n v="4"/>
    <n v="28"/>
    <n v="9"/>
    <n v="3"/>
  </r>
  <r>
    <x v="1"/>
    <x v="3"/>
    <x v="0"/>
    <s v="Cerrado"/>
    <s v="ITSMECOM-913072"/>
    <n v="4940316"/>
    <d v="2022-04-26T00:00:00"/>
    <d v="2022-08-02T00:00:00"/>
    <d v="2022-04-26T00:00:00"/>
    <d v="2022-04-28T00:00:00"/>
    <s v=""/>
    <d v="2022-04-28T00:00:00"/>
    <n v="2"/>
    <n v="2"/>
    <n v="2022"/>
    <n v="4"/>
    <n v="28"/>
    <n v="9"/>
    <n v="3"/>
  </r>
  <r>
    <x v="1"/>
    <x v="3"/>
    <x v="0"/>
    <s v="Cerrado"/>
    <s v="ITSMECOM-913065"/>
    <n v="4940106"/>
    <d v="2022-04-26T00:00:00"/>
    <d v="2022-05-12T00:00:00"/>
    <d v="2022-04-26T00:00:00"/>
    <d v="2022-04-26T00:00:00"/>
    <s v=""/>
    <d v="2022-04-26T00:00:00"/>
    <n v="0"/>
    <n v="0"/>
    <n v="2022"/>
    <n v="4"/>
    <n v="28"/>
    <n v="9"/>
    <n v="3"/>
  </r>
  <r>
    <x v="1"/>
    <x v="1"/>
    <x v="0"/>
    <s v="Cerrado"/>
    <s v="ITSMECOM-910224"/>
    <n v="4933109"/>
    <d v="2022-04-25T00:00:00"/>
    <d v="2022-05-12T00:00:00"/>
    <d v="2022-04-25T00:00:00"/>
    <d v="2022-04-26T00:00:00"/>
    <s v=""/>
    <d v="2022-04-26T00:00:00"/>
    <n v="1"/>
    <n v="1"/>
    <n v="2022"/>
    <n v="4"/>
    <n v="28"/>
    <n v="9"/>
    <n v="3"/>
  </r>
  <r>
    <x v="1"/>
    <x v="5"/>
    <x v="0"/>
    <s v="Cerrado"/>
    <s v="ITSMECOM-910221"/>
    <n v="4933124"/>
    <d v="2022-04-25T00:00:00"/>
    <d v="2022-08-02T00:00:00"/>
    <d v="2022-04-25T00:00:00"/>
    <d v="2022-04-28T00:00:00"/>
    <s v=""/>
    <d v="2022-04-28T00:00:00"/>
    <n v="3"/>
    <n v="3"/>
    <n v="2022"/>
    <n v="4"/>
    <n v="28"/>
    <n v="9"/>
    <n v="3"/>
  </r>
  <r>
    <x v="1"/>
    <x v="3"/>
    <x v="0"/>
    <s v="Cerrado"/>
    <s v="ITSMECOM-910204"/>
    <n v="4932500"/>
    <d v="2022-04-25T00:00:00"/>
    <d v="2022-05-11T00:00:00"/>
    <m/>
    <m/>
    <s v=""/>
    <d v="2022-04-25T00:00:00"/>
    <n v="0"/>
    <n v="0"/>
    <n v="2022"/>
    <n v="4"/>
    <n v="28"/>
    <n v="9"/>
    <n v="3"/>
  </r>
  <r>
    <x v="1"/>
    <x v="5"/>
    <x v="3"/>
    <s v="Cerrado"/>
    <s v="ITSMECOM-905675"/>
    <n v="4925381"/>
    <d v="2022-04-22T00:00:00"/>
    <d v="2022-05-08T00:00:00"/>
    <m/>
    <m/>
    <s v=""/>
    <d v="2022-04-22T00:00:00"/>
    <n v="0"/>
    <n v="0"/>
    <n v="2022"/>
    <n v="4"/>
    <n v="28"/>
    <n v="9"/>
    <n v="3"/>
  </r>
  <r>
    <x v="1"/>
    <x v="5"/>
    <x v="0"/>
    <s v="Cerrado"/>
    <s v="ITSMECOM-905667"/>
    <n v="4925369"/>
    <d v="2022-04-22T00:00:00"/>
    <d v="2022-05-08T00:00:00"/>
    <d v="2022-04-22T00:00:00"/>
    <d v="2022-04-22T00:00:00"/>
    <s v=""/>
    <d v="2022-04-22T00:00:00"/>
    <n v="0"/>
    <n v="0"/>
    <n v="2022"/>
    <n v="4"/>
    <n v="28"/>
    <n v="9"/>
    <n v="3"/>
  </r>
  <r>
    <x v="1"/>
    <x v="1"/>
    <x v="0"/>
    <s v="Cerrado"/>
    <s v="ITSMECOM-905313"/>
    <n v="4923674"/>
    <d v="2022-04-22T00:00:00"/>
    <d v="2022-05-08T00:00:00"/>
    <m/>
    <m/>
    <s v=""/>
    <d v="2022-04-22T00:00:00"/>
    <n v="0"/>
    <n v="0"/>
    <n v="2022"/>
    <n v="4"/>
    <n v="28"/>
    <n v="9"/>
    <n v="3"/>
  </r>
  <r>
    <x v="1"/>
    <x v="3"/>
    <x v="0"/>
    <s v="Cerrado"/>
    <s v="ITSMECOM-905303"/>
    <n v="4923720"/>
    <d v="2022-04-22T00:00:00"/>
    <d v="2022-08-02T00:00:00"/>
    <d v="2022-04-22T00:00:00"/>
    <d v="2022-04-26T00:00:00"/>
    <s v=""/>
    <d v="2022-04-26T00:00:00"/>
    <n v="4"/>
    <n v="4"/>
    <n v="2022"/>
    <n v="4"/>
    <n v="28"/>
    <n v="9"/>
    <n v="3"/>
  </r>
  <r>
    <x v="1"/>
    <x v="1"/>
    <x v="0"/>
    <s v="Cerrado"/>
    <s v="ITSMECOM-905302"/>
    <n v="4923667"/>
    <d v="2022-04-22T00:00:00"/>
    <d v="2022-08-02T00:00:00"/>
    <d v="2022-04-22T00:00:00"/>
    <d v="2022-04-25T00:00:00"/>
    <s v=""/>
    <d v="2022-04-25T00:00:00"/>
    <n v="3"/>
    <n v="3"/>
    <n v="2022"/>
    <n v="4"/>
    <n v="28"/>
    <n v="9"/>
    <n v="3"/>
  </r>
  <r>
    <x v="1"/>
    <x v="1"/>
    <x v="0"/>
    <s v="Cerrado"/>
    <s v="ITSMECOM-905295"/>
    <n v="4923657"/>
    <d v="2022-04-22T00:00:00"/>
    <d v="2022-05-08T00:00:00"/>
    <m/>
    <m/>
    <s v=""/>
    <d v="2022-04-22T00:00:00"/>
    <n v="0"/>
    <n v="0"/>
    <n v="2022"/>
    <n v="4"/>
    <n v="28"/>
    <n v="9"/>
    <n v="3"/>
  </r>
  <r>
    <x v="1"/>
    <x v="1"/>
    <x v="0"/>
    <s v="Cerrado"/>
    <s v="ITSMECOM-905293"/>
    <n v="4923654"/>
    <d v="2022-04-22T00:00:00"/>
    <d v="2022-08-02T00:00:00"/>
    <d v="2022-04-22T00:00:00"/>
    <d v="2022-04-25T00:00:00"/>
    <s v=""/>
    <d v="2022-04-25T00:00:00"/>
    <n v="3"/>
    <n v="3"/>
    <n v="2022"/>
    <n v="4"/>
    <n v="28"/>
    <n v="9"/>
    <n v="3"/>
  </r>
  <r>
    <x v="1"/>
    <x v="1"/>
    <x v="0"/>
    <s v="Cerrado"/>
    <s v="ITSMECOM-905292"/>
    <n v="4923650"/>
    <d v="2022-04-22T00:00:00"/>
    <d v="2022-05-08T00:00:00"/>
    <m/>
    <m/>
    <s v=""/>
    <d v="2022-04-22T00:00:00"/>
    <n v="0"/>
    <n v="0"/>
    <n v="2022"/>
    <n v="4"/>
    <n v="28"/>
    <n v="9"/>
    <n v="3"/>
  </r>
  <r>
    <x v="1"/>
    <x v="1"/>
    <x v="0"/>
    <s v="Cerrado"/>
    <s v="ITSMECOM-905290"/>
    <n v="4923646"/>
    <d v="2022-04-22T00:00:00"/>
    <d v="2022-05-08T00:00:00"/>
    <m/>
    <m/>
    <s v=""/>
    <d v="2022-04-22T00:00:00"/>
    <n v="0"/>
    <n v="0"/>
    <n v="2022"/>
    <n v="4"/>
    <n v="28"/>
    <n v="9"/>
    <n v="3"/>
  </r>
  <r>
    <x v="1"/>
    <x v="1"/>
    <x v="0"/>
    <s v="Cerrado"/>
    <s v="ITSMECOM-905289"/>
    <n v="4923645"/>
    <d v="2022-04-22T00:00:00"/>
    <d v="2022-05-08T00:00:00"/>
    <m/>
    <m/>
    <s v=""/>
    <d v="2022-04-22T00:00:00"/>
    <n v="0"/>
    <n v="0"/>
    <n v="2022"/>
    <n v="4"/>
    <n v="28"/>
    <n v="9"/>
    <n v="3"/>
  </r>
  <r>
    <x v="1"/>
    <x v="7"/>
    <x v="1"/>
    <s v="Cerrado"/>
    <s v="ITSMECOM-904161"/>
    <n v="4921194"/>
    <d v="2022-04-21T00:00:00"/>
    <d v="2022-05-08T00:00:00"/>
    <m/>
    <m/>
    <s v=""/>
    <d v="2022-04-22T00:00:00"/>
    <n v="1"/>
    <n v="0"/>
    <n v="2022"/>
    <n v="4"/>
    <n v="28"/>
    <n v="9"/>
    <n v="3"/>
  </r>
  <r>
    <x v="1"/>
    <x v="7"/>
    <x v="1"/>
    <s v="Cerrado"/>
    <s v="ITSMECOM-903743"/>
    <n v="4920158"/>
    <d v="2022-04-21T00:00:00"/>
    <d v="2022-05-08T00:00:00"/>
    <m/>
    <m/>
    <s v=""/>
    <d v="2022-04-22T00:00:00"/>
    <n v="1"/>
    <n v="0"/>
    <n v="2022"/>
    <n v="4"/>
    <n v="28"/>
    <n v="9"/>
    <n v="3"/>
  </r>
  <r>
    <x v="1"/>
    <x v="1"/>
    <x v="0"/>
    <s v="Cerrado"/>
    <s v="ITSMECOM-902276"/>
    <n v="4915758"/>
    <d v="2022-04-21T00:00:00"/>
    <d v="2022-08-02T00:00:00"/>
    <d v="2022-04-21T00:00:00"/>
    <d v="2022-04-25T00:00:00"/>
    <s v=""/>
    <d v="2022-04-25T00:00:00"/>
    <n v="4"/>
    <n v="4"/>
    <n v="2022"/>
    <n v="4"/>
    <n v="28"/>
    <n v="9"/>
    <n v="3"/>
  </r>
  <r>
    <x v="1"/>
    <x v="1"/>
    <x v="0"/>
    <s v="Cerrado"/>
    <s v="ITSMECOM-902274"/>
    <n v="4915757"/>
    <d v="2022-04-21T00:00:00"/>
    <d v="2022-08-02T00:00:00"/>
    <d v="2022-04-21T00:00:00"/>
    <d v="2022-04-25T00:00:00"/>
    <s v=""/>
    <d v="2022-04-25T00:00:00"/>
    <n v="4"/>
    <n v="4"/>
    <n v="2022"/>
    <n v="4"/>
    <n v="28"/>
    <n v="9"/>
    <n v="3"/>
  </r>
  <r>
    <x v="1"/>
    <x v="1"/>
    <x v="0"/>
    <s v="Cerrado"/>
    <s v="ITSMECOM-902272"/>
    <n v="4915756"/>
    <d v="2022-04-21T00:00:00"/>
    <d v="2022-05-07T00:00:00"/>
    <d v="2022-04-21T00:00:00"/>
    <d v="2022-04-21T00:00:00"/>
    <s v=""/>
    <d v="2022-04-21T00:00:00"/>
    <n v="0"/>
    <n v="0"/>
    <n v="2022"/>
    <n v="4"/>
    <n v="28"/>
    <n v="9"/>
    <n v="3"/>
  </r>
  <r>
    <x v="1"/>
    <x v="3"/>
    <x v="0"/>
    <s v="Cerrado"/>
    <s v="ITSMECOM-902232"/>
    <n v="4915497"/>
    <d v="2022-04-21T00:00:00"/>
    <d v="2022-05-08T00:00:00"/>
    <d v="2022-04-21T00:00:00"/>
    <d v="2022-04-22T00:00:00"/>
    <s v=""/>
    <d v="2022-04-22T00:00:00"/>
    <n v="1"/>
    <n v="1"/>
    <n v="2022"/>
    <n v="4"/>
    <n v="28"/>
    <n v="9"/>
    <n v="3"/>
  </r>
  <r>
    <x v="1"/>
    <x v="22"/>
    <x v="4"/>
    <s v="Cerrado"/>
    <s v="ITSMECOM-900071"/>
    <n v="4911063"/>
    <d v="2022-04-20T00:00:00"/>
    <d v="2022-05-07T00:00:00"/>
    <d v="2022-04-20T00:00:00"/>
    <d v="2022-04-21T00:00:00"/>
    <s v=""/>
    <d v="2022-04-21T00:00:00"/>
    <n v="1"/>
    <n v="1"/>
    <n v="2022"/>
    <n v="4"/>
    <n v="28"/>
    <n v="9"/>
    <n v="3"/>
  </r>
  <r>
    <x v="1"/>
    <x v="1"/>
    <x v="0"/>
    <s v="Cerrado"/>
    <s v="ITSMECOM-899555"/>
    <n v="4908878"/>
    <d v="2022-04-20T00:00:00"/>
    <d v="2022-08-02T00:00:00"/>
    <m/>
    <m/>
    <s v=""/>
    <d v="2022-04-25T00:00:00"/>
    <n v="5"/>
    <n v="0"/>
    <n v="2022"/>
    <n v="4"/>
    <n v="28"/>
    <n v="9"/>
    <n v="3"/>
  </r>
  <r>
    <x v="1"/>
    <x v="3"/>
    <x v="0"/>
    <s v="Cerrado"/>
    <s v="ITSMECOM-898918"/>
    <n v="4907718"/>
    <d v="2022-04-20T00:00:00"/>
    <d v="2022-05-06T00:00:00"/>
    <m/>
    <m/>
    <s v=""/>
    <d v="2022-04-20T00:00:00"/>
    <n v="0"/>
    <n v="0"/>
    <n v="2022"/>
    <n v="4"/>
    <n v="28"/>
    <n v="9"/>
    <n v="3"/>
  </r>
  <r>
    <x v="0"/>
    <x v="0"/>
    <x v="0"/>
    <s v="Cerrado"/>
    <s v="ITSMECOM-897527"/>
    <n v="4905056"/>
    <d v="2022-04-19T00:00:00"/>
    <d v="2022-05-06T00:00:00"/>
    <m/>
    <m/>
    <s v=""/>
    <d v="2022-04-20T00:00:00"/>
    <n v="1"/>
    <n v="0"/>
    <n v="2022"/>
    <n v="4"/>
    <n v="28"/>
    <n v="9"/>
    <n v="3"/>
  </r>
  <r>
    <x v="0"/>
    <x v="0"/>
    <x v="0"/>
    <s v="Cerrado"/>
    <s v="ITSMECOM-897520"/>
    <n v="4905044"/>
    <d v="2022-04-19T00:00:00"/>
    <d v="2022-05-06T00:00:00"/>
    <m/>
    <m/>
    <s v=""/>
    <d v="2022-04-20T00:00:00"/>
    <n v="1"/>
    <n v="0"/>
    <n v="2022"/>
    <n v="4"/>
    <n v="28"/>
    <n v="9"/>
    <n v="3"/>
  </r>
  <r>
    <x v="0"/>
    <x v="0"/>
    <x v="0"/>
    <s v="Cerrado"/>
    <s v="ITSMECOM-897471"/>
    <n v="4904695"/>
    <d v="2022-04-19T00:00:00"/>
    <d v="2022-05-06T00:00:00"/>
    <m/>
    <m/>
    <s v=""/>
    <d v="2022-04-20T00:00:00"/>
    <n v="1"/>
    <n v="0"/>
    <n v="2022"/>
    <n v="4"/>
    <n v="28"/>
    <n v="9"/>
    <n v="3"/>
  </r>
  <r>
    <x v="0"/>
    <x v="0"/>
    <x v="0"/>
    <s v="Cerrado"/>
    <s v="ITSMECOM-897465"/>
    <n v="4904688"/>
    <d v="2022-04-19T00:00:00"/>
    <d v="2022-05-05T00:00:00"/>
    <m/>
    <m/>
    <s v=""/>
    <d v="2022-04-19T00:00:00"/>
    <n v="0"/>
    <n v="0"/>
    <n v="2022"/>
    <n v="4"/>
    <n v="28"/>
    <n v="9"/>
    <n v="3"/>
  </r>
  <r>
    <x v="0"/>
    <x v="0"/>
    <x v="0"/>
    <s v="Cerrado"/>
    <s v="ITSMECOM-897460"/>
    <n v="4904680"/>
    <d v="2022-04-19T00:00:00"/>
    <d v="2022-05-05T00:00:00"/>
    <m/>
    <m/>
    <s v=""/>
    <d v="2022-04-19T00:00:00"/>
    <n v="0"/>
    <n v="0"/>
    <n v="2022"/>
    <n v="4"/>
    <n v="28"/>
    <n v="9"/>
    <n v="3"/>
  </r>
  <r>
    <x v="0"/>
    <x v="0"/>
    <x v="0"/>
    <s v="Cerrado"/>
    <s v="ITSMECOM-897058"/>
    <n v="4903548"/>
    <d v="2022-04-19T00:00:00"/>
    <d v="2022-05-05T00:00:00"/>
    <m/>
    <m/>
    <s v=""/>
    <d v="2022-04-19T00:00:00"/>
    <n v="0"/>
    <n v="0"/>
    <n v="2022"/>
    <n v="4"/>
    <n v="28"/>
    <n v="9"/>
    <n v="3"/>
  </r>
  <r>
    <x v="0"/>
    <x v="0"/>
    <x v="0"/>
    <s v="Cerrado"/>
    <s v="ITSMECOM-897049"/>
    <n v="4903536"/>
    <d v="2022-04-19T00:00:00"/>
    <d v="2022-05-05T00:00:00"/>
    <m/>
    <m/>
    <s v=""/>
    <d v="2022-04-19T00:00:00"/>
    <n v="0"/>
    <n v="0"/>
    <n v="2022"/>
    <n v="4"/>
    <n v="28"/>
    <n v="9"/>
    <n v="3"/>
  </r>
  <r>
    <x v="0"/>
    <x v="0"/>
    <x v="0"/>
    <s v="Cerrado"/>
    <s v="ITSMECOM-896997"/>
    <n v="4903416"/>
    <d v="2022-04-19T00:00:00"/>
    <d v="2022-05-05T00:00:00"/>
    <m/>
    <m/>
    <s v=""/>
    <d v="2022-04-19T00:00:00"/>
    <n v="0"/>
    <n v="0"/>
    <n v="2022"/>
    <n v="4"/>
    <n v="28"/>
    <n v="9"/>
    <n v="3"/>
  </r>
  <r>
    <x v="1"/>
    <x v="1"/>
    <x v="0"/>
    <s v="Cerrado"/>
    <s v="ITSMECOM-896308"/>
    <n v="4901155"/>
    <d v="2022-04-19T00:00:00"/>
    <d v="2022-08-02T00:00:00"/>
    <d v="2022-04-19T00:00:00"/>
    <d v="2022-04-25T00:00:00"/>
    <s v=""/>
    <d v="2022-04-25T00:00:00"/>
    <n v="6"/>
    <n v="6"/>
    <n v="2022"/>
    <n v="4"/>
    <n v="28"/>
    <n v="9"/>
    <n v="3"/>
  </r>
  <r>
    <x v="1"/>
    <x v="1"/>
    <x v="0"/>
    <s v="Cerrado"/>
    <s v="ITSMECOM-896092"/>
    <n v="4900448"/>
    <d v="2022-04-19T00:00:00"/>
    <d v="2022-05-05T00:00:00"/>
    <d v="2022-04-19T00:00:00"/>
    <d v="2022-04-19T00:00:00"/>
    <s v=""/>
    <d v="2022-04-19T00:00:00"/>
    <n v="0"/>
    <n v="0"/>
    <n v="2022"/>
    <n v="4"/>
    <n v="28"/>
    <n v="9"/>
    <n v="3"/>
  </r>
  <r>
    <x v="1"/>
    <x v="1"/>
    <x v="0"/>
    <s v="Cerrado"/>
    <s v="ITSMECOM-896090"/>
    <n v="4900446"/>
    <d v="2022-04-19T00:00:00"/>
    <d v="2022-05-06T00:00:00"/>
    <d v="2022-04-19T00:00:00"/>
    <d v="2022-04-20T00:00:00"/>
    <s v=""/>
    <d v="2022-04-20T00:00:00"/>
    <n v="1"/>
    <n v="1"/>
    <n v="2022"/>
    <n v="4"/>
    <n v="28"/>
    <n v="9"/>
    <n v="3"/>
  </r>
  <r>
    <x v="1"/>
    <x v="1"/>
    <x v="1"/>
    <s v="Cerrado"/>
    <s v="ITSMECOM-896085"/>
    <n v="4900439"/>
    <d v="2022-04-19T00:00:00"/>
    <d v="2022-08-02T00:00:00"/>
    <d v="2022-04-19T00:00:00"/>
    <d v="2022-04-25T00:00:00"/>
    <s v=""/>
    <d v="2022-04-25T00:00:00"/>
    <n v="6"/>
    <n v="6"/>
    <n v="2022"/>
    <n v="4"/>
    <n v="28"/>
    <n v="9"/>
    <n v="3"/>
  </r>
  <r>
    <x v="1"/>
    <x v="3"/>
    <x v="0"/>
    <s v="Cerrado"/>
    <s v="ITSMECOM-896084"/>
    <n v="4900280"/>
    <d v="2022-04-19T00:00:00"/>
    <d v="2022-08-02T00:00:00"/>
    <d v="2022-04-19T00:00:00"/>
    <d v="2022-04-26T00:00:00"/>
    <s v=""/>
    <d v="2022-04-26T00:00:00"/>
    <n v="7"/>
    <n v="7"/>
    <n v="2022"/>
    <n v="4"/>
    <n v="28"/>
    <n v="9"/>
    <n v="3"/>
  </r>
  <r>
    <x v="1"/>
    <x v="1"/>
    <x v="0"/>
    <s v="Cerrado"/>
    <s v="ITSMECOM-896082"/>
    <n v="4900436"/>
    <d v="2022-04-19T00:00:00"/>
    <d v="2022-05-05T00:00:00"/>
    <m/>
    <m/>
    <s v=""/>
    <d v="2022-04-19T00:00:00"/>
    <n v="0"/>
    <n v="0"/>
    <n v="2022"/>
    <n v="4"/>
    <n v="28"/>
    <n v="9"/>
    <n v="3"/>
  </r>
  <r>
    <x v="1"/>
    <x v="1"/>
    <x v="0"/>
    <s v="Cerrado"/>
    <s v="ITSMECOM-894847"/>
    <n v="4898087"/>
    <d v="2022-04-18T00:00:00"/>
    <d v="2022-05-06T00:00:00"/>
    <m/>
    <m/>
    <s v=""/>
    <d v="2022-04-20T00:00:00"/>
    <n v="2"/>
    <n v="0"/>
    <n v="2022"/>
    <n v="4"/>
    <n v="28"/>
    <n v="9"/>
    <n v="3"/>
  </r>
  <r>
    <x v="0"/>
    <x v="9"/>
    <x v="0"/>
    <s v="Cerrado"/>
    <s v="ITSMECOM-894298"/>
    <n v="4895021"/>
    <d v="2022-04-18T00:00:00"/>
    <d v="2022-05-04T00:00:00"/>
    <m/>
    <m/>
    <s v=""/>
    <d v="2022-04-18T00:00:00"/>
    <n v="0"/>
    <n v="0"/>
    <n v="2022"/>
    <n v="4"/>
    <n v="28"/>
    <n v="9"/>
    <n v="3"/>
  </r>
  <r>
    <x v="1"/>
    <x v="1"/>
    <x v="0"/>
    <s v="Cerrado"/>
    <s v="ITSMECOM-894193"/>
    <n v="4894280"/>
    <d v="2022-04-18T00:00:00"/>
    <d v="2022-05-06T00:00:00"/>
    <d v="2022-04-18T00:00:00"/>
    <d v="2022-04-20T00:00:00"/>
    <s v=""/>
    <d v="2022-04-20T00:00:00"/>
    <n v="2"/>
    <n v="2"/>
    <n v="2022"/>
    <n v="4"/>
    <n v="28"/>
    <n v="9"/>
    <n v="3"/>
  </r>
  <r>
    <x v="1"/>
    <x v="3"/>
    <x v="0"/>
    <s v="Cerrado"/>
    <s v="ITSMECOM-894006"/>
    <n v="4893293"/>
    <d v="2022-04-18T00:00:00"/>
    <d v="2022-05-04T00:00:00"/>
    <d v="2022-04-18T00:00:00"/>
    <d v="2022-04-18T00:00:00"/>
    <s v=""/>
    <d v="2022-04-18T00:00:00"/>
    <n v="0"/>
    <n v="0"/>
    <n v="2022"/>
    <n v="4"/>
    <n v="28"/>
    <n v="9"/>
    <n v="3"/>
  </r>
  <r>
    <x v="1"/>
    <x v="3"/>
    <x v="2"/>
    <s v="Cerrado"/>
    <s v="ITSMECOM-893931"/>
    <n v="4892977"/>
    <d v="2022-04-18T00:00:00"/>
    <d v="2022-05-05T00:00:00"/>
    <d v="2022-04-18T00:00:00"/>
    <d v="2022-04-19T00:00:00"/>
    <s v=""/>
    <d v="2022-04-19T00:00:00"/>
    <n v="1"/>
    <n v="1"/>
    <n v="2022"/>
    <n v="4"/>
    <n v="28"/>
    <n v="9"/>
    <n v="3"/>
  </r>
  <r>
    <x v="1"/>
    <x v="3"/>
    <x v="0"/>
    <s v="Cerrado"/>
    <s v="ITSMECOM-893926"/>
    <n v="4892973"/>
    <d v="2022-04-18T00:00:00"/>
    <d v="2022-05-05T00:00:00"/>
    <d v="2022-04-18T00:00:00"/>
    <d v="2022-04-19T00:00:00"/>
    <s v=""/>
    <d v="2022-04-19T00:00:00"/>
    <n v="1"/>
    <n v="1"/>
    <n v="2022"/>
    <n v="4"/>
    <n v="28"/>
    <n v="9"/>
    <n v="3"/>
  </r>
  <r>
    <x v="1"/>
    <x v="3"/>
    <x v="0"/>
    <s v="Cerrado"/>
    <s v="ITSMECOM-893923"/>
    <n v="4892968"/>
    <d v="2022-04-18T00:00:00"/>
    <d v="2022-05-06T00:00:00"/>
    <d v="2022-04-19T00:00:00"/>
    <d v="2022-04-20T00:00:00"/>
    <s v=""/>
    <d v="2022-04-20T00:00:00"/>
    <n v="2"/>
    <n v="1"/>
    <n v="2022"/>
    <n v="4"/>
    <n v="28"/>
    <n v="9"/>
    <n v="3"/>
  </r>
  <r>
    <x v="1"/>
    <x v="1"/>
    <x v="0"/>
    <s v="Cerrado"/>
    <s v="ITSMECOM-893899"/>
    <n v="4892786"/>
    <d v="2022-04-18T00:00:00"/>
    <d v="2022-05-05T00:00:00"/>
    <d v="2022-04-18T00:00:00"/>
    <d v="2022-04-19T00:00:00"/>
    <s v=""/>
    <d v="2022-04-19T00:00:00"/>
    <n v="1"/>
    <n v="1"/>
    <n v="2022"/>
    <n v="4"/>
    <n v="28"/>
    <n v="9"/>
    <n v="3"/>
  </r>
  <r>
    <x v="1"/>
    <x v="1"/>
    <x v="0"/>
    <s v="Cerrado"/>
    <s v="ITSMECOM-893898"/>
    <n v="4892783"/>
    <d v="2022-04-18T00:00:00"/>
    <d v="2022-05-06T00:00:00"/>
    <d v="2022-04-18T00:00:00"/>
    <d v="2022-04-20T00:00:00"/>
    <s v=""/>
    <d v="2022-04-20T00:00:00"/>
    <n v="2"/>
    <n v="2"/>
    <n v="2022"/>
    <n v="4"/>
    <n v="28"/>
    <n v="9"/>
    <n v="3"/>
  </r>
  <r>
    <x v="1"/>
    <x v="1"/>
    <x v="0"/>
    <s v="Cerrado"/>
    <s v="ITSMECOM-893897"/>
    <n v="4892781"/>
    <d v="2022-04-18T00:00:00"/>
    <d v="2022-08-02T00:00:00"/>
    <d v="2022-04-18T00:00:00"/>
    <d v="2022-04-25T00:00:00"/>
    <s v=""/>
    <d v="2022-04-25T00:00:00"/>
    <n v="7"/>
    <n v="7"/>
    <n v="2022"/>
    <n v="4"/>
    <n v="28"/>
    <n v="9"/>
    <n v="3"/>
  </r>
  <r>
    <x v="1"/>
    <x v="1"/>
    <x v="0"/>
    <s v="Cerrado"/>
    <s v="ITSMECOM-893896"/>
    <n v="4892779"/>
    <d v="2022-04-18T00:00:00"/>
    <d v="2022-05-05T00:00:00"/>
    <d v="2022-04-18T00:00:00"/>
    <d v="2022-04-19T00:00:00"/>
    <s v=""/>
    <d v="2022-04-19T00:00:00"/>
    <n v="1"/>
    <n v="1"/>
    <n v="2022"/>
    <n v="4"/>
    <n v="28"/>
    <n v="9"/>
    <n v="3"/>
  </r>
  <r>
    <x v="1"/>
    <x v="1"/>
    <x v="2"/>
    <s v="Cerrado"/>
    <s v="ITSMECOM-893895"/>
    <n v="4892778"/>
    <d v="2022-04-18T00:00:00"/>
    <d v="2022-05-07T00:00:00"/>
    <d v="2022-04-18T00:00:00"/>
    <d v="2022-04-21T00:00:00"/>
    <s v=""/>
    <d v="2022-04-21T00:00:00"/>
    <n v="3"/>
    <n v="3"/>
    <n v="2022"/>
    <n v="4"/>
    <n v="28"/>
    <n v="9"/>
    <n v="3"/>
  </r>
  <r>
    <x v="1"/>
    <x v="7"/>
    <x v="1"/>
    <s v="Cerrado"/>
    <s v="ITSMECOM-890691"/>
    <n v="4888436"/>
    <d v="2022-04-14T00:00:00"/>
    <d v="2022-05-05T00:00:00"/>
    <m/>
    <m/>
    <s v=""/>
    <d v="2022-04-19T00:00:00"/>
    <n v="5"/>
    <n v="0"/>
    <n v="2022"/>
    <n v="4"/>
    <n v="28"/>
    <n v="9"/>
    <n v="3"/>
  </r>
  <r>
    <x v="1"/>
    <x v="7"/>
    <x v="1"/>
    <s v="Cerrado"/>
    <s v="ITSMECOM-887569"/>
    <n v="4881937"/>
    <d v="2022-04-13T00:00:00"/>
    <d v="2022-08-02T00:00:00"/>
    <m/>
    <m/>
    <s v="ARAMEX"/>
    <d v="2022-04-27T00:00:00"/>
    <n v="14"/>
    <n v="0"/>
    <n v="2022"/>
    <n v="4"/>
    <n v="28"/>
    <n v="9"/>
    <n v="3"/>
  </r>
  <r>
    <x v="1"/>
    <x v="1"/>
    <x v="1"/>
    <s v="Cerrado"/>
    <s v="ITSMECOM-887512"/>
    <n v="4881577"/>
    <d v="2022-04-13T00:00:00"/>
    <d v="2022-05-07T00:00:00"/>
    <d v="2022-04-13T00:00:00"/>
    <d v="2022-04-21T00:00:00"/>
    <s v=""/>
    <d v="2022-04-21T00:00:00"/>
    <n v="8"/>
    <n v="8"/>
    <n v="2022"/>
    <n v="4"/>
    <n v="28"/>
    <n v="9"/>
    <n v="3"/>
  </r>
  <r>
    <x v="1"/>
    <x v="3"/>
    <x v="3"/>
    <s v="Cerrado"/>
    <s v="ITSMECOM-887424"/>
    <n v="4881474"/>
    <d v="2022-04-13T00:00:00"/>
    <d v="2022-04-29T00:00:00"/>
    <d v="2022-04-13T00:00:00"/>
    <d v="2022-04-13T00:00:00"/>
    <s v=""/>
    <d v="2022-04-13T00:00:00"/>
    <n v="0"/>
    <n v="0"/>
    <n v="2022"/>
    <n v="4"/>
    <n v="28"/>
    <n v="9"/>
    <n v="3"/>
  </r>
  <r>
    <x v="1"/>
    <x v="3"/>
    <x v="0"/>
    <s v="Cerrado"/>
    <s v="ITSMECOM-887369"/>
    <n v="4881423"/>
    <d v="2022-04-13T00:00:00"/>
    <d v="2022-05-06T00:00:00"/>
    <d v="2022-04-13T00:00:00"/>
    <d v="2022-04-20T00:00:00"/>
    <s v=""/>
    <d v="2022-04-20T00:00:00"/>
    <n v="7"/>
    <n v="7"/>
    <n v="2022"/>
    <n v="4"/>
    <n v="28"/>
    <n v="9"/>
    <n v="3"/>
  </r>
  <r>
    <x v="1"/>
    <x v="3"/>
    <x v="0"/>
    <s v="Cerrado"/>
    <s v="ITSMECOM-887309"/>
    <n v="4881056"/>
    <d v="2022-04-13T00:00:00"/>
    <d v="2022-05-05T00:00:00"/>
    <d v="2022-04-13T00:00:00"/>
    <d v="2022-04-19T00:00:00"/>
    <s v=""/>
    <d v="2022-04-19T00:00:00"/>
    <n v="6"/>
    <n v="6"/>
    <n v="2022"/>
    <n v="4"/>
    <n v="28"/>
    <n v="9"/>
    <n v="3"/>
  </r>
  <r>
    <x v="1"/>
    <x v="1"/>
    <x v="0"/>
    <s v="Cerrado"/>
    <s v="ITSMECOM-887290"/>
    <n v="4881043"/>
    <d v="2022-04-13T00:00:00"/>
    <d v="2022-08-02T00:00:00"/>
    <d v="2022-04-13T00:00:00"/>
    <d v="2022-04-25T00:00:00"/>
    <s v=""/>
    <d v="2022-04-25T00:00:00"/>
    <n v="12"/>
    <n v="12"/>
    <n v="2022"/>
    <n v="4"/>
    <n v="28"/>
    <n v="9"/>
    <n v="3"/>
  </r>
  <r>
    <x v="1"/>
    <x v="1"/>
    <x v="0"/>
    <s v="Cerrado"/>
    <s v="ITSMECOM-887289"/>
    <n v="4881041"/>
    <d v="2022-04-13T00:00:00"/>
    <d v="2022-08-02T00:00:00"/>
    <d v="2022-04-13T00:00:00"/>
    <d v="2022-04-25T00:00:00"/>
    <s v=""/>
    <d v="2022-04-25T00:00:00"/>
    <n v="12"/>
    <n v="12"/>
    <n v="2022"/>
    <n v="4"/>
    <n v="28"/>
    <n v="9"/>
    <n v="3"/>
  </r>
  <r>
    <x v="1"/>
    <x v="1"/>
    <x v="2"/>
    <s v="Cerrado"/>
    <s v="ITSMECOM-887217"/>
    <n v="4880409"/>
    <d v="2022-04-13T00:00:00"/>
    <d v="2022-04-29T00:00:00"/>
    <m/>
    <m/>
    <s v=""/>
    <d v="2022-04-13T00:00:00"/>
    <n v="0"/>
    <n v="0"/>
    <n v="2022"/>
    <n v="4"/>
    <n v="28"/>
    <n v="9"/>
    <n v="3"/>
  </r>
  <r>
    <x v="0"/>
    <x v="8"/>
    <x v="2"/>
    <s v="Cerrado"/>
    <s v="ITSMECOM-885383"/>
    <n v="4875924"/>
    <d v="2022-04-12T00:00:00"/>
    <d v="2022-04-28T00:00:00"/>
    <m/>
    <m/>
    <s v=""/>
    <d v="2022-04-12T00:00:00"/>
    <n v="0"/>
    <n v="0"/>
    <n v="2022"/>
    <n v="4"/>
    <n v="28"/>
    <n v="9"/>
    <n v="3"/>
  </r>
  <r>
    <x v="0"/>
    <x v="9"/>
    <x v="2"/>
    <s v="Cerrado"/>
    <s v="ITSMECOM-885098"/>
    <n v="4874844"/>
    <d v="2022-04-12T00:00:00"/>
    <d v="2022-04-28T00:00:00"/>
    <m/>
    <m/>
    <s v=""/>
    <d v="2022-04-12T00:00:00"/>
    <n v="0"/>
    <n v="0"/>
    <n v="2022"/>
    <n v="4"/>
    <n v="28"/>
    <n v="9"/>
    <n v="3"/>
  </r>
  <r>
    <x v="1"/>
    <x v="1"/>
    <x v="2"/>
    <s v="Cerrado"/>
    <s v="ITSMECOM-885019"/>
    <n v="4874500"/>
    <d v="2022-04-12T00:00:00"/>
    <d v="2022-08-02T00:00:00"/>
    <d v="2022-04-12T00:00:00"/>
    <d v="2022-04-25T00:00:00"/>
    <s v=""/>
    <d v="2022-04-25T00:00:00"/>
    <n v="13"/>
    <n v="13"/>
    <n v="2022"/>
    <n v="4"/>
    <n v="28"/>
    <n v="9"/>
    <n v="3"/>
  </r>
  <r>
    <x v="1"/>
    <x v="1"/>
    <x v="3"/>
    <s v="Cerrado"/>
    <s v="ITSMECOM-884995"/>
    <n v="4874464"/>
    <d v="2022-04-12T00:00:00"/>
    <d v="2022-04-29T00:00:00"/>
    <d v="2022-04-12T00:00:00"/>
    <d v="2022-04-13T00:00:00"/>
    <s v=""/>
    <d v="2022-04-13T00:00:00"/>
    <n v="1"/>
    <n v="1"/>
    <n v="2022"/>
    <n v="4"/>
    <n v="28"/>
    <n v="9"/>
    <n v="3"/>
  </r>
  <r>
    <x v="1"/>
    <x v="1"/>
    <x v="1"/>
    <s v="Cerrado"/>
    <s v="ITSMECOM-884992"/>
    <n v="4874461"/>
    <d v="2022-04-12T00:00:00"/>
    <d v="2022-04-28T00:00:00"/>
    <m/>
    <m/>
    <s v=""/>
    <d v="2022-04-12T00:00:00"/>
    <n v="0"/>
    <n v="0"/>
    <n v="2022"/>
    <n v="4"/>
    <n v="28"/>
    <n v="9"/>
    <n v="3"/>
  </r>
  <r>
    <x v="1"/>
    <x v="3"/>
    <x v="0"/>
    <s v="Cerrado"/>
    <s v="ITSMECOM-884964"/>
    <n v="4874362"/>
    <d v="2022-04-12T00:00:00"/>
    <d v="2022-04-29T00:00:00"/>
    <d v="2022-04-12T00:00:00"/>
    <d v="2022-04-13T00:00:00"/>
    <s v=""/>
    <d v="2022-04-13T00:00:00"/>
    <n v="1"/>
    <n v="1"/>
    <n v="2022"/>
    <n v="4"/>
    <n v="28"/>
    <n v="9"/>
    <n v="3"/>
  </r>
  <r>
    <x v="1"/>
    <x v="7"/>
    <x v="1"/>
    <s v="Cerrado"/>
    <s v="ITSMECOM-882626"/>
    <n v="4867524"/>
    <d v="2022-04-11T00:00:00"/>
    <d v="2022-04-27T00:00:00"/>
    <d v="2022-04-11T00:00:00"/>
    <d v="2022-04-11T00:00:00"/>
    <s v=""/>
    <d v="2022-04-11T00:00:00"/>
    <n v="0"/>
    <n v="0"/>
    <n v="2022"/>
    <n v="4"/>
    <n v="28"/>
    <n v="9"/>
    <n v="3"/>
  </r>
  <r>
    <x v="1"/>
    <x v="7"/>
    <x v="1"/>
    <s v="Cerrado"/>
    <s v="ITSMECOM-880404"/>
    <n v="4864233"/>
    <d v="2022-04-09T00:00:00"/>
    <d v="2022-05-08T00:00:00"/>
    <m/>
    <m/>
    <s v=""/>
    <d v="2022-04-22T00:00:00"/>
    <n v="13"/>
    <n v="0"/>
    <n v="2022"/>
    <n v="4"/>
    <n v="28"/>
    <n v="9"/>
    <n v="3"/>
  </r>
  <r>
    <x v="1"/>
    <x v="6"/>
    <x v="0"/>
    <s v="Cerrado"/>
    <s v="ITSMECOM-879511"/>
    <n v="4861902"/>
    <d v="2022-04-08T00:00:00"/>
    <d v="2022-04-29T00:00:00"/>
    <d v="2022-04-08T00:00:00"/>
    <d v="2022-04-13T00:00:00"/>
    <s v=""/>
    <d v="2022-04-13T00:00:00"/>
    <n v="5"/>
    <n v="5"/>
    <n v="2022"/>
    <n v="4"/>
    <n v="28"/>
    <n v="9"/>
    <n v="3"/>
  </r>
  <r>
    <x v="0"/>
    <x v="21"/>
    <x v="1"/>
    <s v="Cerrado"/>
    <s v="ITSMECOM-878937"/>
    <n v="4859591"/>
    <d v="2022-04-08T00:00:00"/>
    <d v="2022-04-24T00:00:00"/>
    <m/>
    <m/>
    <s v=""/>
    <d v="2022-04-08T00:00:00"/>
    <n v="0"/>
    <n v="0"/>
    <n v="2022"/>
    <n v="4"/>
    <n v="28"/>
    <n v="9"/>
    <n v="3"/>
  </r>
  <r>
    <x v="1"/>
    <x v="1"/>
    <x v="0"/>
    <s v="Cerrado"/>
    <s v="ITSMECOM-878783"/>
    <n v="4858901"/>
    <d v="2022-04-08T00:00:00"/>
    <d v="2022-04-27T00:00:00"/>
    <d v="2022-04-08T00:00:00"/>
    <d v="2022-04-11T00:00:00"/>
    <s v=""/>
    <d v="2022-04-11T00:00:00"/>
    <n v="3"/>
    <n v="3"/>
    <n v="2022"/>
    <n v="4"/>
    <n v="28"/>
    <n v="9"/>
    <n v="3"/>
  </r>
  <r>
    <x v="1"/>
    <x v="5"/>
    <x v="3"/>
    <s v="Cerrado"/>
    <s v="ITSMECOM-878780"/>
    <n v="4859064"/>
    <d v="2022-04-08T00:00:00"/>
    <d v="2022-04-24T00:00:00"/>
    <d v="2022-04-08T00:00:00"/>
    <d v="2022-04-08T00:00:00"/>
    <s v=""/>
    <d v="2022-04-08T00:00:00"/>
    <n v="0"/>
    <n v="0"/>
    <n v="2022"/>
    <n v="4"/>
    <n v="28"/>
    <n v="9"/>
    <n v="3"/>
  </r>
  <r>
    <x v="1"/>
    <x v="7"/>
    <x v="1"/>
    <s v="Cerrado"/>
    <s v="ITSMECOM-877992"/>
    <n v="4857344"/>
    <d v="2022-04-07T00:00:00"/>
    <d v="2022-04-23T00:00:00"/>
    <m/>
    <m/>
    <s v=""/>
    <d v="2022-04-22T00:00:00"/>
    <n v="15"/>
    <n v="0"/>
    <n v="2022"/>
    <n v="4"/>
    <n v="28"/>
    <n v="9"/>
    <n v="3"/>
  </r>
  <r>
    <x v="1"/>
    <x v="3"/>
    <x v="0"/>
    <s v="Cerrado"/>
    <s v="ITSMECOM-877533"/>
    <n v="4856114"/>
    <d v="2022-04-07T00:00:00"/>
    <d v="2022-04-27T00:00:00"/>
    <d v="2022-04-07T00:00:00"/>
    <d v="2022-04-11T00:00:00"/>
    <s v=""/>
    <d v="2022-04-11T00:00:00"/>
    <n v="4"/>
    <n v="4"/>
    <n v="2022"/>
    <n v="4"/>
    <n v="28"/>
    <n v="9"/>
    <n v="3"/>
  </r>
  <r>
    <x v="0"/>
    <x v="0"/>
    <x v="0"/>
    <s v="Cerrado"/>
    <s v="ITSMECOM-877522"/>
    <n v="4855593"/>
    <d v="2022-04-07T00:00:00"/>
    <d v="2022-04-23T00:00:00"/>
    <m/>
    <m/>
    <s v=""/>
    <d v="2022-04-07T00:00:00"/>
    <n v="0"/>
    <n v="0"/>
    <n v="2022"/>
    <n v="4"/>
    <n v="28"/>
    <n v="9"/>
    <n v="3"/>
  </r>
  <r>
    <x v="1"/>
    <x v="7"/>
    <x v="1"/>
    <s v="Cerrado"/>
    <s v="ITSMECOM-877212"/>
    <n v="4855055"/>
    <d v="2022-04-07T00:00:00"/>
    <d v="2022-05-08T00:00:00"/>
    <m/>
    <m/>
    <s v=""/>
    <d v="2022-04-22T00:00:00"/>
    <n v="15"/>
    <n v="0"/>
    <n v="2022"/>
    <n v="4"/>
    <n v="28"/>
    <n v="9"/>
    <n v="3"/>
  </r>
  <r>
    <x v="1"/>
    <x v="1"/>
    <x v="0"/>
    <s v="Cerrado"/>
    <s v="ITSMECOM-876934"/>
    <n v="4854132"/>
    <d v="2022-04-07T00:00:00"/>
    <d v="2022-08-02T00:00:00"/>
    <d v="2022-04-07T00:00:00"/>
    <d v="2022-04-25T00:00:00"/>
    <s v=""/>
    <d v="2022-04-25T00:00:00"/>
    <n v="18"/>
    <n v="18"/>
    <n v="2022"/>
    <n v="4"/>
    <n v="28"/>
    <n v="9"/>
    <n v="3"/>
  </r>
  <r>
    <x v="1"/>
    <x v="1"/>
    <x v="0"/>
    <s v="Cerrado"/>
    <s v="ITSMECOM-876784"/>
    <n v="4853346"/>
    <d v="2022-04-07T00:00:00"/>
    <d v="2022-04-28T00:00:00"/>
    <d v="2022-04-07T00:00:00"/>
    <d v="2022-04-12T00:00:00"/>
    <s v=""/>
    <d v="2022-04-12T00:00:00"/>
    <n v="5"/>
    <n v="5"/>
    <n v="2022"/>
    <n v="4"/>
    <n v="28"/>
    <n v="9"/>
    <n v="3"/>
  </r>
  <r>
    <x v="1"/>
    <x v="3"/>
    <x v="0"/>
    <s v="Cerrado"/>
    <s v="ITSMECOM-876349"/>
    <n v="4851947"/>
    <d v="2022-04-07T00:00:00"/>
    <d v="2022-04-23T00:00:00"/>
    <m/>
    <m/>
    <s v=""/>
    <d v="2022-04-07T00:00:00"/>
    <n v="0"/>
    <n v="0"/>
    <n v="2022"/>
    <n v="4"/>
    <n v="28"/>
    <n v="9"/>
    <n v="3"/>
  </r>
  <r>
    <x v="1"/>
    <x v="1"/>
    <x v="0"/>
    <s v="Cerrado"/>
    <s v="ITSMECOM-876333"/>
    <n v="4851764"/>
    <d v="2022-04-07T00:00:00"/>
    <d v="2022-04-29T00:00:00"/>
    <d v="2022-04-07T00:00:00"/>
    <d v="2022-04-13T00:00:00"/>
    <s v=""/>
    <d v="2022-04-13T00:00:00"/>
    <n v="6"/>
    <n v="6"/>
    <n v="2022"/>
    <n v="4"/>
    <n v="28"/>
    <n v="9"/>
    <n v="3"/>
  </r>
  <r>
    <x v="1"/>
    <x v="3"/>
    <x v="0"/>
    <s v="Cerrado"/>
    <s v="ITSMECOM-876328"/>
    <n v="4851929"/>
    <d v="2022-04-07T00:00:00"/>
    <d v="2022-04-24T00:00:00"/>
    <d v="2022-04-07T00:00:00"/>
    <d v="2022-04-08T00:00:00"/>
    <s v=""/>
    <d v="2022-04-08T00:00:00"/>
    <n v="1"/>
    <n v="1"/>
    <n v="2022"/>
    <n v="4"/>
    <n v="28"/>
    <n v="9"/>
    <n v="3"/>
  </r>
  <r>
    <x v="1"/>
    <x v="7"/>
    <x v="1"/>
    <s v="Cerrado"/>
    <s v="ITSMECOM-875452"/>
    <n v="4850099"/>
    <d v="2022-04-06T00:00:00"/>
    <d v="2022-05-06T00:00:00"/>
    <d v="2022-04-20T00:00:00"/>
    <d v="2022-04-20T00:00:00"/>
    <s v=""/>
    <d v="2022-04-20T00:00:00"/>
    <n v="14"/>
    <n v="0"/>
    <n v="2022"/>
    <n v="4"/>
    <n v="28"/>
    <n v="9"/>
    <n v="3"/>
  </r>
  <r>
    <x v="1"/>
    <x v="7"/>
    <x v="1"/>
    <s v="Cerrado"/>
    <s v="ITSMECOM-874532"/>
    <n v="4847764"/>
    <d v="2022-04-06T00:00:00"/>
    <d v="2022-04-26T00:00:00"/>
    <m/>
    <m/>
    <s v=""/>
    <d v="2022-04-22T00:00:00"/>
    <n v="16"/>
    <n v="0"/>
    <n v="2022"/>
    <n v="4"/>
    <n v="28"/>
    <n v="9"/>
    <n v="3"/>
  </r>
  <r>
    <x v="1"/>
    <x v="1"/>
    <x v="0"/>
    <s v="Cerrado"/>
    <s v="ITSMECOM-873750"/>
    <n v="4844386"/>
    <d v="2022-04-06T00:00:00"/>
    <d v="2022-04-23T00:00:00"/>
    <d v="2022-04-06T00:00:00"/>
    <d v="2022-04-07T00:00:00"/>
    <s v=""/>
    <d v="2022-04-07T00:00:00"/>
    <n v="1"/>
    <n v="1"/>
    <n v="2022"/>
    <n v="4"/>
    <n v="28"/>
    <n v="9"/>
    <n v="3"/>
  </r>
  <r>
    <x v="1"/>
    <x v="1"/>
    <x v="2"/>
    <s v="Cerrado"/>
    <s v="ITSMECOM-873671"/>
    <n v="4844228"/>
    <d v="2022-04-06T00:00:00"/>
    <d v="2022-05-04T00:00:00"/>
    <m/>
    <m/>
    <s v=""/>
    <d v="2022-04-18T00:00:00"/>
    <n v="12"/>
    <n v="0"/>
    <n v="2022"/>
    <n v="4"/>
    <n v="28"/>
    <n v="9"/>
    <n v="3"/>
  </r>
  <r>
    <x v="1"/>
    <x v="1"/>
    <x v="2"/>
    <s v="Cerrado"/>
    <s v="ITSMECOM-873668"/>
    <n v="4844225"/>
    <d v="2022-04-06T00:00:00"/>
    <d v="2022-04-29T00:00:00"/>
    <d v="2022-04-06T00:00:00"/>
    <d v="2022-04-13T00:00:00"/>
    <s v=""/>
    <d v="2022-04-13T00:00:00"/>
    <n v="7"/>
    <n v="7"/>
    <n v="2022"/>
    <n v="4"/>
    <n v="28"/>
    <n v="9"/>
    <n v="3"/>
  </r>
  <r>
    <x v="1"/>
    <x v="1"/>
    <x v="1"/>
    <s v="Cerrado"/>
    <s v="ITSMECOM-872625"/>
    <n v="4841852"/>
    <d v="2022-04-05T00:00:00"/>
    <d v="2022-08-02T00:00:00"/>
    <d v="2022-04-05T00:00:00"/>
    <d v="2022-04-25T00:00:00"/>
    <s v=""/>
    <d v="2022-04-25T00:00:00"/>
    <n v="20"/>
    <n v="20"/>
    <n v="2022"/>
    <n v="4"/>
    <n v="28"/>
    <n v="9"/>
    <n v="3"/>
  </r>
  <r>
    <x v="1"/>
    <x v="1"/>
    <x v="0"/>
    <s v="Cerrado"/>
    <s v="ITSMECOM-871375"/>
    <n v="4836010"/>
    <d v="2022-04-05T00:00:00"/>
    <d v="2022-04-27T00:00:00"/>
    <d v="2022-04-05T00:00:00"/>
    <d v="2022-04-11T00:00:00"/>
    <s v=""/>
    <d v="2022-04-11T00:00:00"/>
    <n v="6"/>
    <n v="6"/>
    <n v="2022"/>
    <n v="4"/>
    <n v="28"/>
    <n v="9"/>
    <n v="3"/>
  </r>
  <r>
    <x v="1"/>
    <x v="1"/>
    <x v="0"/>
    <s v="Cerrado"/>
    <s v="ITSMECOM-871374"/>
    <n v="4835609"/>
    <d v="2022-04-05T00:00:00"/>
    <d v="2022-05-07T00:00:00"/>
    <d v="2022-04-05T00:00:00"/>
    <d v="2022-04-21T00:00:00"/>
    <s v=""/>
    <d v="2022-04-21T00:00:00"/>
    <n v="16"/>
    <n v="16"/>
    <n v="2022"/>
    <n v="4"/>
    <n v="28"/>
    <n v="9"/>
    <n v="3"/>
  </r>
  <r>
    <x v="1"/>
    <x v="1"/>
    <x v="0"/>
    <s v="Cerrado"/>
    <s v="ITSMECOM-871369"/>
    <n v="4835602"/>
    <d v="2022-04-05T00:00:00"/>
    <d v="2022-04-27T00:00:00"/>
    <d v="2022-04-05T00:00:00"/>
    <d v="2022-04-11T00:00:00"/>
    <s v=""/>
    <d v="2022-04-11T00:00:00"/>
    <n v="6"/>
    <n v="6"/>
    <n v="2022"/>
    <n v="4"/>
    <n v="28"/>
    <n v="9"/>
    <n v="3"/>
  </r>
  <r>
    <x v="1"/>
    <x v="7"/>
    <x v="0"/>
    <s v="Cerrado"/>
    <s v="ITSMECOM-871297"/>
    <n v="4835096"/>
    <d v="2022-04-05T00:00:00"/>
    <d v="2022-05-06T00:00:00"/>
    <m/>
    <m/>
    <s v=""/>
    <d v="2022-04-20T00:00:00"/>
    <n v="15"/>
    <n v="0"/>
    <n v="2022"/>
    <n v="4"/>
    <n v="28"/>
    <n v="9"/>
    <n v="3"/>
  </r>
  <r>
    <x v="1"/>
    <x v="1"/>
    <x v="2"/>
    <s v="Cerrado"/>
    <s v="ITSMECOM-871260"/>
    <n v="4834970"/>
    <d v="2022-04-05T00:00:00"/>
    <d v="2022-04-22T00:00:00"/>
    <m/>
    <m/>
    <s v=""/>
    <d v="2022-04-06T00:00:00"/>
    <n v="1"/>
    <n v="0"/>
    <n v="2022"/>
    <n v="4"/>
    <n v="28"/>
    <n v="9"/>
    <n v="3"/>
  </r>
  <r>
    <x v="1"/>
    <x v="12"/>
    <x v="0"/>
    <s v="Cerrado"/>
    <s v="ITSMECOM-871176"/>
    <n v="4834495"/>
    <d v="2022-04-05T00:00:00"/>
    <d v="2022-04-28T00:00:00"/>
    <m/>
    <m/>
    <s v=""/>
    <d v="2022-04-28T00:00:00"/>
    <n v="23"/>
    <n v="0"/>
    <n v="2022"/>
    <n v="4"/>
    <n v="28"/>
    <n v="9"/>
    <n v="3"/>
  </r>
  <r>
    <x v="1"/>
    <x v="1"/>
    <x v="0"/>
    <s v="Cerrado"/>
    <s v="ITSMECOM-871145"/>
    <n v="4834462"/>
    <d v="2022-04-05T00:00:00"/>
    <d v="2022-05-07T00:00:00"/>
    <d v="2022-04-05T00:00:00"/>
    <d v="2022-04-21T00:00:00"/>
    <s v=""/>
    <d v="2022-04-21T00:00:00"/>
    <n v="16"/>
    <n v="16"/>
    <n v="2022"/>
    <n v="4"/>
    <n v="28"/>
    <n v="9"/>
    <n v="3"/>
  </r>
  <r>
    <x v="0"/>
    <x v="0"/>
    <x v="1"/>
    <s v="Cerrado"/>
    <s v="ITSMECOM-871126"/>
    <n v="4834285"/>
    <d v="2022-04-05T00:00:00"/>
    <d v="2022-04-21T00:00:00"/>
    <m/>
    <m/>
    <s v=""/>
    <d v="2022-04-05T00:00:00"/>
    <n v="0"/>
    <n v="0"/>
    <n v="2022"/>
    <n v="4"/>
    <n v="28"/>
    <n v="9"/>
    <n v="3"/>
  </r>
  <r>
    <x v="1"/>
    <x v="3"/>
    <x v="0"/>
    <s v="Cerrado"/>
    <s v="ITSMECOM-871108"/>
    <n v="4834258"/>
    <d v="2022-04-05T00:00:00"/>
    <d v="2022-04-22T00:00:00"/>
    <d v="2022-04-05T00:00:00"/>
    <d v="2022-04-06T00:00:00"/>
    <s v=""/>
    <d v="2022-04-06T00:00:00"/>
    <n v="1"/>
    <n v="1"/>
    <n v="2022"/>
    <n v="4"/>
    <n v="28"/>
    <n v="9"/>
    <n v="3"/>
  </r>
  <r>
    <x v="1"/>
    <x v="3"/>
    <x v="0"/>
    <s v="Cerrado"/>
    <s v="ITSMECOM-871090"/>
    <n v="4834242"/>
    <d v="2022-04-05T00:00:00"/>
    <d v="2022-04-22T00:00:00"/>
    <d v="2022-04-05T00:00:00"/>
    <d v="2022-04-06T00:00:00"/>
    <s v=""/>
    <d v="2022-04-06T00:00:00"/>
    <n v="1"/>
    <n v="1"/>
    <n v="2022"/>
    <n v="4"/>
    <n v="28"/>
    <n v="9"/>
    <n v="3"/>
  </r>
  <r>
    <x v="0"/>
    <x v="4"/>
    <x v="0"/>
    <s v="Cerrado"/>
    <s v="ITSMECOM-870268"/>
    <n v="4832274"/>
    <d v="2022-04-04T00:00:00"/>
    <d v="2022-04-20T00:00:00"/>
    <m/>
    <m/>
    <s v=""/>
    <d v="2022-04-04T00:00:00"/>
    <n v="0"/>
    <n v="0"/>
    <n v="2022"/>
    <n v="4"/>
    <n v="28"/>
    <n v="9"/>
    <n v="3"/>
  </r>
  <r>
    <x v="1"/>
    <x v="4"/>
    <x v="5"/>
    <s v="Cerrado"/>
    <s v="ITSMECOM-869007"/>
    <n v="4829043"/>
    <d v="2022-04-04T00:00:00"/>
    <d v="2022-06-06T00:00:00"/>
    <m/>
    <m/>
    <s v=""/>
    <d v="2022-04-22T00:00:00"/>
    <n v="18"/>
    <n v="0"/>
    <n v="2022"/>
    <n v="4"/>
    <n v="28"/>
    <n v="9"/>
    <n v="3"/>
  </r>
  <r>
    <x v="1"/>
    <x v="3"/>
    <x v="0"/>
    <s v="Cerrado"/>
    <s v="ITSMECOM-868351"/>
    <n v="4826306"/>
    <d v="2022-04-04T00:00:00"/>
    <d v="2022-04-21T00:00:00"/>
    <d v="2022-04-04T00:00:00"/>
    <d v="2022-04-05T00:00:00"/>
    <s v=""/>
    <d v="2022-04-05T00:00:00"/>
    <n v="1"/>
    <n v="1"/>
    <n v="2022"/>
    <n v="4"/>
    <n v="28"/>
    <n v="9"/>
    <n v="3"/>
  </r>
  <r>
    <x v="1"/>
    <x v="3"/>
    <x v="0"/>
    <s v="Cerrado"/>
    <s v="ITSMECOM-868346"/>
    <n v="4826296"/>
    <d v="2022-04-04T00:00:00"/>
    <d v="2022-04-22T00:00:00"/>
    <d v="2022-04-04T00:00:00"/>
    <d v="2022-04-06T00:00:00"/>
    <s v=""/>
    <d v="2022-04-06T00:00:00"/>
    <n v="2"/>
    <n v="2"/>
    <n v="2022"/>
    <n v="4"/>
    <n v="28"/>
    <n v="9"/>
    <n v="3"/>
  </r>
  <r>
    <x v="1"/>
    <x v="3"/>
    <x v="0"/>
    <s v="Cerrado"/>
    <s v="ITSMECOM-868326"/>
    <n v="4826264"/>
    <d v="2022-04-04T00:00:00"/>
    <d v="2022-04-20T00:00:00"/>
    <m/>
    <m/>
    <s v=""/>
    <d v="2022-04-04T00:00:00"/>
    <n v="0"/>
    <n v="0"/>
    <n v="2022"/>
    <n v="4"/>
    <n v="28"/>
    <n v="9"/>
    <n v="3"/>
  </r>
  <r>
    <x v="0"/>
    <x v="4"/>
    <x v="0"/>
    <s v="Cerrado"/>
    <s v="ITSMECOM-864480"/>
    <n v="4820460"/>
    <d v="2022-04-01T00:00:00"/>
    <d v="2022-04-17T00:00:00"/>
    <m/>
    <m/>
    <s v=""/>
    <d v="2022-04-01T00:00:00"/>
    <n v="0"/>
    <n v="0"/>
    <n v="2022"/>
    <n v="4"/>
    <n v="28"/>
    <n v="9"/>
    <n v="3"/>
  </r>
  <r>
    <x v="1"/>
    <x v="3"/>
    <x v="0"/>
    <s v="Cerrado"/>
    <s v="ITSMECOM-863980"/>
    <n v="4818515"/>
    <d v="2022-04-01T00:00:00"/>
    <d v="2022-04-20T00:00:00"/>
    <d v="2022-04-01T00:00:00"/>
    <d v="2022-04-04T00:00:00"/>
    <s v=""/>
    <d v="2022-04-04T00:00:00"/>
    <n v="3"/>
    <n v="3"/>
    <n v="2022"/>
    <n v="4"/>
    <n v="28"/>
    <n v="9"/>
    <n v="3"/>
  </r>
  <r>
    <x v="1"/>
    <x v="3"/>
    <x v="0"/>
    <s v="Cerrado"/>
    <s v="ITSMECOM-863924"/>
    <n v="4818180"/>
    <d v="2022-04-01T00:00:00"/>
    <d v="2022-04-20T00:00:00"/>
    <m/>
    <m/>
    <s v=""/>
    <d v="2022-04-04T00:00:00"/>
    <n v="3"/>
    <n v="0"/>
    <n v="2022"/>
    <n v="4"/>
    <n v="28"/>
    <n v="9"/>
    <n v="3"/>
  </r>
  <r>
    <x v="1"/>
    <x v="1"/>
    <x v="2"/>
    <s v="Cerrado"/>
    <s v="ITSMECOM-863920"/>
    <n v="4818168"/>
    <d v="2022-04-01T00:00:00"/>
    <d v="2022-04-27T00:00:00"/>
    <d v="2022-04-01T00:00:00"/>
    <d v="2022-04-11T00:00:00"/>
    <s v=""/>
    <d v="2022-04-11T00:00:00"/>
    <n v="10"/>
    <n v="10"/>
    <n v="2022"/>
    <n v="4"/>
    <n v="28"/>
    <n v="9"/>
    <n v="3"/>
  </r>
  <r>
    <x v="1"/>
    <x v="5"/>
    <x v="3"/>
    <s v="Cerrado"/>
    <s v="ITSMECOM-863895"/>
    <n v="4818138"/>
    <d v="2022-04-01T00:00:00"/>
    <d v="2022-04-20T00:00:00"/>
    <d v="2022-04-01T00:00:00"/>
    <d v="2022-04-04T00:00:00"/>
    <s v=""/>
    <d v="2022-04-04T00:00:00"/>
    <n v="3"/>
    <n v="3"/>
    <n v="2022"/>
    <n v="4"/>
    <n v="28"/>
    <n v="9"/>
    <n v="3"/>
  </r>
  <r>
    <x v="0"/>
    <x v="0"/>
    <x v="0"/>
    <s v="Cerrado"/>
    <s v="ITSMECOM-863878"/>
    <n v="4817845"/>
    <d v="2022-04-01T00:00:00"/>
    <d v="2022-04-17T00:00:00"/>
    <m/>
    <m/>
    <s v=""/>
    <d v="2022-04-01T00:00:00"/>
    <n v="0"/>
    <n v="0"/>
    <n v="2022"/>
    <n v="4"/>
    <n v="28"/>
    <n v="9"/>
    <n v="3"/>
  </r>
  <r>
    <x v="1"/>
    <x v="1"/>
    <x v="2"/>
    <s v="Cerrado"/>
    <s v="ITSMECOM-863013"/>
    <n v="4815802"/>
    <d v="2022-03-31T00:00:00"/>
    <d v="2022-04-20T00:00:00"/>
    <m/>
    <m/>
    <s v=""/>
    <d v="2022-04-04T00:00:00"/>
    <n v="4"/>
    <n v="0"/>
    <n v="2022"/>
    <n v="4"/>
    <n v="28"/>
    <n v="9"/>
    <n v="3"/>
  </r>
  <r>
    <x v="1"/>
    <x v="5"/>
    <x v="1"/>
    <s v="Cerrado"/>
    <s v="ITSMECOM-862574"/>
    <n v="4814757"/>
    <d v="2022-03-31T00:00:00"/>
    <d v="2022-04-17T00:00:00"/>
    <m/>
    <m/>
    <s v=""/>
    <d v="2022-04-01T00:00:00"/>
    <n v="1"/>
    <n v="0"/>
    <n v="2022"/>
    <n v="4"/>
    <n v="28"/>
    <n v="9"/>
    <n v="3"/>
  </r>
  <r>
    <x v="1"/>
    <x v="1"/>
    <x v="0"/>
    <s v="Cerrado"/>
    <s v="ITSMECOM-862034"/>
    <n v="4811855"/>
    <d v="2022-03-31T00:00:00"/>
    <d v="2022-05-07T00:00:00"/>
    <d v="2022-03-31T00:00:00"/>
    <d v="2022-04-21T00:00:00"/>
    <s v=""/>
    <d v="2022-04-21T00:00:00"/>
    <n v="21"/>
    <n v="21"/>
    <n v="2022"/>
    <n v="4"/>
    <n v="28"/>
    <n v="9"/>
    <n v="3"/>
  </r>
  <r>
    <x v="1"/>
    <x v="1"/>
    <x v="0"/>
    <s v="Cerrado"/>
    <s v="ITSMECOM-861884"/>
    <n v="4810987"/>
    <d v="2022-03-31T00:00:00"/>
    <d v="2022-04-20T00:00:00"/>
    <d v="2022-03-31T00:00:00"/>
    <d v="2022-04-04T00:00:00"/>
    <s v=""/>
    <d v="2022-04-04T00:00:00"/>
    <n v="4"/>
    <n v="4"/>
    <n v="2022"/>
    <n v="4"/>
    <n v="28"/>
    <n v="9"/>
    <n v="3"/>
  </r>
  <r>
    <x v="1"/>
    <x v="1"/>
    <x v="0"/>
    <s v="Cerrado"/>
    <s v="ITSMECOM-861883"/>
    <n v="4810984"/>
    <d v="2022-03-31T00:00:00"/>
    <d v="2022-04-17T00:00:00"/>
    <d v="2022-03-31T00:00:00"/>
    <d v="2022-04-01T00:00:00"/>
    <s v=""/>
    <d v="2022-04-01T00:00:00"/>
    <n v="1"/>
    <n v="1"/>
    <n v="2022"/>
    <n v="4"/>
    <n v="28"/>
    <n v="9"/>
    <n v="3"/>
  </r>
  <r>
    <x v="1"/>
    <x v="1"/>
    <x v="0"/>
    <s v="Cerrado"/>
    <s v="ITSMECOM-861881"/>
    <n v="4810981"/>
    <d v="2022-03-31T00:00:00"/>
    <d v="2022-05-04T00:00:00"/>
    <d v="2022-03-31T00:00:00"/>
    <d v="2022-04-18T00:00:00"/>
    <s v=""/>
    <d v="2022-04-18T00:00:00"/>
    <n v="18"/>
    <n v="18"/>
    <n v="2022"/>
    <n v="4"/>
    <n v="28"/>
    <n v="9"/>
    <n v="3"/>
  </r>
  <r>
    <x v="1"/>
    <x v="1"/>
    <x v="2"/>
    <s v="Cerrado"/>
    <s v="ITSMECOM-860499"/>
    <n v="4805629"/>
    <d v="2022-03-30T00:00:00"/>
    <d v="2022-04-22T00:00:00"/>
    <d v="2022-03-30T00:00:00"/>
    <d v="2022-04-06T00:00:00"/>
    <s v=""/>
    <d v="2022-04-06T00:00:00"/>
    <n v="7"/>
    <n v="7"/>
    <n v="2022"/>
    <n v="4"/>
    <n v="28"/>
    <n v="9"/>
    <n v="3"/>
  </r>
  <r>
    <x v="1"/>
    <x v="1"/>
    <x v="0"/>
    <s v="Cerrado"/>
    <s v="ITSMECOM-860474"/>
    <n v="4805337"/>
    <d v="2022-03-30T00:00:00"/>
    <d v="2022-04-20T00:00:00"/>
    <d v="2022-03-30T00:00:00"/>
    <d v="2022-04-04T00:00:00"/>
    <s v=""/>
    <d v="2022-04-04T00:00:00"/>
    <n v="5"/>
    <n v="5"/>
    <n v="2022"/>
    <n v="4"/>
    <n v="28"/>
    <n v="9"/>
    <n v="3"/>
  </r>
  <r>
    <x v="1"/>
    <x v="5"/>
    <x v="0"/>
    <s v="Cerrado"/>
    <s v="ITSMECOM-860471"/>
    <n v="4805336"/>
    <d v="2022-03-30T00:00:00"/>
    <d v="2022-05-07T00:00:00"/>
    <d v="2022-03-30T00:00:00"/>
    <d v="2022-04-21T00:00:00"/>
    <s v=""/>
    <d v="2022-04-21T00:00:00"/>
    <n v="22"/>
    <n v="22"/>
    <n v="2022"/>
    <n v="4"/>
    <n v="28"/>
    <n v="9"/>
    <n v="3"/>
  </r>
  <r>
    <x v="1"/>
    <x v="5"/>
    <x v="0"/>
    <s v="Cerrado"/>
    <s v="ITSMECOM-860467"/>
    <n v="4805328"/>
    <d v="2022-03-30T00:00:00"/>
    <d v="2022-04-27T00:00:00"/>
    <d v="2022-03-30T00:00:00"/>
    <d v="2022-04-11T00:00:00"/>
    <s v=""/>
    <d v="2022-04-11T00:00:00"/>
    <n v="12"/>
    <n v="12"/>
    <n v="2022"/>
    <n v="4"/>
    <n v="28"/>
    <n v="9"/>
    <n v="3"/>
  </r>
  <r>
    <x v="1"/>
    <x v="3"/>
    <x v="3"/>
    <s v="Cerrado"/>
    <s v="ITSMECOM-860285"/>
    <n v="4804398"/>
    <d v="2022-03-30T00:00:00"/>
    <d v="2022-08-02T00:00:00"/>
    <d v="2022-03-30T00:00:00"/>
    <d v="2022-04-27T00:00:00"/>
    <s v=""/>
    <d v="2022-04-27T00:00:00"/>
    <n v="28"/>
    <n v="28"/>
    <n v="2022"/>
    <n v="4"/>
    <n v="28"/>
    <n v="9"/>
    <n v="3"/>
  </r>
  <r>
    <x v="1"/>
    <x v="1"/>
    <x v="0"/>
    <s v="Cerrado"/>
    <s v="ITSMECOM-860278"/>
    <n v="4804582"/>
    <d v="2022-03-30T00:00:00"/>
    <d v="2022-04-29T00:00:00"/>
    <d v="2022-03-30T00:00:00"/>
    <d v="2022-04-13T00:00:00"/>
    <s v=""/>
    <d v="2022-04-13T00:00:00"/>
    <n v="14"/>
    <n v="14"/>
    <n v="2022"/>
    <n v="4"/>
    <n v="28"/>
    <n v="9"/>
    <n v="3"/>
  </r>
  <r>
    <x v="1"/>
    <x v="1"/>
    <x v="0"/>
    <s v="Cerrado"/>
    <s v="ITSMECOM-860275"/>
    <n v="4804578"/>
    <d v="2022-03-30T00:00:00"/>
    <d v="2022-04-20T00:00:00"/>
    <d v="2022-03-30T00:00:00"/>
    <d v="2022-04-04T00:00:00"/>
    <s v=""/>
    <d v="2022-04-04T00:00:00"/>
    <n v="5"/>
    <n v="5"/>
    <n v="2022"/>
    <n v="4"/>
    <n v="28"/>
    <n v="9"/>
    <n v="3"/>
  </r>
  <r>
    <x v="1"/>
    <x v="1"/>
    <x v="0"/>
    <s v="Cerrado"/>
    <s v="ITSMECOM-855088"/>
    <n v="4785662"/>
    <d v="2022-03-25T00:00:00"/>
    <d v="2022-04-23T00:00:00"/>
    <d v="2022-03-31T00:00:00"/>
    <d v="2022-04-07T00:00:00"/>
    <s v=""/>
    <d v="2022-04-07T00:00:00"/>
    <n v="13"/>
    <n v="7"/>
    <n v="2022"/>
    <n v="4"/>
    <n v="28"/>
    <n v="9"/>
    <n v="3"/>
  </r>
  <r>
    <x v="1"/>
    <x v="3"/>
    <x v="0"/>
    <s v="Cerrado"/>
    <s v="ITSMECOM-854135"/>
    <n v="4782934"/>
    <d v="2022-03-24T00:00:00"/>
    <d v="2022-04-20T00:00:00"/>
    <d v="2022-03-25T00:00:00"/>
    <d v="2022-04-04T00:00:00"/>
    <s v=""/>
    <d v="2022-04-04T00:00:00"/>
    <n v="11"/>
    <n v="10"/>
    <n v="2022"/>
    <n v="4"/>
    <n v="28"/>
    <n v="9"/>
    <n v="3"/>
  </r>
  <r>
    <x v="1"/>
    <x v="3"/>
    <x v="2"/>
    <s v="Cerrado"/>
    <s v="ITSMECOM-853726"/>
    <n v="4780726"/>
    <d v="2022-03-24T00:00:00"/>
    <d v="2022-04-29T00:00:00"/>
    <d v="2022-04-13T00:00:00"/>
    <d v="2022-04-13T00:00:00"/>
    <s v=""/>
    <d v="2022-04-13T00:00:00"/>
    <n v="20"/>
    <n v="0"/>
    <n v="2022"/>
    <n v="4"/>
    <n v="28"/>
    <n v="9"/>
    <n v="3"/>
  </r>
  <r>
    <x v="0"/>
    <x v="8"/>
    <x v="2"/>
    <s v="Cerrado"/>
    <s v="ITSMECOM-853499"/>
    <n v="4779431"/>
    <d v="2022-03-24T00:00:00"/>
    <d v="2022-04-17T00:00:00"/>
    <m/>
    <m/>
    <s v=""/>
    <d v="2022-04-01T00:00:00"/>
    <n v="8"/>
    <n v="0"/>
    <n v="2022"/>
    <n v="4"/>
    <n v="28"/>
    <n v="9"/>
    <n v="3"/>
  </r>
  <r>
    <x v="1"/>
    <x v="6"/>
    <x v="0"/>
    <s v="Cerrado"/>
    <s v="ITSMECOM-852174"/>
    <n v="4775689"/>
    <d v="2022-03-23T00:00:00"/>
    <d v="2022-04-21T00:00:00"/>
    <d v="2022-03-23T00:00:00"/>
    <d v="2022-04-05T00:00:00"/>
    <s v=""/>
    <d v="2022-04-05T00:00:00"/>
    <n v="13"/>
    <n v="13"/>
    <n v="2022"/>
    <n v="4"/>
    <n v="28"/>
    <n v="9"/>
    <n v="3"/>
  </r>
  <r>
    <x v="0"/>
    <x v="8"/>
    <x v="2"/>
    <s v="Cerrado"/>
    <s v="ITSMECOM-851724"/>
    <n v="4773936"/>
    <d v="2022-03-23T00:00:00"/>
    <d v="2022-04-27T00:00:00"/>
    <m/>
    <m/>
    <s v=""/>
    <d v="2022-04-11T00:00:00"/>
    <n v="19"/>
    <n v="0"/>
    <n v="2022"/>
    <n v="4"/>
    <n v="28"/>
    <n v="9"/>
    <n v="3"/>
  </r>
  <r>
    <x v="1"/>
    <x v="5"/>
    <x v="0"/>
    <s v="Cerrado"/>
    <s v="ITSMECOM-851293"/>
    <n v="4771397"/>
    <d v="2022-03-23T00:00:00"/>
    <d v="2022-04-21T00:00:00"/>
    <d v="2022-03-23T00:00:00"/>
    <d v="2022-04-05T00:00:00"/>
    <s v=""/>
    <d v="2022-04-05T00:00:00"/>
    <n v="13"/>
    <n v="13"/>
    <n v="2022"/>
    <n v="4"/>
    <n v="28"/>
    <n v="9"/>
    <n v="3"/>
  </r>
  <r>
    <x v="1"/>
    <x v="1"/>
    <x v="0"/>
    <s v="Cerrado"/>
    <s v="ITSMECOM-849382"/>
    <n v="4764478"/>
    <d v="2022-03-22T00:00:00"/>
    <d v="2022-04-20T00:00:00"/>
    <d v="2022-03-22T00:00:00"/>
    <d v="2022-04-04T00:00:00"/>
    <s v=""/>
    <d v="2022-04-04T00:00:00"/>
    <n v="13"/>
    <n v="13"/>
    <n v="2022"/>
    <n v="4"/>
    <n v="28"/>
    <n v="9"/>
    <n v="3"/>
  </r>
  <r>
    <x v="1"/>
    <x v="5"/>
    <x v="0"/>
    <s v="Cerrado"/>
    <s v="ITSMECOM-843160"/>
    <n v="4741108"/>
    <d v="2022-03-16T00:00:00"/>
    <d v="2022-04-20T00:00:00"/>
    <d v="2022-03-16T00:00:00"/>
    <d v="2022-04-04T00:00:00"/>
    <s v=""/>
    <d v="2022-04-04T00:00:00"/>
    <n v="19"/>
    <n v="19"/>
    <n v="2022"/>
    <n v="4"/>
    <n v="28"/>
    <n v="9"/>
    <n v="3"/>
  </r>
  <r>
    <x v="1"/>
    <x v="12"/>
    <x v="2"/>
    <s v="Cerrado"/>
    <s v="ITSMECOM-841527"/>
    <n v="4734410"/>
    <d v="2022-03-15T00:00:00"/>
    <d v="2022-04-28T00:00:00"/>
    <d v="2022-04-26T00:00:00"/>
    <d v="2022-04-27T00:00:00"/>
    <s v=""/>
    <d v="2022-04-27T00:00:00"/>
    <n v="43"/>
    <n v="1"/>
    <n v="2022"/>
    <n v="4"/>
    <n v="28"/>
    <n v="9"/>
    <n v="3"/>
  </r>
  <r>
    <x v="1"/>
    <x v="5"/>
    <x v="0"/>
    <s v="Cerrado"/>
    <s v="ITSMECOM-840201"/>
    <n v="4727896"/>
    <d v="2022-03-15T00:00:00"/>
    <d v="2022-04-20T00:00:00"/>
    <d v="2022-03-15T00:00:00"/>
    <d v="2022-04-04T00:00:00"/>
    <s v=""/>
    <d v="2022-04-04T00:00:00"/>
    <n v="20"/>
    <n v="20"/>
    <n v="2022"/>
    <n v="4"/>
    <n v="28"/>
    <n v="9"/>
    <n v="3"/>
  </r>
  <r>
    <x v="1"/>
    <x v="5"/>
    <x v="0"/>
    <s v="Cerrado"/>
    <s v="ITSMECOM-840184"/>
    <n v="4727874"/>
    <d v="2022-03-15T00:00:00"/>
    <d v="2022-04-20T00:00:00"/>
    <d v="2022-03-15T00:00:00"/>
    <d v="2022-04-04T00:00:00"/>
    <s v=""/>
    <d v="2022-04-04T00:00:00"/>
    <n v="20"/>
    <n v="20"/>
    <n v="2022"/>
    <n v="4"/>
    <n v="28"/>
    <n v="9"/>
    <n v="3"/>
  </r>
  <r>
    <x v="1"/>
    <x v="5"/>
    <x v="0"/>
    <s v="Cerrado"/>
    <s v="ITSMECOM-839524"/>
    <n v="4715563"/>
    <d v="2022-03-14T00:00:00"/>
    <d v="2022-08-01T00:00:00"/>
    <m/>
    <m/>
    <s v=""/>
    <d v="2022-04-28T00:00:00"/>
    <n v="45"/>
    <n v="0"/>
    <n v="2022"/>
    <n v="4"/>
    <n v="28"/>
    <n v="9"/>
    <n v="3"/>
  </r>
  <r>
    <x v="1"/>
    <x v="7"/>
    <x v="1"/>
    <s v="Cerrado"/>
    <s v="ITSMECOM-836551"/>
    <n v="4708090"/>
    <d v="2022-03-11T00:00:00"/>
    <d v="2022-08-01T00:00:00"/>
    <d v="2022-04-22T00:00:00"/>
    <d v="2022-04-25T00:00:00"/>
    <s v=""/>
    <d v="2022-04-25T00:00:00"/>
    <n v="45"/>
    <n v="3"/>
    <n v="2022"/>
    <n v="4"/>
    <n v="28"/>
    <n v="9"/>
    <n v="3"/>
  </r>
  <r>
    <x v="1"/>
    <x v="1"/>
    <x v="2"/>
    <s v="Cerrado"/>
    <s v="ITSMECOM-832511"/>
    <n v="4691517"/>
    <d v="2022-03-09T00:00:00"/>
    <d v="2022-04-17T00:00:00"/>
    <m/>
    <m/>
    <s v=""/>
    <d v="2022-04-01T00:00:00"/>
    <n v="23"/>
    <n v="0"/>
    <n v="2022"/>
    <n v="4"/>
    <n v="28"/>
    <n v="9"/>
    <n v="3"/>
  </r>
  <r>
    <x v="1"/>
    <x v="7"/>
    <x v="0"/>
    <s v="Cerrado"/>
    <s v="ITSMECOM-830452"/>
    <n v="4682977"/>
    <d v="2022-03-08T00:00:00"/>
    <d v="2022-08-01T00:00:00"/>
    <d v="2022-04-21T00:00:00"/>
    <d v="2022-04-27T00:00:00"/>
    <s v=""/>
    <d v="2022-04-27T00:00:00"/>
    <n v="50"/>
    <n v="6"/>
    <n v="2022"/>
    <n v="4"/>
    <n v="28"/>
    <n v="9"/>
    <n v="3"/>
  </r>
  <r>
    <x v="1"/>
    <x v="7"/>
    <x v="3"/>
    <s v="Cerrado"/>
    <s v="ITSMECOM-823003"/>
    <n v="4663042"/>
    <d v="2022-03-03T00:00:00"/>
    <d v="2022-04-27T00:00:00"/>
    <d v="2022-03-18T00:00:00"/>
    <d v="2022-03-28T00:00:00"/>
    <s v=""/>
    <d v="2022-04-11T00:00:00"/>
    <n v="39"/>
    <n v="10"/>
    <n v="2022"/>
    <n v="4"/>
    <n v="28"/>
    <n v="9"/>
    <n v="3"/>
  </r>
  <r>
    <x v="1"/>
    <x v="5"/>
    <x v="0"/>
    <s v="Cerrado"/>
    <s v="ITSMECOM-822724"/>
    <n v="4661540"/>
    <d v="2022-03-03T00:00:00"/>
    <d v="2022-04-20T00:00:00"/>
    <d v="2022-03-03T00:00:00"/>
    <d v="2022-04-04T00:00:00"/>
    <s v=""/>
    <d v="2022-04-04T00:00:00"/>
    <n v="32"/>
    <n v="32"/>
    <n v="2022"/>
    <n v="4"/>
    <n v="28"/>
    <n v="9"/>
    <n v="3"/>
  </r>
  <r>
    <x v="1"/>
    <x v="3"/>
    <x v="0"/>
    <s v="Cerrado"/>
    <s v="ITSMECOM-815563"/>
    <n v="4642702"/>
    <d v="2022-02-28T00:00:00"/>
    <d v="2022-04-27T00:00:00"/>
    <d v="2022-02-28T00:00:00"/>
    <d v="2022-04-11T00:00:00"/>
    <s v=""/>
    <d v="2022-04-11T00:00:00"/>
    <n v="42"/>
    <n v="42"/>
    <n v="2022"/>
    <n v="4"/>
    <n v="28"/>
    <n v="9"/>
    <n v="3"/>
  </r>
  <r>
    <x v="1"/>
    <x v="7"/>
    <x v="3"/>
    <s v="Cerrado"/>
    <s v="ITSMECOM-814417"/>
    <n v="4641232"/>
    <d v="2022-02-26T00:00:00"/>
    <d v="2022-04-22T00:00:00"/>
    <d v="2022-04-05T00:00:00"/>
    <d v="2022-04-06T00:00:00"/>
    <s v=""/>
    <d v="2022-04-06T00:00:00"/>
    <n v="39"/>
    <n v="1"/>
    <n v="2022"/>
    <n v="4"/>
    <n v="28"/>
    <n v="9"/>
    <n v="3"/>
  </r>
  <r>
    <x v="1"/>
    <x v="7"/>
    <x v="2"/>
    <s v="Cerrado"/>
    <s v="ITSMECOM-813421"/>
    <n v="4638684"/>
    <d v="2022-02-25T00:00:00"/>
    <d v="2022-04-12T00:00:00"/>
    <m/>
    <m/>
    <s v=""/>
    <d v="2022-04-12T00:00:00"/>
    <n v="46"/>
    <n v="0"/>
    <n v="2022"/>
    <n v="4"/>
    <n v="28"/>
    <n v="9"/>
    <n v="3"/>
  </r>
  <r>
    <x v="1"/>
    <x v="7"/>
    <x v="1"/>
    <s v="Cerrado"/>
    <s v="ITSMECOM-801833"/>
    <n v="4601551"/>
    <d v="2022-02-18T00:00:00"/>
    <d v="2022-04-26T00:00:00"/>
    <d v="2022-02-21T00:00:00"/>
    <d v="2022-04-26T00:00:00"/>
    <s v=""/>
    <d v="2022-04-26T00:00:00"/>
    <n v="67"/>
    <n v="64"/>
    <n v="2022"/>
    <n v="4"/>
    <n v="28"/>
    <n v="9"/>
    <n v="3"/>
  </r>
  <r>
    <x v="1"/>
    <x v="7"/>
    <x v="5"/>
    <s v="Cerrado"/>
    <s v="ITSMECOM-801770"/>
    <n v="4601188"/>
    <d v="2022-02-18T00:00:00"/>
    <d v="2022-04-26T00:00:00"/>
    <d v="2022-04-22T00:00:00"/>
    <d v="2022-04-26T00:00:00"/>
    <s v=""/>
    <d v="2022-04-26T00:00:00"/>
    <n v="67"/>
    <n v="4"/>
    <n v="2022"/>
    <n v="4"/>
    <n v="28"/>
    <n v="9"/>
    <n v="3"/>
  </r>
  <r>
    <x v="1"/>
    <x v="7"/>
    <x v="2"/>
    <s v="Cerrado"/>
    <s v="ITSMECOM-800972"/>
    <n v="4597496"/>
    <d v="2022-02-18T00:00:00"/>
    <d v="2022-04-22T00:00:00"/>
    <m/>
    <m/>
    <s v=""/>
    <d v="2022-04-06T00:00:00"/>
    <n v="47"/>
    <n v="0"/>
    <n v="2022"/>
    <n v="4"/>
    <n v="28"/>
    <n v="9"/>
    <n v="3"/>
  </r>
  <r>
    <x v="1"/>
    <x v="7"/>
    <x v="1"/>
    <s v="Cerrado"/>
    <s v="ITSMECOM-799687"/>
    <n v="4593776"/>
    <d v="2022-02-17T00:00:00"/>
    <d v="2022-08-01T00:00:00"/>
    <d v="2022-04-28T00:00:00"/>
    <d v="2022-04-29T00:00:00"/>
    <s v=""/>
    <d v="2022-04-29T00:00:00"/>
    <n v="71"/>
    <n v="1"/>
    <n v="2022"/>
    <n v="4"/>
    <n v="28"/>
    <n v="9"/>
    <n v="3"/>
  </r>
  <r>
    <x v="1"/>
    <x v="7"/>
    <x v="0"/>
    <s v="Cerrado"/>
    <s v="ITSMECOM-799626"/>
    <n v="4593620"/>
    <d v="2022-02-17T00:00:00"/>
    <d v="2022-04-28T00:00:00"/>
    <d v="2022-03-14T00:00:00"/>
    <d v="2022-03-31T00:00:00"/>
    <s v=""/>
    <d v="2022-04-28T00:00:00"/>
    <n v="70"/>
    <n v="17"/>
    <n v="2022"/>
    <n v="4"/>
    <n v="28"/>
    <n v="9"/>
    <n v="3"/>
  </r>
  <r>
    <x v="1"/>
    <x v="7"/>
    <x v="5"/>
    <s v="Cerrado"/>
    <s v="ITSMECOM-799585"/>
    <n v="4593359"/>
    <d v="2022-02-17T00:00:00"/>
    <d v="2022-04-25T00:00:00"/>
    <m/>
    <m/>
    <s v=""/>
    <d v="2022-04-25T00:00:00"/>
    <n v="67"/>
    <n v="0"/>
    <n v="2022"/>
    <n v="4"/>
    <n v="28"/>
    <n v="9"/>
    <n v="3"/>
  </r>
  <r>
    <x v="1"/>
    <x v="1"/>
    <x v="0"/>
    <s v="Cerrado"/>
    <s v="ITSMECOM-797673"/>
    <n v="4586360"/>
    <d v="2022-02-16T00:00:00"/>
    <d v="2022-08-01T00:00:00"/>
    <d v="2022-02-16T00:00:00"/>
    <d v="2022-04-25T00:00:00"/>
    <s v=""/>
    <d v="2022-04-25T00:00:00"/>
    <n v="68"/>
    <n v="68"/>
    <n v="2022"/>
    <n v="4"/>
    <n v="28"/>
    <n v="9"/>
    <n v="3"/>
  </r>
  <r>
    <x v="1"/>
    <x v="1"/>
    <x v="2"/>
    <s v="Cerrado"/>
    <s v="ITSMECOM-792521"/>
    <n v="4569500"/>
    <d v="2022-02-14T00:00:00"/>
    <d v="2022-04-21T00:00:00"/>
    <d v="2022-02-15T00:00:00"/>
    <d v="2022-04-05T00:00:00"/>
    <s v="SINGPOST"/>
    <d v="2022-04-05T00:00:00"/>
    <n v="50"/>
    <n v="49"/>
    <n v="2022"/>
    <n v="4"/>
    <n v="28"/>
    <n v="9"/>
    <n v="3"/>
  </r>
  <r>
    <x v="1"/>
    <x v="1"/>
    <x v="0"/>
    <s v="Cerrado"/>
    <s v="ITSMECOM-791804"/>
    <n v="4567210"/>
    <d v="2022-02-14T00:00:00"/>
    <d v="2022-04-20T00:00:00"/>
    <d v="2022-02-14T00:00:00"/>
    <d v="2022-04-04T00:00:00"/>
    <s v="COLISSIMO"/>
    <d v="2022-04-04T00:00:00"/>
    <n v="49"/>
    <n v="49"/>
    <n v="2022"/>
    <n v="4"/>
    <n v="28"/>
    <n v="9"/>
    <n v="3"/>
  </r>
  <r>
    <x v="1"/>
    <x v="1"/>
    <x v="0"/>
    <s v="Cerrado"/>
    <s v="ITSMECOM-788783"/>
    <n v="4561964"/>
    <d v="2022-02-11T00:00:00"/>
    <d v="2022-08-01T00:00:00"/>
    <m/>
    <m/>
    <s v=""/>
    <d v="2022-04-28T00:00:00"/>
    <n v="76"/>
    <n v="0"/>
    <n v="2022"/>
    <n v="4"/>
    <n v="28"/>
    <n v="9"/>
    <n v="3"/>
  </r>
  <r>
    <x v="1"/>
    <x v="5"/>
    <x v="0"/>
    <s v="Cerrado"/>
    <s v="ITSMECOM-788365"/>
    <n v="4560117"/>
    <d v="2022-02-11T00:00:00"/>
    <d v="2022-04-20T00:00:00"/>
    <d v="2022-02-14T00:00:00"/>
    <d v="2022-04-04T00:00:00"/>
    <s v=""/>
    <d v="2022-04-04T00:00:00"/>
    <n v="52"/>
    <n v="49"/>
    <n v="2022"/>
    <n v="4"/>
    <n v="28"/>
    <n v="9"/>
    <n v="3"/>
  </r>
  <r>
    <x v="0"/>
    <x v="0"/>
    <x v="2"/>
    <s v="Cerrado"/>
    <s v="ITSMECOM-787384"/>
    <n v="4556998"/>
    <d v="2022-02-10T00:00:00"/>
    <d v="2022-04-28T00:00:00"/>
    <d v="2022-02-10T00:00:00"/>
    <d v="2022-04-12T00:00:00"/>
    <s v=""/>
    <d v="2022-04-12T00:00:00"/>
    <n v="61"/>
    <n v="61"/>
    <n v="2022"/>
    <n v="4"/>
    <n v="28"/>
    <n v="9"/>
    <n v="3"/>
  </r>
  <r>
    <x v="1"/>
    <x v="1"/>
    <x v="1"/>
    <s v="Cerrado"/>
    <s v="ITSMECOM-784559"/>
    <n v="4547313"/>
    <d v="2022-02-09T00:00:00"/>
    <d v="2022-08-01T00:00:00"/>
    <d v="2022-02-09T00:00:00"/>
    <d v="2022-04-25T00:00:00"/>
    <s v=""/>
    <d v="2022-04-25T00:00:00"/>
    <n v="75"/>
    <n v="75"/>
    <n v="2022"/>
    <n v="4"/>
    <n v="28"/>
    <n v="9"/>
    <n v="3"/>
  </r>
  <r>
    <x v="1"/>
    <x v="7"/>
    <x v="2"/>
    <s v="Cerrado"/>
    <s v="ITSMECOM-782089"/>
    <n v="4538834"/>
    <d v="2022-02-08T00:00:00"/>
    <d v="2022-08-01T00:00:00"/>
    <d v="2022-04-21T00:00:00"/>
    <d v="2022-04-26T00:00:00"/>
    <s v=""/>
    <d v="2022-04-26T00:00:00"/>
    <n v="77"/>
    <n v="5"/>
    <n v="2022"/>
    <n v="4"/>
    <n v="28"/>
    <n v="9"/>
    <n v="3"/>
  </r>
  <r>
    <x v="1"/>
    <x v="7"/>
    <x v="0"/>
    <s v="Cerrado"/>
    <s v="ITSMECOM-774782"/>
    <n v="4523067"/>
    <d v="2022-02-04T00:00:00"/>
    <d v="2022-04-20T00:00:00"/>
    <d v="2022-02-04T00:00:00"/>
    <d v="2022-04-04T00:00:00"/>
    <s v="KERRY TH"/>
    <d v="2022-04-04T00:00:00"/>
    <n v="59"/>
    <n v="59"/>
    <n v="2022"/>
    <n v="4"/>
    <n v="28"/>
    <n v="9"/>
    <n v="3"/>
  </r>
  <r>
    <x v="1"/>
    <x v="1"/>
    <x v="4"/>
    <s v="Cerrado"/>
    <s v="ITSMECOM-755490"/>
    <n v="4475119"/>
    <d v="2022-01-26T00:00:00"/>
    <d v="2022-08-01T00:00:00"/>
    <d v="2022-01-26T00:00:00"/>
    <d v="2022-04-25T00:00:00"/>
    <s v=""/>
    <d v="2022-04-25T00:00:00"/>
    <n v="89"/>
    <n v="89"/>
    <n v="2022"/>
    <n v="4"/>
    <n v="28"/>
    <n v="9"/>
    <n v="3"/>
  </r>
  <r>
    <x v="1"/>
    <x v="1"/>
    <x v="0"/>
    <s v="Cerrado"/>
    <s v="ITSMECOM-755124"/>
    <n v="4473151"/>
    <d v="2022-01-26T00:00:00"/>
    <d v="2022-04-20T00:00:00"/>
    <d v="2022-01-26T00:00:00"/>
    <d v="2022-04-04T00:00:00"/>
    <s v="ASILKARGO"/>
    <d v="2022-04-04T00:00:00"/>
    <n v="68"/>
    <n v="68"/>
    <n v="2022"/>
    <n v="4"/>
    <n v="28"/>
    <n v="9"/>
    <n v="3"/>
  </r>
  <r>
    <x v="1"/>
    <x v="1"/>
    <x v="0"/>
    <s v="Cerrado"/>
    <s v="ITSMECOM-739048"/>
    <n v="4434417"/>
    <d v="2022-01-19T00:00:00"/>
    <d v="2022-04-21T00:00:00"/>
    <d v="2022-01-19T00:00:00"/>
    <d v="2022-04-05T00:00:00"/>
    <s v="COLISSIMO"/>
    <d v="2022-04-05T00:00:00"/>
    <n v="76"/>
    <n v="76"/>
    <n v="2022"/>
    <n v="4"/>
    <n v="28"/>
    <n v="9"/>
    <n v="3"/>
  </r>
  <r>
    <x v="1"/>
    <x v="1"/>
    <x v="3"/>
    <s v="Cerrado"/>
    <s v="ITSMECOM-738758"/>
    <n v="4432898"/>
    <d v="2022-01-19T00:00:00"/>
    <d v="2022-05-07T00:00:00"/>
    <m/>
    <m/>
    <s v="varios"/>
    <d v="2022-04-21T00:00:00"/>
    <n v="92"/>
    <n v="0"/>
    <n v="2022"/>
    <n v="4"/>
    <n v="28"/>
    <n v="9"/>
    <n v="3"/>
  </r>
  <r>
    <x v="1"/>
    <x v="19"/>
    <x v="2"/>
    <s v="Cerrado"/>
    <s v="ITSMECOM-732257"/>
    <n v="4413390"/>
    <d v="2022-01-14T00:00:00"/>
    <d v="2022-04-26T00:00:00"/>
    <d v="2022-04-26T00:00:00"/>
    <d v="2022-04-26T00:00:00"/>
    <s v=""/>
    <d v="2022-04-26T00:00:00"/>
    <n v="102"/>
    <n v="0"/>
    <n v="2022"/>
    <n v="4"/>
    <n v="28"/>
    <n v="9"/>
    <n v="3"/>
  </r>
  <r>
    <x v="1"/>
    <x v="7"/>
    <x v="2"/>
    <s v="Cerrado"/>
    <s v="ITSMECOM-731509"/>
    <n v="4411209"/>
    <d v="2022-01-14T00:00:00"/>
    <d v="2022-08-01T00:00:00"/>
    <d v="2022-04-21T00:00:00"/>
    <d v="2022-04-27T00:00:00"/>
    <s v=""/>
    <d v="2022-04-27T00:00:00"/>
    <n v="103"/>
    <n v="6"/>
    <n v="2022"/>
    <n v="4"/>
    <n v="28"/>
    <n v="9"/>
    <n v="3"/>
  </r>
  <r>
    <x v="1"/>
    <x v="7"/>
    <x v="0"/>
    <s v="Cerrado"/>
    <s v="ITSMECOM-629295"/>
    <n v="4131448"/>
    <d v="2021-11-08T00:00:00"/>
    <d v="2022-04-20T00:00:00"/>
    <d v="2021-11-12T00:00:00"/>
    <d v="2022-04-04T00:00:00"/>
    <s v="VARIOS COURIERS"/>
    <d v="2022-04-04T00:00:00"/>
    <n v="147"/>
    <n v="143"/>
    <n v="2022"/>
    <n v="4"/>
    <n v="28"/>
    <n v="9"/>
    <n v="3"/>
  </r>
  <r>
    <x v="1"/>
    <x v="7"/>
    <x v="3"/>
    <s v="Cerrado"/>
    <s v="ITSMECOM-623070"/>
    <n v="4112321"/>
    <d v="2021-11-03T00:00:00"/>
    <d v="2022-05-07T00:00:00"/>
    <m/>
    <m/>
    <s v="ups/UPS MI"/>
    <d v="2022-04-21T00:00:00"/>
    <n v="169"/>
    <n v="0"/>
    <n v="2022"/>
    <n v="4"/>
    <n v="28"/>
    <n v="9"/>
    <n v="3"/>
  </r>
  <r>
    <x v="0"/>
    <x v="7"/>
    <x v="2"/>
    <s v="Cerrado"/>
    <s v="ITSMECOM-387815"/>
    <n v="3431408"/>
    <d v="2021-05-11T00:00:00"/>
    <d v="2022-08-01T00:00:00"/>
    <m/>
    <m/>
    <s v=""/>
    <d v="2022-04-26T00:00:00"/>
    <n v="350"/>
    <n v="0"/>
    <n v="2022"/>
    <n v="4"/>
    <n v="28"/>
    <n v="9"/>
    <n v="3"/>
  </r>
  <r>
    <x v="0"/>
    <x v="13"/>
    <x v="0"/>
    <s v="Cerrado"/>
    <s v="ITSMECOM-861099"/>
    <n v="4808559"/>
    <d v="2022-03-30T00:00:00"/>
    <d v="2022-04-15T00:00:00"/>
    <m/>
    <m/>
    <s v=""/>
    <d v="2022-03-30T00:00:00"/>
    <n v="0"/>
    <n v="0"/>
    <n v="2022"/>
    <n v="3"/>
    <n v="28"/>
    <n v="9"/>
    <n v="3"/>
  </r>
  <r>
    <x v="0"/>
    <x v="0"/>
    <x v="0"/>
    <s v="Cerrado"/>
    <s v="ITSMECOM-860825"/>
    <n v="4806805"/>
    <d v="2022-03-30T00:00:00"/>
    <d v="2022-04-15T00:00:00"/>
    <m/>
    <m/>
    <s v=""/>
    <d v="2022-03-30T00:00:00"/>
    <n v="0"/>
    <n v="0"/>
    <n v="2022"/>
    <n v="3"/>
    <n v="28"/>
    <n v="9"/>
    <n v="3"/>
  </r>
  <r>
    <x v="1"/>
    <x v="5"/>
    <x v="1"/>
    <s v="Cerrado"/>
    <s v="ITSMECOM-860411"/>
    <n v="4805211"/>
    <d v="2022-03-30T00:00:00"/>
    <d v="2022-04-16T00:00:00"/>
    <m/>
    <m/>
    <s v=""/>
    <d v="2022-03-31T00:00:00"/>
    <n v="1"/>
    <n v="0"/>
    <n v="2022"/>
    <n v="3"/>
    <n v="28"/>
    <n v="9"/>
    <n v="3"/>
  </r>
  <r>
    <x v="1"/>
    <x v="3"/>
    <x v="0"/>
    <s v="Cerrado"/>
    <s v="ITSMECOM-860281"/>
    <n v="4804395"/>
    <d v="2022-03-30T00:00:00"/>
    <d v="2022-04-15T00:00:00"/>
    <d v="2022-03-30T00:00:00"/>
    <d v="2022-03-30T00:00:00"/>
    <s v=""/>
    <d v="2022-03-30T00:00:00"/>
    <n v="0"/>
    <n v="0"/>
    <n v="2022"/>
    <n v="3"/>
    <n v="28"/>
    <n v="9"/>
    <n v="3"/>
  </r>
  <r>
    <x v="1"/>
    <x v="3"/>
    <x v="0"/>
    <s v="Cerrado"/>
    <s v="ITSMECOM-860273"/>
    <n v="4804388"/>
    <d v="2022-03-30T00:00:00"/>
    <d v="2022-04-16T00:00:00"/>
    <d v="2022-03-30T00:00:00"/>
    <d v="2022-03-31T00:00:00"/>
    <s v=""/>
    <d v="2022-03-31T00:00:00"/>
    <n v="1"/>
    <n v="1"/>
    <n v="2022"/>
    <n v="3"/>
    <n v="28"/>
    <n v="9"/>
    <n v="3"/>
  </r>
  <r>
    <x v="1"/>
    <x v="3"/>
    <x v="0"/>
    <s v="Cerrado"/>
    <s v="ITSMECOM-858953"/>
    <n v="4798690"/>
    <d v="2022-03-29T00:00:00"/>
    <d v="2022-04-14T00:00:00"/>
    <m/>
    <m/>
    <s v=""/>
    <d v="2022-03-29T00:00:00"/>
    <n v="0"/>
    <n v="0"/>
    <n v="2022"/>
    <n v="3"/>
    <n v="28"/>
    <n v="9"/>
    <n v="3"/>
  </r>
  <r>
    <x v="0"/>
    <x v="4"/>
    <x v="0"/>
    <s v="Cerrado"/>
    <s v="ITSMECOM-857703"/>
    <n v="4793282"/>
    <d v="2022-03-28T00:00:00"/>
    <d v="2022-04-13T00:00:00"/>
    <m/>
    <m/>
    <s v=""/>
    <d v="2022-03-28T00:00:00"/>
    <n v="0"/>
    <n v="0"/>
    <n v="2022"/>
    <n v="3"/>
    <n v="28"/>
    <n v="9"/>
    <n v="3"/>
  </r>
  <r>
    <x v="1"/>
    <x v="3"/>
    <x v="0"/>
    <s v="Cerrado"/>
    <s v="ITSMECOM-857530"/>
    <n v="4792372"/>
    <d v="2022-03-28T00:00:00"/>
    <d v="2022-04-13T00:00:00"/>
    <d v="2022-03-28T00:00:00"/>
    <d v="2022-03-28T00:00:00"/>
    <s v=""/>
    <d v="2022-03-28T00:00:00"/>
    <n v="0"/>
    <n v="0"/>
    <n v="2022"/>
    <n v="3"/>
    <n v="28"/>
    <n v="9"/>
    <n v="3"/>
  </r>
  <r>
    <x v="1"/>
    <x v="5"/>
    <x v="0"/>
    <s v="Cerrado"/>
    <s v="ITSMECOM-855188"/>
    <n v="4786515"/>
    <d v="2022-03-25T00:00:00"/>
    <d v="2022-04-13T00:00:00"/>
    <d v="2022-03-25T00:00:00"/>
    <d v="2022-03-28T00:00:00"/>
    <s v=""/>
    <d v="2022-03-28T00:00:00"/>
    <n v="3"/>
    <n v="3"/>
    <n v="2022"/>
    <n v="3"/>
    <n v="28"/>
    <n v="9"/>
    <n v="3"/>
  </r>
  <r>
    <x v="1"/>
    <x v="5"/>
    <x v="0"/>
    <s v="Cerrado"/>
    <s v="ITSMECOM-855109"/>
    <n v="4785911"/>
    <d v="2022-03-25T00:00:00"/>
    <d v="2022-04-13T00:00:00"/>
    <d v="2022-03-25T00:00:00"/>
    <d v="2022-03-28T00:00:00"/>
    <s v=""/>
    <d v="2022-03-28T00:00:00"/>
    <n v="3"/>
    <n v="3"/>
    <n v="2022"/>
    <n v="3"/>
    <n v="28"/>
    <n v="9"/>
    <n v="3"/>
  </r>
  <r>
    <x v="1"/>
    <x v="1"/>
    <x v="2"/>
    <s v="Cerrado"/>
    <s v="ITSMECOM-855011"/>
    <n v="4785268"/>
    <d v="2022-03-25T00:00:00"/>
    <d v="2022-04-15T00:00:00"/>
    <d v="2022-03-25T00:00:00"/>
    <d v="2022-03-30T00:00:00"/>
    <s v=""/>
    <d v="2022-03-30T00:00:00"/>
    <n v="5"/>
    <n v="5"/>
    <n v="2022"/>
    <n v="3"/>
    <n v="28"/>
    <n v="9"/>
    <n v="3"/>
  </r>
  <r>
    <x v="1"/>
    <x v="1"/>
    <x v="2"/>
    <s v="Cerrado"/>
    <s v="ITSMECOM-855009"/>
    <n v="4785265"/>
    <d v="2022-03-25T00:00:00"/>
    <d v="2022-04-13T00:00:00"/>
    <d v="2022-03-25T00:00:00"/>
    <d v="2022-03-28T00:00:00"/>
    <s v=""/>
    <d v="2022-03-28T00:00:00"/>
    <n v="3"/>
    <n v="3"/>
    <n v="2022"/>
    <n v="3"/>
    <n v="28"/>
    <n v="9"/>
    <n v="3"/>
  </r>
  <r>
    <x v="1"/>
    <x v="3"/>
    <x v="0"/>
    <s v="Cerrado"/>
    <s v="ITSMECOM-855002"/>
    <n v="4785094"/>
    <d v="2022-03-25T00:00:00"/>
    <d v="2022-04-13T00:00:00"/>
    <d v="2022-03-25T00:00:00"/>
    <d v="2022-03-28T00:00:00"/>
    <s v=""/>
    <d v="2022-03-28T00:00:00"/>
    <n v="3"/>
    <n v="3"/>
    <n v="2022"/>
    <n v="3"/>
    <n v="28"/>
    <n v="9"/>
    <n v="3"/>
  </r>
  <r>
    <x v="1"/>
    <x v="5"/>
    <x v="0"/>
    <s v="Cerrado"/>
    <s v="ITSMECOM-853770"/>
    <n v="4780964"/>
    <d v="2022-03-24T00:00:00"/>
    <d v="2022-04-13T00:00:00"/>
    <d v="2022-03-24T00:00:00"/>
    <d v="2022-03-28T00:00:00"/>
    <s v=""/>
    <d v="2022-03-28T00:00:00"/>
    <n v="4"/>
    <n v="4"/>
    <n v="2022"/>
    <n v="3"/>
    <n v="28"/>
    <n v="9"/>
    <n v="3"/>
  </r>
  <r>
    <x v="0"/>
    <x v="0"/>
    <x v="0"/>
    <s v="Cerrado"/>
    <s v="ITSMECOM-853401"/>
    <n v="4778704"/>
    <d v="2022-03-24T00:00:00"/>
    <d v="2022-04-09T00:00:00"/>
    <m/>
    <m/>
    <s v=""/>
    <d v="2022-03-24T00:00:00"/>
    <n v="0"/>
    <n v="0"/>
    <n v="2022"/>
    <n v="3"/>
    <n v="28"/>
    <n v="9"/>
    <n v="3"/>
  </r>
  <r>
    <x v="0"/>
    <x v="8"/>
    <x v="0"/>
    <s v="Cerrado"/>
    <s v="ITSMECOM-853316"/>
    <n v="4778280"/>
    <d v="2022-03-24T00:00:00"/>
    <d v="2022-04-14T00:00:00"/>
    <m/>
    <m/>
    <s v=""/>
    <d v="2022-03-29T00:00:00"/>
    <n v="5"/>
    <n v="0"/>
    <n v="2022"/>
    <n v="3"/>
    <n v="28"/>
    <n v="9"/>
    <n v="3"/>
  </r>
  <r>
    <x v="1"/>
    <x v="1"/>
    <x v="2"/>
    <s v="Cerrado"/>
    <s v="ITSMECOM-853269"/>
    <n v="4777905"/>
    <d v="2022-03-24T00:00:00"/>
    <d v="2022-04-13T00:00:00"/>
    <d v="2022-03-28T00:00:00"/>
    <d v="2022-03-28T00:00:00"/>
    <s v=""/>
    <d v="2022-03-28T00:00:00"/>
    <n v="4"/>
    <n v="0"/>
    <n v="2022"/>
    <n v="3"/>
    <n v="28"/>
    <n v="9"/>
    <n v="3"/>
  </r>
  <r>
    <x v="1"/>
    <x v="1"/>
    <x v="1"/>
    <s v="Cerrado"/>
    <s v="ITSMECOM-851320"/>
    <n v="4771632"/>
    <d v="2022-03-23T00:00:00"/>
    <d v="2022-04-08T00:00:00"/>
    <d v="2022-03-23T00:00:00"/>
    <d v="2022-03-23T00:00:00"/>
    <s v=""/>
    <d v="2022-03-23T00:00:00"/>
    <n v="0"/>
    <n v="0"/>
    <n v="2022"/>
    <n v="3"/>
    <n v="28"/>
    <n v="9"/>
    <n v="3"/>
  </r>
  <r>
    <x v="1"/>
    <x v="1"/>
    <x v="0"/>
    <s v="Cerrado"/>
    <s v="ITSMECOM-851305"/>
    <n v="4771612"/>
    <d v="2022-03-23T00:00:00"/>
    <d v="2022-04-08T00:00:00"/>
    <d v="2022-03-23T00:00:00"/>
    <d v="2022-03-23T00:00:00"/>
    <s v=""/>
    <d v="2022-03-23T00:00:00"/>
    <n v="0"/>
    <n v="0"/>
    <n v="2022"/>
    <n v="3"/>
    <n v="28"/>
    <n v="9"/>
    <n v="3"/>
  </r>
  <r>
    <x v="0"/>
    <x v="0"/>
    <x v="0"/>
    <s v="Cerrado"/>
    <s v="ITSMECOM-849878"/>
    <n v="4766987"/>
    <d v="2022-03-22T00:00:00"/>
    <d v="2022-04-08T00:00:00"/>
    <m/>
    <m/>
    <s v=""/>
    <d v="2022-03-23T00:00:00"/>
    <n v="1"/>
    <n v="0"/>
    <n v="2022"/>
    <n v="3"/>
    <n v="28"/>
    <n v="9"/>
    <n v="3"/>
  </r>
  <r>
    <x v="0"/>
    <x v="0"/>
    <x v="0"/>
    <s v="Cerrado"/>
    <s v="ITSMECOM-849872"/>
    <n v="4766969"/>
    <d v="2022-03-22T00:00:00"/>
    <d v="2022-04-07T00:00:00"/>
    <m/>
    <m/>
    <s v=""/>
    <d v="2022-03-22T00:00:00"/>
    <n v="0"/>
    <n v="0"/>
    <n v="2022"/>
    <n v="3"/>
    <n v="28"/>
    <n v="9"/>
    <n v="3"/>
  </r>
  <r>
    <x v="0"/>
    <x v="11"/>
    <x v="1"/>
    <s v="Cerrado"/>
    <s v="ITSMECOM-849662"/>
    <n v="4766113"/>
    <d v="2022-03-22T00:00:00"/>
    <d v="2022-04-07T00:00:00"/>
    <m/>
    <m/>
    <s v=""/>
    <d v="2022-03-22T00:00:00"/>
    <n v="0"/>
    <n v="0"/>
    <n v="2022"/>
    <n v="3"/>
    <n v="28"/>
    <n v="9"/>
    <n v="3"/>
  </r>
  <r>
    <x v="1"/>
    <x v="11"/>
    <x v="1"/>
    <s v="Cerrado"/>
    <s v="ITSMECOM-849591"/>
    <n v="4765637"/>
    <d v="2022-03-22T00:00:00"/>
    <d v="2022-04-13T00:00:00"/>
    <m/>
    <m/>
    <s v="ARAMEX"/>
    <d v="2022-03-23T00:00:00"/>
    <n v="1"/>
    <n v="0"/>
    <n v="2022"/>
    <n v="3"/>
    <n v="28"/>
    <n v="9"/>
    <n v="3"/>
  </r>
  <r>
    <x v="1"/>
    <x v="5"/>
    <x v="0"/>
    <s v="Cerrado"/>
    <s v="ITSMECOM-849482"/>
    <n v="4765056"/>
    <d v="2022-03-22T00:00:00"/>
    <d v="2022-04-07T00:00:00"/>
    <m/>
    <m/>
    <s v=""/>
    <d v="2022-03-22T00:00:00"/>
    <n v="0"/>
    <n v="0"/>
    <n v="2022"/>
    <n v="3"/>
    <n v="28"/>
    <n v="9"/>
    <n v="3"/>
  </r>
  <r>
    <x v="1"/>
    <x v="5"/>
    <x v="0"/>
    <s v="Cerrado"/>
    <s v="ITSMECOM-849476"/>
    <n v="4765050"/>
    <d v="2022-03-22T00:00:00"/>
    <d v="2022-04-14T00:00:00"/>
    <d v="2022-03-22T00:00:00"/>
    <d v="2022-03-29T00:00:00"/>
    <s v=""/>
    <d v="2022-03-29T00:00:00"/>
    <n v="7"/>
    <n v="7"/>
    <n v="2022"/>
    <n v="3"/>
    <n v="28"/>
    <n v="9"/>
    <n v="3"/>
  </r>
  <r>
    <x v="1"/>
    <x v="3"/>
    <x v="0"/>
    <s v="Cerrado"/>
    <s v="ITSMECOM-849453"/>
    <n v="4764954"/>
    <d v="2022-03-22T00:00:00"/>
    <d v="2022-04-07T00:00:00"/>
    <m/>
    <m/>
    <s v=""/>
    <d v="2022-03-22T00:00:00"/>
    <n v="0"/>
    <n v="0"/>
    <n v="2022"/>
    <n v="3"/>
    <n v="28"/>
    <n v="9"/>
    <n v="3"/>
  </r>
  <r>
    <x v="1"/>
    <x v="3"/>
    <x v="0"/>
    <s v="Cerrado"/>
    <s v="ITSMECOM-849446"/>
    <n v="4764948"/>
    <d v="2022-03-22T00:00:00"/>
    <d v="2022-04-07T00:00:00"/>
    <m/>
    <m/>
    <s v=""/>
    <d v="2022-03-22T00:00:00"/>
    <n v="0"/>
    <n v="0"/>
    <n v="2022"/>
    <n v="3"/>
    <n v="28"/>
    <n v="9"/>
    <n v="3"/>
  </r>
  <r>
    <x v="1"/>
    <x v="3"/>
    <x v="0"/>
    <s v="Cerrado"/>
    <s v="ITSMECOM-849429"/>
    <n v="4764938"/>
    <d v="2022-03-22T00:00:00"/>
    <d v="2022-04-07T00:00:00"/>
    <d v="2022-03-22T00:00:00"/>
    <d v="2022-03-22T00:00:00"/>
    <s v=""/>
    <d v="2022-03-22T00:00:00"/>
    <n v="0"/>
    <n v="0"/>
    <n v="2022"/>
    <n v="3"/>
    <n v="28"/>
    <n v="9"/>
    <n v="3"/>
  </r>
  <r>
    <x v="0"/>
    <x v="0"/>
    <x v="0"/>
    <s v="Cerrado"/>
    <s v="ITSMECOM-849408"/>
    <n v="4764790"/>
    <d v="2022-03-22T00:00:00"/>
    <d v="2022-04-07T00:00:00"/>
    <m/>
    <m/>
    <s v=""/>
    <d v="2022-03-22T00:00:00"/>
    <n v="0"/>
    <n v="0"/>
    <n v="2022"/>
    <n v="3"/>
    <n v="28"/>
    <n v="9"/>
    <n v="3"/>
  </r>
  <r>
    <x v="1"/>
    <x v="1"/>
    <x v="0"/>
    <s v="Cerrado"/>
    <s v="ITSMECOM-848544"/>
    <n v="4761697"/>
    <d v="2022-03-21T00:00:00"/>
    <d v="2022-04-08T00:00:00"/>
    <d v="2022-03-21T00:00:00"/>
    <d v="2022-03-23T00:00:00"/>
    <s v=""/>
    <d v="2022-03-23T00:00:00"/>
    <n v="2"/>
    <n v="2"/>
    <n v="2022"/>
    <n v="3"/>
    <n v="28"/>
    <n v="9"/>
    <n v="3"/>
  </r>
  <r>
    <x v="0"/>
    <x v="13"/>
    <x v="1"/>
    <s v="Cerrado"/>
    <s v="ITSMECOM-848395"/>
    <n v="4761223"/>
    <d v="2022-03-21T00:00:00"/>
    <d v="2022-04-06T00:00:00"/>
    <m/>
    <m/>
    <s v=""/>
    <d v="2022-03-21T00:00:00"/>
    <n v="0"/>
    <n v="0"/>
    <n v="2022"/>
    <n v="3"/>
    <n v="28"/>
    <n v="9"/>
    <n v="3"/>
  </r>
  <r>
    <x v="0"/>
    <x v="0"/>
    <x v="1"/>
    <s v="Cerrado"/>
    <s v="ITSMECOM-848337"/>
    <n v="4760864"/>
    <d v="2022-03-21T00:00:00"/>
    <d v="2022-04-06T00:00:00"/>
    <m/>
    <m/>
    <s v=""/>
    <d v="2022-03-21T00:00:00"/>
    <n v="0"/>
    <n v="0"/>
    <n v="2022"/>
    <n v="3"/>
    <n v="28"/>
    <n v="9"/>
    <n v="3"/>
  </r>
  <r>
    <x v="1"/>
    <x v="5"/>
    <x v="0"/>
    <s v="Cerrado"/>
    <s v="ITSMECOM-848002"/>
    <n v="4759240"/>
    <d v="2022-03-21T00:00:00"/>
    <d v="2022-04-07T00:00:00"/>
    <d v="2022-03-21T00:00:00"/>
    <d v="2022-03-22T00:00:00"/>
    <s v=""/>
    <d v="2022-03-22T00:00:00"/>
    <n v="1"/>
    <n v="1"/>
    <n v="2022"/>
    <n v="3"/>
    <n v="28"/>
    <n v="9"/>
    <n v="3"/>
  </r>
  <r>
    <x v="0"/>
    <x v="4"/>
    <x v="0"/>
    <s v="Cerrado"/>
    <s v="ITSMECOM-845871"/>
    <n v="4752577"/>
    <d v="2022-03-18T00:00:00"/>
    <d v="2022-04-03T00:00:00"/>
    <m/>
    <m/>
    <s v=""/>
    <d v="2022-03-18T00:00:00"/>
    <n v="0"/>
    <n v="0"/>
    <n v="2022"/>
    <n v="3"/>
    <n v="28"/>
    <n v="9"/>
    <n v="3"/>
  </r>
  <r>
    <x v="1"/>
    <x v="22"/>
    <x v="4"/>
    <s v="Cerrado"/>
    <s v="ITSMECOM-845327"/>
    <n v="4750063"/>
    <d v="2022-03-18T00:00:00"/>
    <d v="2022-04-13T00:00:00"/>
    <d v="2022-03-18T00:00:00"/>
    <d v="2022-03-28T00:00:00"/>
    <s v=""/>
    <d v="2022-03-28T00:00:00"/>
    <n v="10"/>
    <n v="10"/>
    <n v="2022"/>
    <n v="3"/>
    <n v="28"/>
    <n v="9"/>
    <n v="3"/>
  </r>
  <r>
    <x v="0"/>
    <x v="0"/>
    <x v="0"/>
    <s v="Cerrado"/>
    <s v="ITSMECOM-844779"/>
    <n v="4748479"/>
    <d v="2022-03-17T00:00:00"/>
    <d v="2022-04-02T00:00:00"/>
    <m/>
    <m/>
    <s v=""/>
    <d v="2022-03-17T00:00:00"/>
    <n v="0"/>
    <n v="0"/>
    <n v="2022"/>
    <n v="3"/>
    <n v="28"/>
    <n v="9"/>
    <n v="3"/>
  </r>
  <r>
    <x v="0"/>
    <x v="0"/>
    <x v="0"/>
    <s v="Cerrado"/>
    <s v="ITSMECOM-844343"/>
    <n v="4746410"/>
    <d v="2022-03-17T00:00:00"/>
    <d v="2022-04-02T00:00:00"/>
    <m/>
    <m/>
    <s v=""/>
    <d v="2022-03-17T00:00:00"/>
    <n v="0"/>
    <n v="0"/>
    <n v="2022"/>
    <n v="3"/>
    <n v="28"/>
    <n v="9"/>
    <n v="3"/>
  </r>
  <r>
    <x v="1"/>
    <x v="1"/>
    <x v="0"/>
    <s v="Cerrado"/>
    <s v="ITSMECOM-843900"/>
    <n v="4743495"/>
    <d v="2022-03-17T00:00:00"/>
    <d v="2022-04-02T00:00:00"/>
    <m/>
    <m/>
    <s v=""/>
    <d v="2022-03-17T00:00:00"/>
    <n v="0"/>
    <n v="0"/>
    <n v="2022"/>
    <n v="3"/>
    <n v="28"/>
    <n v="9"/>
    <n v="3"/>
  </r>
  <r>
    <x v="1"/>
    <x v="1"/>
    <x v="0"/>
    <s v="Cerrado"/>
    <s v="ITSMECOM-843898"/>
    <n v="4743490"/>
    <d v="2022-03-17T00:00:00"/>
    <d v="2022-04-02T00:00:00"/>
    <d v="2022-03-17T00:00:00"/>
    <d v="2022-03-17T00:00:00"/>
    <s v=""/>
    <d v="2022-03-17T00:00:00"/>
    <n v="0"/>
    <n v="0"/>
    <n v="2022"/>
    <n v="3"/>
    <n v="28"/>
    <n v="9"/>
    <n v="3"/>
  </r>
  <r>
    <x v="1"/>
    <x v="3"/>
    <x v="0"/>
    <s v="Cerrado"/>
    <s v="ITSMECOM-843876"/>
    <n v="4743448"/>
    <d v="2022-03-17T00:00:00"/>
    <d v="2022-04-02T00:00:00"/>
    <m/>
    <m/>
    <s v=""/>
    <d v="2022-03-17T00:00:00"/>
    <n v="0"/>
    <n v="0"/>
    <n v="2022"/>
    <n v="3"/>
    <n v="28"/>
    <n v="9"/>
    <n v="3"/>
  </r>
  <r>
    <x v="1"/>
    <x v="3"/>
    <x v="1"/>
    <s v="Cerrado"/>
    <s v="ITSMECOM-843165"/>
    <n v="4741715"/>
    <d v="2022-03-16T00:00:00"/>
    <d v="2022-04-02T00:00:00"/>
    <m/>
    <m/>
    <s v="ARAMEX"/>
    <d v="2022-03-17T00:00:00"/>
    <n v="1"/>
    <n v="0"/>
    <n v="2022"/>
    <n v="3"/>
    <n v="28"/>
    <n v="9"/>
    <n v="3"/>
  </r>
  <r>
    <x v="1"/>
    <x v="5"/>
    <x v="0"/>
    <s v="Cerrado"/>
    <s v="ITSMECOM-842676"/>
    <n v="4738477"/>
    <d v="2022-03-16T00:00:00"/>
    <d v="2022-04-01T00:00:00"/>
    <m/>
    <m/>
    <s v=""/>
    <d v="2022-03-16T00:00:00"/>
    <n v="0"/>
    <n v="0"/>
    <n v="2022"/>
    <n v="3"/>
    <n v="28"/>
    <n v="9"/>
    <n v="3"/>
  </r>
  <r>
    <x v="1"/>
    <x v="7"/>
    <x v="0"/>
    <s v="Cerrado"/>
    <s v="ITSMECOM-842641"/>
    <n v="4738233"/>
    <d v="2022-03-16T00:00:00"/>
    <d v="2022-04-02T00:00:00"/>
    <m/>
    <m/>
    <s v=""/>
    <d v="2022-03-17T00:00:00"/>
    <n v="1"/>
    <n v="0"/>
    <n v="2022"/>
    <n v="3"/>
    <n v="28"/>
    <n v="9"/>
    <n v="3"/>
  </r>
  <r>
    <x v="1"/>
    <x v="5"/>
    <x v="0"/>
    <s v="Cerrado"/>
    <s v="ITSMECOM-842238"/>
    <n v="4736130"/>
    <d v="2022-03-16T00:00:00"/>
    <d v="2022-04-01T00:00:00"/>
    <m/>
    <m/>
    <s v=""/>
    <d v="2022-03-16T00:00:00"/>
    <n v="0"/>
    <n v="0"/>
    <n v="2022"/>
    <n v="3"/>
    <n v="28"/>
    <n v="9"/>
    <n v="3"/>
  </r>
  <r>
    <x v="1"/>
    <x v="5"/>
    <x v="0"/>
    <s v="Cerrado"/>
    <s v="ITSMECOM-842199"/>
    <n v="4735770"/>
    <d v="2022-03-16T00:00:00"/>
    <d v="2022-04-01T00:00:00"/>
    <m/>
    <m/>
    <s v=""/>
    <d v="2022-03-16T00:00:00"/>
    <n v="0"/>
    <n v="0"/>
    <n v="2022"/>
    <n v="3"/>
    <n v="28"/>
    <n v="9"/>
    <n v="3"/>
  </r>
  <r>
    <x v="1"/>
    <x v="5"/>
    <x v="0"/>
    <s v="Cerrado"/>
    <s v="ITSMECOM-842194"/>
    <n v="4735757"/>
    <d v="2022-03-16T00:00:00"/>
    <d v="2022-04-01T00:00:00"/>
    <d v="2022-03-16T00:00:00"/>
    <d v="2022-03-16T00:00:00"/>
    <s v=""/>
    <d v="2022-03-16T00:00:00"/>
    <n v="0"/>
    <n v="0"/>
    <n v="2022"/>
    <n v="3"/>
    <n v="28"/>
    <n v="9"/>
    <n v="3"/>
  </r>
  <r>
    <x v="1"/>
    <x v="3"/>
    <x v="0"/>
    <s v="Cerrado"/>
    <s v="ITSMECOM-842178"/>
    <n v="4735734"/>
    <d v="2022-03-16T00:00:00"/>
    <d v="2022-04-02T00:00:00"/>
    <d v="2022-03-16T00:00:00"/>
    <d v="2022-03-17T00:00:00"/>
    <s v=""/>
    <d v="2022-03-17T00:00:00"/>
    <n v="1"/>
    <n v="1"/>
    <n v="2022"/>
    <n v="3"/>
    <n v="28"/>
    <n v="9"/>
    <n v="3"/>
  </r>
  <r>
    <x v="1"/>
    <x v="5"/>
    <x v="0"/>
    <s v="Cerrado"/>
    <s v="ITSMECOM-842174"/>
    <n v="4735727"/>
    <d v="2022-03-16T00:00:00"/>
    <d v="2022-04-01T00:00:00"/>
    <m/>
    <m/>
    <s v=""/>
    <d v="2022-03-16T00:00:00"/>
    <n v="0"/>
    <n v="0"/>
    <n v="2022"/>
    <n v="3"/>
    <n v="28"/>
    <n v="9"/>
    <n v="3"/>
  </r>
  <r>
    <x v="1"/>
    <x v="3"/>
    <x v="0"/>
    <s v="Cerrado"/>
    <s v="ITSMECOM-842155"/>
    <n v="4735710"/>
    <d v="2022-03-16T00:00:00"/>
    <d v="2022-04-02T00:00:00"/>
    <d v="2022-03-16T00:00:00"/>
    <d v="2022-03-17T00:00:00"/>
    <s v=""/>
    <d v="2022-03-17T00:00:00"/>
    <n v="1"/>
    <n v="1"/>
    <n v="2022"/>
    <n v="3"/>
    <n v="28"/>
    <n v="9"/>
    <n v="3"/>
  </r>
  <r>
    <x v="1"/>
    <x v="5"/>
    <x v="0"/>
    <s v="Cerrado"/>
    <s v="ITSMECOM-842154"/>
    <n v="4735307"/>
    <d v="2022-03-16T00:00:00"/>
    <d v="2022-04-01T00:00:00"/>
    <m/>
    <m/>
    <s v=""/>
    <d v="2022-03-16T00:00:00"/>
    <n v="0"/>
    <n v="0"/>
    <n v="2022"/>
    <n v="3"/>
    <n v="28"/>
    <n v="9"/>
    <n v="3"/>
  </r>
  <r>
    <x v="1"/>
    <x v="5"/>
    <x v="0"/>
    <s v="Cerrado"/>
    <s v="ITSMECOM-840680"/>
    <n v="4729620"/>
    <d v="2022-03-15T00:00:00"/>
    <d v="2022-04-01T00:00:00"/>
    <d v="2022-03-15T00:00:00"/>
    <d v="2022-03-16T00:00:00"/>
    <s v=""/>
    <d v="2022-03-16T00:00:00"/>
    <n v="1"/>
    <n v="1"/>
    <n v="2022"/>
    <n v="3"/>
    <n v="28"/>
    <n v="9"/>
    <n v="3"/>
  </r>
  <r>
    <x v="1"/>
    <x v="7"/>
    <x v="1"/>
    <s v="Cerrado"/>
    <s v="ITSMECOM-840599"/>
    <n v="4729174"/>
    <d v="2022-03-15T00:00:00"/>
    <d v="2022-04-02T00:00:00"/>
    <m/>
    <m/>
    <s v=""/>
    <d v="2022-03-17T00:00:00"/>
    <n v="2"/>
    <n v="0"/>
    <n v="2022"/>
    <n v="3"/>
    <n v="28"/>
    <n v="9"/>
    <n v="3"/>
  </r>
  <r>
    <x v="1"/>
    <x v="7"/>
    <x v="2"/>
    <s v="Cerrado"/>
    <s v="ITSMECOM-840506"/>
    <n v="4728699"/>
    <d v="2022-03-15T00:00:00"/>
    <d v="2022-04-02T00:00:00"/>
    <m/>
    <m/>
    <s v=""/>
    <d v="2022-03-17T00:00:00"/>
    <n v="2"/>
    <n v="0"/>
    <n v="2022"/>
    <n v="3"/>
    <n v="28"/>
    <n v="9"/>
    <n v="3"/>
  </r>
  <r>
    <x v="1"/>
    <x v="5"/>
    <x v="0"/>
    <s v="Cerrado"/>
    <s v="ITSMECOM-840171"/>
    <n v="4727861"/>
    <d v="2022-03-15T00:00:00"/>
    <d v="2022-04-01T00:00:00"/>
    <d v="2022-03-15T00:00:00"/>
    <d v="2022-03-16T00:00:00"/>
    <s v=""/>
    <d v="2022-03-16T00:00:00"/>
    <n v="1"/>
    <n v="1"/>
    <n v="2022"/>
    <n v="3"/>
    <n v="28"/>
    <n v="9"/>
    <n v="3"/>
  </r>
  <r>
    <x v="0"/>
    <x v="0"/>
    <x v="0"/>
    <s v="Cerrado"/>
    <s v="ITSMECOM-840148"/>
    <n v="4727918"/>
    <d v="2022-03-15T00:00:00"/>
    <d v="2022-03-31T00:00:00"/>
    <m/>
    <m/>
    <s v=""/>
    <d v="2022-03-15T00:00:00"/>
    <n v="0"/>
    <n v="0"/>
    <n v="2022"/>
    <n v="3"/>
    <n v="28"/>
    <n v="9"/>
    <n v="3"/>
  </r>
  <r>
    <x v="1"/>
    <x v="7"/>
    <x v="1"/>
    <s v="Cerrado"/>
    <s v="ITSMECOM-839113"/>
    <n v="4714418"/>
    <d v="2022-03-14T00:00:00"/>
    <d v="2022-03-30T00:00:00"/>
    <m/>
    <m/>
    <s v=""/>
    <d v="2022-03-14T00:00:00"/>
    <n v="0"/>
    <n v="0"/>
    <n v="2022"/>
    <n v="3"/>
    <n v="28"/>
    <n v="9"/>
    <n v="3"/>
  </r>
  <r>
    <x v="0"/>
    <x v="9"/>
    <x v="0"/>
    <s v="Cerrado"/>
    <s v="ITSMECOM-838609"/>
    <n v="4712024"/>
    <d v="2022-03-14T00:00:00"/>
    <d v="2022-03-30T00:00:00"/>
    <m/>
    <m/>
    <s v=""/>
    <d v="2022-03-14T00:00:00"/>
    <n v="0"/>
    <n v="0"/>
    <n v="2022"/>
    <n v="3"/>
    <n v="28"/>
    <n v="9"/>
    <n v="3"/>
  </r>
  <r>
    <x v="1"/>
    <x v="7"/>
    <x v="0"/>
    <s v="Cerrado"/>
    <s v="ITSMECOM-837392"/>
    <n v="4709927"/>
    <d v="2022-03-12T00:00:00"/>
    <d v="2022-03-18T00:00:00"/>
    <d v="2022-03-14T00:00:00"/>
    <d v="2022-03-17T00:00:00"/>
    <s v=""/>
    <d v="2022-03-17T00:00:00"/>
    <n v="5"/>
    <n v="3"/>
    <n v="2022"/>
    <n v="3"/>
    <n v="28"/>
    <n v="9"/>
    <n v="3"/>
  </r>
  <r>
    <x v="1"/>
    <x v="7"/>
    <x v="0"/>
    <s v="Cerrado"/>
    <s v="ITSMECOM-836591"/>
    <n v="4708371"/>
    <d v="2022-03-11T00:00:00"/>
    <d v="2022-04-02T00:00:00"/>
    <m/>
    <m/>
    <s v=""/>
    <d v="2022-03-17T00:00:00"/>
    <n v="6"/>
    <n v="0"/>
    <n v="2022"/>
    <n v="3"/>
    <n v="28"/>
    <n v="9"/>
    <n v="3"/>
  </r>
  <r>
    <x v="1"/>
    <x v="7"/>
    <x v="0"/>
    <s v="Cerrado"/>
    <s v="ITSMECOM-836148"/>
    <n v="4707421"/>
    <d v="2022-03-11T00:00:00"/>
    <d v="2022-03-30T00:00:00"/>
    <m/>
    <m/>
    <s v=""/>
    <d v="2022-03-14T00:00:00"/>
    <n v="3"/>
    <n v="0"/>
    <n v="2022"/>
    <n v="3"/>
    <n v="28"/>
    <n v="9"/>
    <n v="3"/>
  </r>
  <r>
    <x v="1"/>
    <x v="1"/>
    <x v="2"/>
    <s v="Cerrado"/>
    <s v="ITSMECOM-835708"/>
    <n v="4705266"/>
    <d v="2022-03-11T00:00:00"/>
    <d v="2022-04-07T00:00:00"/>
    <m/>
    <m/>
    <s v=""/>
    <d v="2022-03-22T00:00:00"/>
    <n v="11"/>
    <n v="0"/>
    <n v="2022"/>
    <n v="3"/>
    <n v="28"/>
    <n v="9"/>
    <n v="3"/>
  </r>
  <r>
    <x v="1"/>
    <x v="1"/>
    <x v="0"/>
    <s v="Cerrado"/>
    <s v="ITSMECOM-835613"/>
    <n v="4704843"/>
    <d v="2022-03-11T00:00:00"/>
    <d v="2022-03-31T00:00:00"/>
    <d v="2022-03-11T00:00:00"/>
    <d v="2022-03-15T00:00:00"/>
    <s v=""/>
    <d v="2022-03-15T00:00:00"/>
    <n v="4"/>
    <n v="4"/>
    <n v="2022"/>
    <n v="3"/>
    <n v="28"/>
    <n v="9"/>
    <n v="3"/>
  </r>
  <r>
    <x v="1"/>
    <x v="3"/>
    <x v="0"/>
    <s v="Cerrado"/>
    <s v="ITSMECOM-835589"/>
    <n v="4704928"/>
    <d v="2022-03-11T00:00:00"/>
    <d v="2022-03-27T00:00:00"/>
    <m/>
    <m/>
    <s v=""/>
    <d v="2022-03-11T00:00:00"/>
    <n v="0"/>
    <n v="0"/>
    <n v="2022"/>
    <n v="3"/>
    <n v="28"/>
    <n v="9"/>
    <n v="3"/>
  </r>
  <r>
    <x v="1"/>
    <x v="3"/>
    <x v="0"/>
    <s v="Cerrado"/>
    <s v="ITSMECOM-835584"/>
    <n v="4704919"/>
    <d v="2022-03-11T00:00:00"/>
    <d v="2022-04-13T00:00:00"/>
    <d v="2022-03-11T00:00:00"/>
    <d v="2022-03-28T00:00:00"/>
    <s v=""/>
    <d v="2022-03-28T00:00:00"/>
    <n v="17"/>
    <n v="17"/>
    <n v="2022"/>
    <n v="3"/>
    <n v="28"/>
    <n v="9"/>
    <n v="3"/>
  </r>
  <r>
    <x v="1"/>
    <x v="3"/>
    <x v="0"/>
    <s v="Cerrado"/>
    <s v="ITSMECOM-835163"/>
    <n v="4702728"/>
    <d v="2022-03-10T00:00:00"/>
    <d v="2022-03-30T00:00:00"/>
    <d v="2022-03-11T00:00:00"/>
    <d v="2022-03-14T00:00:00"/>
    <s v=""/>
    <d v="2022-03-14T00:00:00"/>
    <n v="4"/>
    <n v="3"/>
    <n v="2022"/>
    <n v="3"/>
    <n v="28"/>
    <n v="9"/>
    <n v="3"/>
  </r>
  <r>
    <x v="1"/>
    <x v="1"/>
    <x v="0"/>
    <s v="Cerrado"/>
    <s v="ITSMECOM-834304"/>
    <n v="4699110"/>
    <d v="2022-03-10T00:00:00"/>
    <d v="2022-03-26T00:00:00"/>
    <m/>
    <m/>
    <s v=""/>
    <d v="2022-03-10T00:00:00"/>
    <n v="0"/>
    <n v="0"/>
    <n v="2022"/>
    <n v="3"/>
    <n v="28"/>
    <n v="9"/>
    <n v="3"/>
  </r>
  <r>
    <x v="1"/>
    <x v="1"/>
    <x v="0"/>
    <s v="Cerrado"/>
    <s v="ITSMECOM-834102"/>
    <n v="4697993"/>
    <d v="2022-03-10T00:00:00"/>
    <d v="2022-03-27T00:00:00"/>
    <d v="2022-03-10T00:00:00"/>
    <d v="2022-03-11T00:00:00"/>
    <s v=""/>
    <d v="2022-03-11T00:00:00"/>
    <n v="1"/>
    <n v="1"/>
    <n v="2022"/>
    <n v="3"/>
    <n v="28"/>
    <n v="9"/>
    <n v="3"/>
  </r>
  <r>
    <x v="1"/>
    <x v="3"/>
    <x v="0"/>
    <s v="Cerrado"/>
    <s v="ITSMECOM-834095"/>
    <n v="4697984"/>
    <d v="2022-03-10T00:00:00"/>
    <d v="2022-03-31T00:00:00"/>
    <d v="2022-03-10T00:00:00"/>
    <d v="2022-03-15T00:00:00"/>
    <s v=""/>
    <d v="2022-03-15T00:00:00"/>
    <n v="5"/>
    <n v="5"/>
    <n v="2022"/>
    <n v="3"/>
    <n v="28"/>
    <n v="9"/>
    <n v="3"/>
  </r>
  <r>
    <x v="1"/>
    <x v="5"/>
    <x v="0"/>
    <s v="Cerrado"/>
    <s v="ITSMECOM-834092"/>
    <n v="4697976"/>
    <d v="2022-03-10T00:00:00"/>
    <d v="2022-03-27T00:00:00"/>
    <d v="2022-03-10T00:00:00"/>
    <d v="2022-03-11T00:00:00"/>
    <s v=""/>
    <d v="2022-03-11T00:00:00"/>
    <n v="1"/>
    <n v="1"/>
    <n v="2022"/>
    <n v="3"/>
    <n v="28"/>
    <n v="9"/>
    <n v="3"/>
  </r>
  <r>
    <x v="1"/>
    <x v="1"/>
    <x v="0"/>
    <s v="Cerrado"/>
    <s v="ITSMECOM-834029"/>
    <n v="4697911"/>
    <d v="2022-03-10T00:00:00"/>
    <d v="2022-03-27T00:00:00"/>
    <d v="2022-03-10T00:00:00"/>
    <d v="2022-03-11T00:00:00"/>
    <s v=""/>
    <d v="2022-03-11T00:00:00"/>
    <n v="1"/>
    <n v="1"/>
    <n v="2022"/>
    <n v="3"/>
    <n v="28"/>
    <n v="9"/>
    <n v="3"/>
  </r>
  <r>
    <x v="1"/>
    <x v="1"/>
    <x v="0"/>
    <s v="Cerrado"/>
    <s v="ITSMECOM-832926"/>
    <n v="4693601"/>
    <d v="2022-03-09T00:00:00"/>
    <d v="2022-03-26T00:00:00"/>
    <d v="2022-03-09T00:00:00"/>
    <d v="2022-03-10T00:00:00"/>
    <s v=""/>
    <d v="2022-03-10T00:00:00"/>
    <n v="1"/>
    <n v="1"/>
    <n v="2022"/>
    <n v="3"/>
    <n v="28"/>
    <n v="9"/>
    <n v="3"/>
  </r>
  <r>
    <x v="1"/>
    <x v="3"/>
    <x v="0"/>
    <s v="Cerrado"/>
    <s v="ITSMECOM-832741"/>
    <n v="4692743"/>
    <d v="2022-03-09T00:00:00"/>
    <d v="2022-04-01T00:00:00"/>
    <d v="2022-03-09T00:00:00"/>
    <d v="2022-03-16T00:00:00"/>
    <s v=""/>
    <d v="2022-03-16T00:00:00"/>
    <n v="7"/>
    <n v="7"/>
    <n v="2022"/>
    <n v="3"/>
    <n v="28"/>
    <n v="9"/>
    <n v="3"/>
  </r>
  <r>
    <x v="0"/>
    <x v="0"/>
    <x v="2"/>
    <s v="Cerrado"/>
    <s v="ITSMECOM-832565"/>
    <n v="4691492"/>
    <d v="2022-03-09T00:00:00"/>
    <d v="2022-03-25T00:00:00"/>
    <m/>
    <m/>
    <s v=""/>
    <d v="2022-03-09T00:00:00"/>
    <n v="0"/>
    <n v="0"/>
    <n v="2022"/>
    <n v="3"/>
    <n v="28"/>
    <n v="9"/>
    <n v="3"/>
  </r>
  <r>
    <x v="1"/>
    <x v="5"/>
    <x v="0"/>
    <s v="Cerrado"/>
    <s v="ITSMECOM-832517"/>
    <n v="4691446"/>
    <d v="2022-03-09T00:00:00"/>
    <d v="2022-03-26T00:00:00"/>
    <d v="2022-03-09T00:00:00"/>
    <d v="2022-03-10T00:00:00"/>
    <s v=""/>
    <d v="2022-03-10T00:00:00"/>
    <n v="1"/>
    <n v="1"/>
    <n v="2022"/>
    <n v="3"/>
    <n v="28"/>
    <n v="9"/>
    <n v="3"/>
  </r>
  <r>
    <x v="0"/>
    <x v="0"/>
    <x v="0"/>
    <s v="Cerrado"/>
    <s v="ITSMECOM-832456"/>
    <n v="4691213"/>
    <d v="2022-03-09T00:00:00"/>
    <d v="2022-03-25T00:00:00"/>
    <m/>
    <m/>
    <s v=""/>
    <d v="2022-03-09T00:00:00"/>
    <n v="0"/>
    <n v="0"/>
    <n v="2022"/>
    <n v="3"/>
    <n v="28"/>
    <n v="9"/>
    <n v="3"/>
  </r>
  <r>
    <x v="1"/>
    <x v="3"/>
    <x v="0"/>
    <s v="Cerrado"/>
    <s v="ITSMECOM-832418"/>
    <n v="4690709"/>
    <d v="2022-03-09T00:00:00"/>
    <d v="2022-03-26T00:00:00"/>
    <d v="2022-03-09T00:00:00"/>
    <d v="2022-03-10T00:00:00"/>
    <s v=""/>
    <d v="2022-03-10T00:00:00"/>
    <n v="1"/>
    <n v="1"/>
    <n v="2022"/>
    <n v="3"/>
    <n v="28"/>
    <n v="9"/>
    <n v="3"/>
  </r>
  <r>
    <x v="1"/>
    <x v="3"/>
    <x v="0"/>
    <s v="Cerrado"/>
    <s v="ITSMECOM-832393"/>
    <n v="4690682"/>
    <d v="2022-03-09T00:00:00"/>
    <d v="2022-03-26T00:00:00"/>
    <d v="2022-03-09T00:00:00"/>
    <d v="2022-03-10T00:00:00"/>
    <s v=""/>
    <d v="2022-03-10T00:00:00"/>
    <n v="1"/>
    <n v="1"/>
    <n v="2022"/>
    <n v="3"/>
    <n v="28"/>
    <n v="9"/>
    <n v="3"/>
  </r>
  <r>
    <x v="0"/>
    <x v="21"/>
    <x v="0"/>
    <s v="Cerrado"/>
    <s v="ITSMECOM-832151"/>
    <n v="4690042"/>
    <d v="2022-03-09T00:00:00"/>
    <d v="2022-03-25T00:00:00"/>
    <m/>
    <m/>
    <s v=""/>
    <d v="2022-03-09T00:00:00"/>
    <n v="0"/>
    <n v="0"/>
    <n v="2022"/>
    <n v="3"/>
    <n v="28"/>
    <n v="9"/>
    <n v="3"/>
  </r>
  <r>
    <x v="0"/>
    <x v="0"/>
    <x v="0"/>
    <s v="Cerrado"/>
    <s v="ITSMECOM-831480"/>
    <n v="4687665"/>
    <d v="2022-03-08T00:00:00"/>
    <d v="2022-03-25T00:00:00"/>
    <m/>
    <m/>
    <s v=""/>
    <d v="2022-03-09T00:00:00"/>
    <n v="1"/>
    <n v="0"/>
    <n v="2022"/>
    <n v="3"/>
    <n v="28"/>
    <n v="9"/>
    <n v="3"/>
  </r>
  <r>
    <x v="0"/>
    <x v="0"/>
    <x v="0"/>
    <s v="Cerrado"/>
    <s v="ITSMECOM-831472"/>
    <n v="4687640"/>
    <d v="2022-03-08T00:00:00"/>
    <d v="2022-03-25T00:00:00"/>
    <m/>
    <m/>
    <s v=""/>
    <d v="2022-03-09T00:00:00"/>
    <n v="1"/>
    <n v="0"/>
    <n v="2022"/>
    <n v="3"/>
    <n v="28"/>
    <n v="9"/>
    <n v="3"/>
  </r>
  <r>
    <x v="0"/>
    <x v="25"/>
    <x v="0"/>
    <s v="Cerrado"/>
    <s v="ITSMECOM-830765"/>
    <n v="4684624"/>
    <d v="2022-03-08T00:00:00"/>
    <d v="2022-03-25T00:00:00"/>
    <m/>
    <m/>
    <s v=""/>
    <d v="2022-03-09T00:00:00"/>
    <n v="1"/>
    <n v="0"/>
    <n v="2022"/>
    <n v="3"/>
    <n v="28"/>
    <n v="9"/>
    <n v="3"/>
  </r>
  <r>
    <x v="1"/>
    <x v="5"/>
    <x v="0"/>
    <s v="Cerrado"/>
    <s v="ITSMECOM-830723"/>
    <n v="4684205"/>
    <d v="2022-03-08T00:00:00"/>
    <d v="2022-04-14T00:00:00"/>
    <m/>
    <m/>
    <s v=""/>
    <d v="2022-03-29T00:00:00"/>
    <n v="21"/>
    <n v="0"/>
    <n v="2022"/>
    <n v="3"/>
    <n v="28"/>
    <n v="9"/>
    <n v="3"/>
  </r>
  <r>
    <x v="1"/>
    <x v="5"/>
    <x v="1"/>
    <s v="Cerrado"/>
    <s v="ITSMECOM-830678"/>
    <n v="4684141"/>
    <d v="2022-03-08T00:00:00"/>
    <d v="2022-03-30T00:00:00"/>
    <m/>
    <m/>
    <s v=""/>
    <d v="2022-03-09T00:00:00"/>
    <n v="1"/>
    <n v="0"/>
    <n v="2022"/>
    <n v="3"/>
    <n v="28"/>
    <n v="9"/>
    <n v="3"/>
  </r>
  <r>
    <x v="1"/>
    <x v="5"/>
    <x v="0"/>
    <s v="Cerrado"/>
    <s v="ITSMECOM-830627"/>
    <n v="4683690"/>
    <d v="2022-03-08T00:00:00"/>
    <d v="2022-03-26T00:00:00"/>
    <d v="2022-03-08T00:00:00"/>
    <d v="2022-03-10T00:00:00"/>
    <s v=""/>
    <d v="2022-03-10T00:00:00"/>
    <n v="2"/>
    <n v="2"/>
    <n v="2022"/>
    <n v="3"/>
    <n v="28"/>
    <n v="9"/>
    <n v="3"/>
  </r>
  <r>
    <x v="1"/>
    <x v="5"/>
    <x v="0"/>
    <s v="Cerrado"/>
    <s v="ITSMECOM-828668"/>
    <n v="4676626"/>
    <d v="2022-03-07T00:00:00"/>
    <d v="2022-03-23T00:00:00"/>
    <d v="2022-03-07T00:00:00"/>
    <d v="2022-03-08T00:00:00"/>
    <s v=""/>
    <d v="2022-03-08T00:00:00"/>
    <n v="1"/>
    <n v="1"/>
    <n v="2022"/>
    <n v="3"/>
    <n v="28"/>
    <n v="9"/>
    <n v="3"/>
  </r>
  <r>
    <x v="1"/>
    <x v="5"/>
    <x v="0"/>
    <s v="Cerrado"/>
    <s v="ITSMECOM-828631"/>
    <n v="4676282"/>
    <d v="2022-03-07T00:00:00"/>
    <d v="2022-03-23T00:00:00"/>
    <d v="2022-03-07T00:00:00"/>
    <d v="2022-03-07T00:00:00"/>
    <s v=""/>
    <d v="2022-03-07T00:00:00"/>
    <n v="0"/>
    <n v="0"/>
    <n v="2022"/>
    <n v="3"/>
    <n v="28"/>
    <n v="9"/>
    <n v="3"/>
  </r>
  <r>
    <x v="1"/>
    <x v="3"/>
    <x v="0"/>
    <s v="Cerrado"/>
    <s v="ITSMECOM-828596"/>
    <n v="4676250"/>
    <d v="2022-03-07T00:00:00"/>
    <d v="2022-04-09T00:00:00"/>
    <m/>
    <m/>
    <s v=""/>
    <d v="2022-03-24T00:00:00"/>
    <n v="17"/>
    <n v="0"/>
    <n v="2022"/>
    <n v="3"/>
    <n v="28"/>
    <n v="9"/>
    <n v="3"/>
  </r>
  <r>
    <x v="1"/>
    <x v="3"/>
    <x v="0"/>
    <s v="Cerrado"/>
    <s v="ITSMECOM-824853"/>
    <n v="4669967"/>
    <d v="2022-03-04T00:00:00"/>
    <d v="2022-03-24T00:00:00"/>
    <d v="2022-03-04T00:00:00"/>
    <d v="2022-03-07T00:00:00"/>
    <s v=""/>
    <d v="2022-03-07T00:00:00"/>
    <n v="3"/>
    <n v="3"/>
    <n v="2022"/>
    <n v="3"/>
    <n v="28"/>
    <n v="9"/>
    <n v="3"/>
  </r>
  <r>
    <x v="0"/>
    <x v="13"/>
    <x v="0"/>
    <s v="Cerrado"/>
    <s v="ITSMECOM-824450"/>
    <n v="4668360"/>
    <d v="2022-03-04T00:00:00"/>
    <d v="2022-03-27T00:00:00"/>
    <m/>
    <m/>
    <s v=""/>
    <d v="2022-03-11T00:00:00"/>
    <n v="7"/>
    <n v="0"/>
    <n v="2022"/>
    <n v="3"/>
    <n v="28"/>
    <n v="9"/>
    <n v="3"/>
  </r>
  <r>
    <x v="1"/>
    <x v="3"/>
    <x v="0"/>
    <s v="Cerrado"/>
    <s v="ITSMECOM-824260"/>
    <n v="4667651"/>
    <d v="2022-03-04T00:00:00"/>
    <d v="2022-04-02T00:00:00"/>
    <m/>
    <m/>
    <s v=""/>
    <d v="2022-03-17T00:00:00"/>
    <n v="13"/>
    <n v="0"/>
    <n v="2022"/>
    <n v="3"/>
    <n v="28"/>
    <n v="9"/>
    <n v="3"/>
  </r>
  <r>
    <x v="1"/>
    <x v="7"/>
    <x v="1"/>
    <s v="Cerrado"/>
    <s v="ITSMECOM-823692"/>
    <n v="4666241"/>
    <d v="2022-03-03T00:00:00"/>
    <d v="2022-03-27T00:00:00"/>
    <m/>
    <m/>
    <s v=""/>
    <d v="2022-03-11T00:00:00"/>
    <n v="8"/>
    <n v="0"/>
    <n v="2022"/>
    <n v="3"/>
    <n v="28"/>
    <n v="9"/>
    <n v="3"/>
  </r>
  <r>
    <x v="1"/>
    <x v="7"/>
    <x v="1"/>
    <s v="Cerrado"/>
    <s v="ITSMECOM-823609"/>
    <n v="4666317"/>
    <d v="2022-03-03T00:00:00"/>
    <d v="2022-03-26T00:00:00"/>
    <m/>
    <m/>
    <s v=""/>
    <d v="2022-03-10T00:00:00"/>
    <n v="7"/>
    <n v="0"/>
    <n v="2022"/>
    <n v="3"/>
    <n v="28"/>
    <n v="9"/>
    <n v="3"/>
  </r>
  <r>
    <x v="1"/>
    <x v="3"/>
    <x v="0"/>
    <s v="Cerrado"/>
    <s v="ITSMECOM-823082"/>
    <n v="4663713"/>
    <d v="2022-03-03T00:00:00"/>
    <d v="2022-04-10T00:00:00"/>
    <d v="2022-03-03T00:00:00"/>
    <d v="2022-03-25T00:00:00"/>
    <s v=""/>
    <d v="2022-03-25T00:00:00"/>
    <n v="22"/>
    <n v="22"/>
    <n v="2022"/>
    <n v="3"/>
    <n v="28"/>
    <n v="9"/>
    <n v="3"/>
  </r>
  <r>
    <x v="1"/>
    <x v="5"/>
    <x v="0"/>
    <s v="Cerrado"/>
    <s v="ITSMECOM-822743"/>
    <n v="4661559"/>
    <d v="2022-03-03T00:00:00"/>
    <d v="2022-04-01T00:00:00"/>
    <d v="2022-03-03T00:00:00"/>
    <d v="2022-03-16T00:00:00"/>
    <s v=""/>
    <d v="2022-03-16T00:00:00"/>
    <n v="13"/>
    <n v="13"/>
    <n v="2022"/>
    <n v="3"/>
    <n v="28"/>
    <n v="9"/>
    <n v="3"/>
  </r>
  <r>
    <x v="1"/>
    <x v="7"/>
    <x v="2"/>
    <s v="Cerrado"/>
    <s v="ITSMECOM-821736"/>
    <n v="4659322"/>
    <d v="2022-03-03T00:00:00"/>
    <d v="2022-03-19T00:00:00"/>
    <m/>
    <m/>
    <s v=""/>
    <d v="2022-03-03T00:00:00"/>
    <n v="0"/>
    <n v="0"/>
    <n v="2022"/>
    <n v="3"/>
    <n v="28"/>
    <n v="9"/>
    <n v="3"/>
  </r>
  <r>
    <x v="1"/>
    <x v="26"/>
    <x v="0"/>
    <s v="Cerrado"/>
    <s v="ITSMECOM-821240"/>
    <n v="4658015"/>
    <d v="2022-03-02T00:00:00"/>
    <d v="2022-04-03T00:00:00"/>
    <d v="2022-03-08T00:00:00"/>
    <d v="2022-03-18T00:00:00"/>
    <s v=""/>
    <d v="2022-03-18T00:00:00"/>
    <n v="16"/>
    <n v="10"/>
    <n v="2022"/>
    <n v="3"/>
    <n v="28"/>
    <n v="9"/>
    <n v="3"/>
  </r>
  <r>
    <x v="1"/>
    <x v="7"/>
    <x v="1"/>
    <s v="Cerrado"/>
    <s v="ITSMECOM-820979"/>
    <n v="4656826"/>
    <d v="2022-03-02T00:00:00"/>
    <d v="2022-03-19T00:00:00"/>
    <m/>
    <m/>
    <s v=""/>
    <d v="2022-03-03T00:00:00"/>
    <n v="1"/>
    <n v="0"/>
    <n v="2022"/>
    <n v="3"/>
    <n v="28"/>
    <n v="9"/>
    <n v="3"/>
  </r>
  <r>
    <x v="1"/>
    <x v="6"/>
    <x v="0"/>
    <s v="Cerrado"/>
    <s v="ITSMECOM-820873"/>
    <n v="4656436"/>
    <d v="2022-03-02T00:00:00"/>
    <d v="2022-03-17T00:00:00"/>
    <m/>
    <m/>
    <s v=""/>
    <d v="2022-03-02T00:00:00"/>
    <n v="0"/>
    <n v="0"/>
    <n v="2022"/>
    <n v="3"/>
    <n v="28"/>
    <n v="9"/>
    <n v="3"/>
  </r>
  <r>
    <x v="1"/>
    <x v="6"/>
    <x v="0"/>
    <s v="Cerrado"/>
    <s v="ITSMECOM-820625"/>
    <n v="4655179"/>
    <d v="2022-03-02T00:00:00"/>
    <d v="2022-03-22T00:00:00"/>
    <d v="2022-03-02T00:00:00"/>
    <d v="2022-03-07T00:00:00"/>
    <s v=""/>
    <d v="2022-03-07T00:00:00"/>
    <n v="5"/>
    <n v="5"/>
    <n v="2022"/>
    <n v="3"/>
    <n v="28"/>
    <n v="9"/>
    <n v="3"/>
  </r>
  <r>
    <x v="0"/>
    <x v="9"/>
    <x v="0"/>
    <s v="Cerrado"/>
    <s v="ITSMECOM-820379"/>
    <n v="4654168"/>
    <d v="2022-03-02T00:00:00"/>
    <d v="2022-03-17T00:00:00"/>
    <m/>
    <m/>
    <s v=""/>
    <d v="2022-03-02T00:00:00"/>
    <n v="0"/>
    <n v="0"/>
    <n v="2022"/>
    <n v="3"/>
    <n v="28"/>
    <n v="9"/>
    <n v="3"/>
  </r>
  <r>
    <x v="1"/>
    <x v="1"/>
    <x v="0"/>
    <s v="Cerrado"/>
    <s v="ITSMECOM-820314"/>
    <n v="4653766"/>
    <d v="2022-03-02T00:00:00"/>
    <d v="2022-03-18T00:00:00"/>
    <m/>
    <m/>
    <s v=""/>
    <d v="2022-03-02T00:00:00"/>
    <n v="0"/>
    <n v="0"/>
    <n v="2022"/>
    <n v="3"/>
    <n v="28"/>
    <n v="9"/>
    <n v="3"/>
  </r>
  <r>
    <x v="1"/>
    <x v="5"/>
    <x v="2"/>
    <s v="Cerrado"/>
    <s v="ITSMECOM-820235"/>
    <n v="4653306"/>
    <d v="2022-03-02T00:00:00"/>
    <d v="2022-04-13T00:00:00"/>
    <d v="2022-03-02T00:00:00"/>
    <d v="2022-03-28T00:00:00"/>
    <s v=""/>
    <d v="2022-03-28T00:00:00"/>
    <n v="26"/>
    <n v="26"/>
    <n v="2022"/>
    <n v="3"/>
    <n v="28"/>
    <n v="9"/>
    <n v="3"/>
  </r>
  <r>
    <x v="1"/>
    <x v="1"/>
    <x v="0"/>
    <s v="Cerrado"/>
    <s v="ITSMECOM-820215"/>
    <n v="4653292"/>
    <d v="2022-03-02T00:00:00"/>
    <d v="2022-03-19T00:00:00"/>
    <d v="2022-03-02T00:00:00"/>
    <d v="2022-03-03T00:00:00"/>
    <s v=""/>
    <d v="2022-03-03T00:00:00"/>
    <n v="1"/>
    <n v="1"/>
    <n v="2022"/>
    <n v="3"/>
    <n v="28"/>
    <n v="9"/>
    <n v="3"/>
  </r>
  <r>
    <x v="1"/>
    <x v="3"/>
    <x v="0"/>
    <s v="Cerrado"/>
    <s v="ITSMECOM-820171"/>
    <n v="4653428"/>
    <d v="2022-03-02T00:00:00"/>
    <d v="2022-03-17T00:00:00"/>
    <d v="2022-03-02T00:00:00"/>
    <d v="2022-03-02T00:00:00"/>
    <s v=""/>
    <d v="2022-03-02T00:00:00"/>
    <n v="0"/>
    <n v="0"/>
    <n v="2022"/>
    <n v="3"/>
    <n v="28"/>
    <n v="9"/>
    <n v="3"/>
  </r>
  <r>
    <x v="0"/>
    <x v="0"/>
    <x v="0"/>
    <s v="Cerrado"/>
    <s v="ITSMECOM-820162"/>
    <n v="4653421"/>
    <d v="2022-03-02T00:00:00"/>
    <d v="2022-03-17T00:00:00"/>
    <m/>
    <m/>
    <s v=""/>
    <d v="2022-03-02T00:00:00"/>
    <n v="0"/>
    <n v="0"/>
    <n v="2022"/>
    <n v="3"/>
    <n v="28"/>
    <n v="9"/>
    <n v="3"/>
  </r>
  <r>
    <x v="1"/>
    <x v="3"/>
    <x v="0"/>
    <s v="Cerrado"/>
    <s v="ITSMECOM-820152"/>
    <n v="4653007"/>
    <d v="2022-03-02T00:00:00"/>
    <d v="2022-03-25T00:00:00"/>
    <d v="2022-03-03T00:00:00"/>
    <d v="2022-03-09T00:00:00"/>
    <s v=""/>
    <d v="2022-03-09T00:00:00"/>
    <n v="7"/>
    <n v="6"/>
    <n v="2022"/>
    <n v="3"/>
    <n v="28"/>
    <n v="9"/>
    <n v="3"/>
  </r>
  <r>
    <x v="0"/>
    <x v="0"/>
    <x v="0"/>
    <s v="Cerrado"/>
    <s v="ITSMECOM-820146"/>
    <n v="4652993"/>
    <d v="2022-03-02T00:00:00"/>
    <d v="2022-03-17T00:00:00"/>
    <m/>
    <m/>
    <s v=""/>
    <d v="2022-03-02T00:00:00"/>
    <n v="0"/>
    <n v="0"/>
    <n v="2022"/>
    <n v="3"/>
    <n v="28"/>
    <n v="9"/>
    <n v="3"/>
  </r>
  <r>
    <x v="1"/>
    <x v="7"/>
    <x v="0"/>
    <s v="Cerrado"/>
    <s v="ITSMECOM-818762"/>
    <n v="4651041"/>
    <d v="2022-03-01T00:00:00"/>
    <d v="2022-03-19T00:00:00"/>
    <m/>
    <m/>
    <s v=""/>
    <d v="2022-03-03T00:00:00"/>
    <n v="2"/>
    <n v="0"/>
    <n v="2022"/>
    <n v="3"/>
    <n v="28"/>
    <n v="9"/>
    <n v="3"/>
  </r>
  <r>
    <x v="1"/>
    <x v="5"/>
    <x v="0"/>
    <s v="Cerrado"/>
    <s v="ITSMECOM-818483"/>
    <n v="4650356"/>
    <d v="2022-03-01T00:00:00"/>
    <d v="2022-04-06T00:00:00"/>
    <d v="2022-03-11T00:00:00"/>
    <d v="2022-03-18T00:00:00"/>
    <s v=""/>
    <d v="2022-03-21T00:00:00"/>
    <n v="20"/>
    <n v="7"/>
    <n v="2022"/>
    <n v="3"/>
    <n v="28"/>
    <n v="9"/>
    <n v="3"/>
  </r>
  <r>
    <x v="1"/>
    <x v="7"/>
    <x v="1"/>
    <s v="Cerrado"/>
    <s v="ITSMECOM-818456"/>
    <n v="4650283"/>
    <d v="2022-03-01T00:00:00"/>
    <d v="2022-03-19T00:00:00"/>
    <m/>
    <m/>
    <s v=""/>
    <d v="2022-03-04T00:00:00"/>
    <n v="3"/>
    <n v="0"/>
    <n v="2022"/>
    <n v="3"/>
    <n v="28"/>
    <n v="9"/>
    <n v="3"/>
  </r>
  <r>
    <x v="1"/>
    <x v="7"/>
    <x v="0"/>
    <s v="Cerrado"/>
    <s v="ITSMECOM-818370"/>
    <n v="4650087"/>
    <d v="2022-03-01T00:00:00"/>
    <d v="2022-03-03T00:00:00"/>
    <m/>
    <m/>
    <s v=""/>
    <d v="2022-03-03T00:00:00"/>
    <n v="2"/>
    <n v="0"/>
    <n v="2022"/>
    <n v="3"/>
    <n v="28"/>
    <n v="9"/>
    <n v="3"/>
  </r>
  <r>
    <x v="1"/>
    <x v="7"/>
    <x v="1"/>
    <s v="Cerrado"/>
    <s v="ITSMECOM-817014"/>
    <n v="4647397"/>
    <d v="2022-03-01T00:00:00"/>
    <d v="2022-03-19T00:00:00"/>
    <m/>
    <m/>
    <s v=""/>
    <d v="2022-03-04T00:00:00"/>
    <n v="3"/>
    <n v="0"/>
    <n v="2022"/>
    <n v="3"/>
    <n v="28"/>
    <n v="9"/>
    <n v="3"/>
  </r>
  <r>
    <x v="1"/>
    <x v="7"/>
    <x v="2"/>
    <s v="Cerrado"/>
    <s v="ITSMECOM-816933"/>
    <n v="4647466"/>
    <d v="2022-02-28T00:00:00"/>
    <d v="2022-03-26T00:00:00"/>
    <m/>
    <m/>
    <s v=""/>
    <d v="2022-03-10T00:00:00"/>
    <n v="10"/>
    <n v="0"/>
    <n v="2022"/>
    <n v="3"/>
    <n v="28"/>
    <n v="9"/>
    <n v="3"/>
  </r>
  <r>
    <x v="1"/>
    <x v="3"/>
    <x v="0"/>
    <s v="Cerrado"/>
    <s v="ITSMECOM-816442"/>
    <n v="4645995"/>
    <d v="2022-02-28T00:00:00"/>
    <d v="2022-03-18T00:00:00"/>
    <d v="2022-02-28T00:00:00"/>
    <d v="2022-03-02T00:00:00"/>
    <s v=""/>
    <d v="2022-03-02T00:00:00"/>
    <n v="2"/>
    <n v="2"/>
    <n v="2022"/>
    <n v="3"/>
    <n v="28"/>
    <n v="9"/>
    <n v="3"/>
  </r>
  <r>
    <x v="1"/>
    <x v="1"/>
    <x v="2"/>
    <s v="Cerrado"/>
    <s v="ITSMECOM-816294"/>
    <n v="4645728"/>
    <d v="2022-02-28T00:00:00"/>
    <d v="2022-04-02T00:00:00"/>
    <m/>
    <m/>
    <s v=""/>
    <d v="2022-03-17T00:00:00"/>
    <n v="17"/>
    <n v="0"/>
    <n v="2022"/>
    <n v="3"/>
    <n v="28"/>
    <n v="9"/>
    <n v="3"/>
  </r>
  <r>
    <x v="0"/>
    <x v="8"/>
    <x v="2"/>
    <s v="Cerrado"/>
    <s v="ITSMECOM-815968"/>
    <n v="4644463"/>
    <d v="2022-02-28T00:00:00"/>
    <d v="2022-03-24T00:00:00"/>
    <m/>
    <m/>
    <s v=""/>
    <d v="2022-03-08T00:00:00"/>
    <n v="8"/>
    <n v="0"/>
    <n v="2022"/>
    <n v="3"/>
    <n v="28"/>
    <n v="9"/>
    <n v="3"/>
  </r>
  <r>
    <x v="0"/>
    <x v="8"/>
    <x v="2"/>
    <s v="Cerrado"/>
    <s v="ITSMECOM-815936"/>
    <n v="4644418"/>
    <d v="2022-02-28T00:00:00"/>
    <d v="2022-03-19T00:00:00"/>
    <m/>
    <m/>
    <s v=""/>
    <d v="2022-03-04T00:00:00"/>
    <n v="4"/>
    <n v="0"/>
    <n v="2022"/>
    <n v="3"/>
    <n v="28"/>
    <n v="9"/>
    <n v="3"/>
  </r>
  <r>
    <x v="1"/>
    <x v="3"/>
    <x v="0"/>
    <s v="Cerrado"/>
    <s v="ITSMECOM-815576"/>
    <n v="4642708"/>
    <d v="2022-02-28T00:00:00"/>
    <d v="2022-04-14T00:00:00"/>
    <d v="2022-02-28T00:00:00"/>
    <d v="2022-03-09T00:00:00"/>
    <s v=""/>
    <d v="2022-03-29T00:00:00"/>
    <n v="29"/>
    <n v="9"/>
    <n v="2022"/>
    <n v="3"/>
    <n v="28"/>
    <n v="9"/>
    <n v="3"/>
  </r>
  <r>
    <x v="0"/>
    <x v="24"/>
    <x v="1"/>
    <s v="Cerrado"/>
    <s v="ITSMECOM-811100"/>
    <n v="4631438"/>
    <d v="2022-02-24T00:00:00"/>
    <d v="2022-03-22T00:00:00"/>
    <m/>
    <m/>
    <s v=""/>
    <d v="2022-03-07T00:00:00"/>
    <n v="11"/>
    <n v="0"/>
    <n v="2022"/>
    <n v="3"/>
    <n v="28"/>
    <n v="9"/>
    <n v="3"/>
  </r>
  <r>
    <x v="1"/>
    <x v="1"/>
    <x v="1"/>
    <s v="Cerrado"/>
    <s v="ITSMECOM-810900"/>
    <n v="4630722"/>
    <d v="2022-02-24T00:00:00"/>
    <d v="2022-04-14T00:00:00"/>
    <d v="2022-03-29T00:00:00"/>
    <d v="2022-03-29T00:00:00"/>
    <s v=""/>
    <d v="2022-03-29T00:00:00"/>
    <n v="33"/>
    <n v="0"/>
    <n v="2022"/>
    <n v="3"/>
    <n v="28"/>
    <n v="9"/>
    <n v="3"/>
  </r>
  <r>
    <x v="1"/>
    <x v="3"/>
    <x v="0"/>
    <s v="Cerrado"/>
    <s v="ITSMECOM-810742"/>
    <n v="4629733"/>
    <d v="2022-02-24T00:00:00"/>
    <d v="2022-04-07T00:00:00"/>
    <d v="2022-02-24T00:00:00"/>
    <d v="2022-03-22T00:00:00"/>
    <s v=""/>
    <d v="2022-03-22T00:00:00"/>
    <n v="26"/>
    <n v="26"/>
    <n v="2022"/>
    <n v="3"/>
    <n v="28"/>
    <n v="9"/>
    <n v="3"/>
  </r>
  <r>
    <x v="1"/>
    <x v="7"/>
    <x v="2"/>
    <s v="Cerrado"/>
    <s v="ITSMECOM-810611"/>
    <n v="4629084"/>
    <d v="2022-02-24T00:00:00"/>
    <d v="2022-03-26T00:00:00"/>
    <m/>
    <m/>
    <s v=""/>
    <d v="2022-03-10T00:00:00"/>
    <n v="14"/>
    <n v="0"/>
    <n v="2022"/>
    <n v="3"/>
    <n v="28"/>
    <n v="9"/>
    <n v="3"/>
  </r>
  <r>
    <x v="1"/>
    <x v="7"/>
    <x v="1"/>
    <s v="Cerrado"/>
    <s v="ITSMECOM-809842"/>
    <n v="4627491"/>
    <d v="2022-02-23T00:00:00"/>
    <d v="2022-03-18T00:00:00"/>
    <m/>
    <m/>
    <s v=""/>
    <d v="2022-03-02T00:00:00"/>
    <n v="7"/>
    <n v="0"/>
    <n v="2022"/>
    <n v="3"/>
    <n v="28"/>
    <n v="9"/>
    <n v="3"/>
  </r>
  <r>
    <x v="1"/>
    <x v="7"/>
    <x v="1"/>
    <s v="Cerrado"/>
    <s v="ITSMECOM-809710"/>
    <n v="4626861"/>
    <d v="2022-02-23T00:00:00"/>
    <d v="2022-03-26T00:00:00"/>
    <m/>
    <m/>
    <s v=""/>
    <d v="2022-03-10T00:00:00"/>
    <n v="15"/>
    <n v="0"/>
    <n v="2022"/>
    <n v="3"/>
    <n v="28"/>
    <n v="9"/>
    <n v="3"/>
  </r>
  <r>
    <x v="1"/>
    <x v="7"/>
    <x v="1"/>
    <s v="Cerrado"/>
    <s v="ITSMECOM-809708"/>
    <n v="4626594"/>
    <d v="2022-02-23T00:00:00"/>
    <d v="2022-03-18T00:00:00"/>
    <m/>
    <m/>
    <s v=""/>
    <d v="2022-03-02T00:00:00"/>
    <n v="7"/>
    <n v="0"/>
    <n v="2022"/>
    <n v="3"/>
    <n v="28"/>
    <n v="9"/>
    <n v="3"/>
  </r>
  <r>
    <x v="1"/>
    <x v="7"/>
    <x v="1"/>
    <s v="Cerrado"/>
    <s v="ITSMECOM-809284"/>
    <n v="4624649"/>
    <d v="2022-02-23T00:00:00"/>
    <d v="2022-03-18T00:00:00"/>
    <m/>
    <m/>
    <s v=""/>
    <d v="2022-03-02T00:00:00"/>
    <n v="7"/>
    <n v="0"/>
    <n v="2022"/>
    <n v="3"/>
    <n v="28"/>
    <n v="9"/>
    <n v="3"/>
  </r>
  <r>
    <x v="1"/>
    <x v="5"/>
    <x v="0"/>
    <s v="Cerrado"/>
    <s v="ITSMECOM-808872"/>
    <n v="4623036"/>
    <d v="2022-02-23T00:00:00"/>
    <d v="2022-04-14T00:00:00"/>
    <d v="2022-02-23T00:00:00"/>
    <d v="2022-03-29T00:00:00"/>
    <s v=""/>
    <d v="2022-03-29T00:00:00"/>
    <n v="34"/>
    <n v="34"/>
    <n v="2022"/>
    <n v="3"/>
    <n v="28"/>
    <n v="9"/>
    <n v="3"/>
  </r>
  <r>
    <x v="1"/>
    <x v="1"/>
    <x v="0"/>
    <s v="Cerrado"/>
    <s v="ITSMECOM-808698"/>
    <n v="4622262"/>
    <d v="2022-02-23T00:00:00"/>
    <d v="2022-04-14T00:00:00"/>
    <d v="2022-02-23T00:00:00"/>
    <d v="2022-03-29T00:00:00"/>
    <s v=""/>
    <d v="2022-03-29T00:00:00"/>
    <n v="34"/>
    <n v="34"/>
    <n v="2022"/>
    <n v="3"/>
    <n v="28"/>
    <n v="9"/>
    <n v="3"/>
  </r>
  <r>
    <x v="1"/>
    <x v="7"/>
    <x v="0"/>
    <s v="Cerrado"/>
    <s v="ITSMECOM-807654"/>
    <n v="4619972"/>
    <d v="2022-02-22T00:00:00"/>
    <d v="2022-03-27T00:00:00"/>
    <m/>
    <m/>
    <s v=""/>
    <d v="2022-03-11T00:00:00"/>
    <n v="17"/>
    <n v="0"/>
    <n v="2022"/>
    <n v="3"/>
    <n v="28"/>
    <n v="9"/>
    <n v="3"/>
  </r>
  <r>
    <x v="1"/>
    <x v="3"/>
    <x v="0"/>
    <s v="Cerrado"/>
    <s v="ITSMECOM-806475"/>
    <n v="4613696"/>
    <d v="2022-02-22T00:00:00"/>
    <d v="2022-03-18T00:00:00"/>
    <d v="2022-02-22T00:00:00"/>
    <d v="2022-03-02T00:00:00"/>
    <s v=""/>
    <d v="2022-03-02T00:00:00"/>
    <n v="8"/>
    <n v="8"/>
    <n v="2022"/>
    <n v="3"/>
    <n v="28"/>
    <n v="9"/>
    <n v="3"/>
  </r>
  <r>
    <x v="0"/>
    <x v="0"/>
    <x v="4"/>
    <s v="Cerrado"/>
    <s v="ITSMECOM-805057"/>
    <n v="4610354"/>
    <d v="2022-02-21T00:00:00"/>
    <d v="2022-03-24T00:00:00"/>
    <m/>
    <m/>
    <s v=""/>
    <d v="2022-03-08T00:00:00"/>
    <n v="15"/>
    <n v="0"/>
    <n v="2022"/>
    <n v="3"/>
    <n v="28"/>
    <n v="9"/>
    <n v="3"/>
  </r>
  <r>
    <x v="1"/>
    <x v="1"/>
    <x v="0"/>
    <s v="Cerrado"/>
    <s v="ITSMECOM-804293"/>
    <n v="4607224"/>
    <d v="2022-02-21T00:00:00"/>
    <d v="2022-04-14T00:00:00"/>
    <d v="2022-02-21T00:00:00"/>
    <d v="2022-03-29T00:00:00"/>
    <s v=""/>
    <d v="2022-03-29T00:00:00"/>
    <n v="36"/>
    <n v="36"/>
    <n v="2022"/>
    <n v="3"/>
    <n v="28"/>
    <n v="9"/>
    <n v="3"/>
  </r>
  <r>
    <x v="1"/>
    <x v="1"/>
    <x v="2"/>
    <s v="Cerrado"/>
    <s v="ITSMECOM-804180"/>
    <n v="4606627"/>
    <d v="2022-02-21T00:00:00"/>
    <d v="2022-04-13T00:00:00"/>
    <d v="2022-02-21T00:00:00"/>
    <d v="2022-03-28T00:00:00"/>
    <s v=""/>
    <d v="2022-03-28T00:00:00"/>
    <n v="35"/>
    <n v="35"/>
    <n v="2022"/>
    <n v="3"/>
    <n v="28"/>
    <n v="9"/>
    <n v="3"/>
  </r>
  <r>
    <x v="1"/>
    <x v="1"/>
    <x v="2"/>
    <s v="Cerrado"/>
    <s v="ITSMECOM-804102"/>
    <n v="4606259"/>
    <d v="2022-02-21T00:00:00"/>
    <d v="2022-04-13T00:00:00"/>
    <d v="2022-02-21T00:00:00"/>
    <d v="2022-03-28T00:00:00"/>
    <s v=""/>
    <d v="2022-03-28T00:00:00"/>
    <n v="35"/>
    <n v="35"/>
    <n v="2022"/>
    <n v="3"/>
    <n v="28"/>
    <n v="9"/>
    <n v="3"/>
  </r>
  <r>
    <x v="1"/>
    <x v="7"/>
    <x v="1"/>
    <s v="Cerrado"/>
    <s v="ITSMECOM-803065"/>
    <n v="4604055"/>
    <d v="2022-02-19T00:00:00"/>
    <d v="2022-03-18T00:00:00"/>
    <m/>
    <m/>
    <s v=""/>
    <d v="2022-03-02T00:00:00"/>
    <n v="11"/>
    <n v="0"/>
    <n v="2022"/>
    <n v="3"/>
    <n v="28"/>
    <n v="9"/>
    <n v="3"/>
  </r>
  <r>
    <x v="1"/>
    <x v="7"/>
    <x v="1"/>
    <s v="Cerrado"/>
    <s v="ITSMECOM-803019"/>
    <n v="4603805"/>
    <d v="2022-02-19T00:00:00"/>
    <d v="2022-03-18T00:00:00"/>
    <m/>
    <m/>
    <s v=""/>
    <d v="2022-03-02T00:00:00"/>
    <n v="11"/>
    <n v="0"/>
    <n v="2022"/>
    <n v="3"/>
    <n v="28"/>
    <n v="9"/>
    <n v="3"/>
  </r>
  <r>
    <x v="1"/>
    <x v="7"/>
    <x v="1"/>
    <s v="Cerrado"/>
    <s v="ITSMECOM-802619"/>
    <n v="4603436"/>
    <d v="2022-02-19T00:00:00"/>
    <d v="2022-03-07T00:00:00"/>
    <m/>
    <m/>
    <s v=""/>
    <d v="2022-03-07T00:00:00"/>
    <n v="16"/>
    <n v="0"/>
    <n v="2022"/>
    <n v="3"/>
    <n v="28"/>
    <n v="9"/>
    <n v="3"/>
  </r>
  <r>
    <x v="1"/>
    <x v="7"/>
    <x v="5"/>
    <s v="Cerrado"/>
    <s v="ITSMECOM-801811"/>
    <n v="4601527"/>
    <d v="2022-02-18T00:00:00"/>
    <d v="2022-03-28T00:00:00"/>
    <m/>
    <m/>
    <s v=""/>
    <d v="2022-03-24T00:00:00"/>
    <n v="34"/>
    <n v="0"/>
    <n v="2022"/>
    <n v="3"/>
    <n v="28"/>
    <n v="9"/>
    <n v="3"/>
  </r>
  <r>
    <x v="1"/>
    <x v="1"/>
    <x v="2"/>
    <s v="Cerrado"/>
    <s v="ITSMECOM-801265"/>
    <n v="4599082"/>
    <d v="2022-02-18T00:00:00"/>
    <d v="2022-04-13T00:00:00"/>
    <d v="2022-02-18T00:00:00"/>
    <d v="2022-03-28T00:00:00"/>
    <s v=""/>
    <d v="2022-03-28T00:00:00"/>
    <n v="38"/>
    <n v="38"/>
    <n v="2022"/>
    <n v="3"/>
    <n v="28"/>
    <n v="9"/>
    <n v="3"/>
  </r>
  <r>
    <x v="1"/>
    <x v="7"/>
    <x v="2"/>
    <s v="Cerrado"/>
    <s v="ITSMECOM-800052"/>
    <n v="4595261"/>
    <d v="2022-02-17T00:00:00"/>
    <d v="2022-03-20T00:00:00"/>
    <m/>
    <m/>
    <s v=""/>
    <d v="2022-03-04T00:00:00"/>
    <n v="15"/>
    <n v="0"/>
    <n v="2022"/>
    <n v="3"/>
    <n v="28"/>
    <n v="9"/>
    <n v="3"/>
  </r>
  <r>
    <x v="1"/>
    <x v="7"/>
    <x v="0"/>
    <s v="Cerrado"/>
    <s v="ITSMECOM-799629"/>
    <n v="4593622"/>
    <d v="2022-02-17T00:00:00"/>
    <d v="2022-03-18T00:00:00"/>
    <d v="2022-03-16T00:00:00"/>
    <d v="2022-03-16T00:00:00"/>
    <s v=""/>
    <d v="2022-03-16T00:00:00"/>
    <n v="27"/>
    <n v="0"/>
    <n v="2022"/>
    <n v="3"/>
    <n v="28"/>
    <n v="9"/>
    <n v="3"/>
  </r>
  <r>
    <x v="1"/>
    <x v="7"/>
    <x v="2"/>
    <s v="Cerrado"/>
    <s v="ITSMECOM-799530"/>
    <n v="4593128"/>
    <d v="2022-02-17T00:00:00"/>
    <d v="2022-04-03T00:00:00"/>
    <m/>
    <m/>
    <s v=""/>
    <d v="2022-03-18T00:00:00"/>
    <n v="29"/>
    <n v="0"/>
    <n v="2022"/>
    <n v="3"/>
    <n v="28"/>
    <n v="9"/>
    <n v="3"/>
  </r>
  <r>
    <x v="1"/>
    <x v="7"/>
    <x v="1"/>
    <s v="Cerrado"/>
    <s v="ITSMECOM-797265"/>
    <n v="4584921"/>
    <d v="2022-02-16T00:00:00"/>
    <d v="2022-03-18T00:00:00"/>
    <m/>
    <m/>
    <s v=""/>
    <d v="2022-03-02T00:00:00"/>
    <n v="14"/>
    <n v="0"/>
    <n v="2022"/>
    <n v="3"/>
    <n v="28"/>
    <n v="9"/>
    <n v="3"/>
  </r>
  <r>
    <x v="1"/>
    <x v="7"/>
    <x v="0"/>
    <s v="Cerrado"/>
    <s v="ITSMECOM-796990"/>
    <n v="4583743"/>
    <d v="2022-02-16T00:00:00"/>
    <d v="2022-03-18T00:00:00"/>
    <d v="2022-02-16T00:00:00"/>
    <d v="2022-03-02T00:00:00"/>
    <s v="CITY EXPRESS"/>
    <d v="2022-03-02T00:00:00"/>
    <n v="14"/>
    <n v="14"/>
    <n v="2022"/>
    <n v="3"/>
    <n v="28"/>
    <n v="9"/>
    <n v="3"/>
  </r>
  <r>
    <x v="1"/>
    <x v="1"/>
    <x v="2"/>
    <s v="Cerrado"/>
    <s v="ITSMECOM-795078"/>
    <n v="4579759"/>
    <d v="2022-02-15T00:00:00"/>
    <d v="2022-03-18T00:00:00"/>
    <d v="2022-02-15T00:00:00"/>
    <d v="2022-03-02T00:00:00"/>
    <s v=""/>
    <d v="2022-03-02T00:00:00"/>
    <n v="15"/>
    <n v="15"/>
    <n v="2022"/>
    <n v="3"/>
    <n v="28"/>
    <n v="9"/>
    <n v="3"/>
  </r>
  <r>
    <x v="1"/>
    <x v="7"/>
    <x v="1"/>
    <s v="Cerrado"/>
    <s v="ITSMECOM-794366"/>
    <n v="4577026"/>
    <d v="2022-02-15T00:00:00"/>
    <d v="2022-03-18T00:00:00"/>
    <m/>
    <m/>
    <s v=""/>
    <d v="2022-03-02T00:00:00"/>
    <n v="15"/>
    <n v="0"/>
    <n v="2022"/>
    <n v="3"/>
    <n v="28"/>
    <n v="9"/>
    <n v="3"/>
  </r>
  <r>
    <x v="1"/>
    <x v="1"/>
    <x v="2"/>
    <s v="Cerrado"/>
    <s v="ITSMECOM-794030"/>
    <n v="4575032"/>
    <d v="2022-02-15T00:00:00"/>
    <d v="2022-04-13T00:00:00"/>
    <d v="2022-02-16T00:00:00"/>
    <d v="2022-03-28T00:00:00"/>
    <s v=""/>
    <d v="2022-03-28T00:00:00"/>
    <n v="41"/>
    <n v="40"/>
    <n v="2022"/>
    <n v="3"/>
    <n v="28"/>
    <n v="9"/>
    <n v="3"/>
  </r>
  <r>
    <x v="1"/>
    <x v="1"/>
    <x v="0"/>
    <s v="Cerrado"/>
    <s v="ITSMECOM-793890"/>
    <n v="4574413"/>
    <d v="2022-02-15T00:00:00"/>
    <d v="2022-03-19T00:00:00"/>
    <d v="2022-02-15T00:00:00"/>
    <d v="2022-03-03T00:00:00"/>
    <s v="GRUPO ENTREGAS"/>
    <d v="2022-03-03T00:00:00"/>
    <n v="16"/>
    <n v="16"/>
    <n v="2022"/>
    <n v="3"/>
    <n v="28"/>
    <n v="9"/>
    <n v="3"/>
  </r>
  <r>
    <x v="1"/>
    <x v="7"/>
    <x v="2"/>
    <s v="Cerrado"/>
    <s v="ITSMECOM-793766"/>
    <n v="4573601"/>
    <d v="2022-02-15T00:00:00"/>
    <d v="2022-04-02T00:00:00"/>
    <m/>
    <m/>
    <s v=""/>
    <d v="2022-03-17T00:00:00"/>
    <n v="30"/>
    <n v="0"/>
    <n v="2022"/>
    <n v="3"/>
    <n v="28"/>
    <n v="9"/>
    <n v="3"/>
  </r>
  <r>
    <x v="1"/>
    <x v="7"/>
    <x v="2"/>
    <s v="Cerrado"/>
    <s v="ITSMECOM-793396"/>
    <n v="4572759"/>
    <d v="2022-02-15T00:00:00"/>
    <d v="2022-03-21T00:00:00"/>
    <m/>
    <m/>
    <s v=""/>
    <d v="2022-03-05T00:00:00"/>
    <n v="18"/>
    <n v="0"/>
    <n v="2022"/>
    <n v="3"/>
    <n v="28"/>
    <n v="9"/>
    <n v="3"/>
  </r>
  <r>
    <x v="1"/>
    <x v="7"/>
    <x v="1"/>
    <s v="Cerrado"/>
    <s v="ITSMECOM-793139"/>
    <n v="4572153"/>
    <d v="2022-02-14T00:00:00"/>
    <d v="2022-04-13T00:00:00"/>
    <d v="2022-02-14T00:00:00"/>
    <d v="2022-03-28T00:00:00"/>
    <s v="JADLOG"/>
    <d v="2022-03-28T00:00:00"/>
    <n v="42"/>
    <n v="42"/>
    <n v="2022"/>
    <n v="3"/>
    <n v="28"/>
    <n v="9"/>
    <n v="3"/>
  </r>
  <r>
    <x v="1"/>
    <x v="7"/>
    <x v="1"/>
    <s v="Cerrado"/>
    <s v="ITSMECOM-792998"/>
    <n v="4571347"/>
    <d v="2022-02-14T00:00:00"/>
    <d v="2022-03-18T00:00:00"/>
    <d v="2022-03-14T00:00:00"/>
    <d v="2022-03-17T00:00:00"/>
    <s v=""/>
    <d v="2022-03-17T00:00:00"/>
    <n v="31"/>
    <n v="3"/>
    <n v="2022"/>
    <n v="3"/>
    <n v="28"/>
    <n v="9"/>
    <n v="3"/>
  </r>
  <r>
    <x v="1"/>
    <x v="7"/>
    <x v="2"/>
    <s v="Cerrado"/>
    <s v="ITSMECOM-792982"/>
    <n v="4571335"/>
    <d v="2022-02-14T00:00:00"/>
    <d v="2022-03-26T00:00:00"/>
    <d v="2022-03-14T00:00:00"/>
    <d v="2022-03-17T00:00:00"/>
    <s v=""/>
    <d v="2022-03-25T00:00:00"/>
    <n v="39"/>
    <n v="3"/>
    <n v="2022"/>
    <n v="3"/>
    <n v="28"/>
    <n v="9"/>
    <n v="3"/>
  </r>
  <r>
    <x v="1"/>
    <x v="7"/>
    <x v="0"/>
    <s v="Cerrado"/>
    <s v="ITSMECOM-791764"/>
    <n v="4566787"/>
    <d v="2022-02-14T00:00:00"/>
    <d v="2022-04-02T00:00:00"/>
    <d v="2022-02-14T00:00:00"/>
    <d v="2022-03-17T00:00:00"/>
    <s v="A TU HORA"/>
    <d v="2022-03-17T00:00:00"/>
    <n v="31"/>
    <n v="31"/>
    <n v="2022"/>
    <n v="3"/>
    <n v="28"/>
    <n v="9"/>
    <n v="3"/>
  </r>
  <r>
    <x v="1"/>
    <x v="7"/>
    <x v="1"/>
    <s v="Cerrado"/>
    <s v="ITSMECOM-790679"/>
    <n v="4565373"/>
    <d v="2022-02-13T00:00:00"/>
    <d v="2022-03-18T00:00:00"/>
    <d v="2022-03-14T00:00:00"/>
    <d v="2022-03-17T00:00:00"/>
    <s v=""/>
    <d v="2022-03-17T00:00:00"/>
    <n v="32"/>
    <n v="3"/>
    <n v="2022"/>
    <n v="3"/>
    <n v="28"/>
    <n v="9"/>
    <n v="3"/>
  </r>
  <r>
    <x v="1"/>
    <x v="7"/>
    <x v="0"/>
    <s v="Cerrado"/>
    <s v="ITSMECOM-790418"/>
    <n v="4564871"/>
    <d v="2022-02-12T00:00:00"/>
    <d v="2022-03-27T00:00:00"/>
    <m/>
    <m/>
    <s v=""/>
    <d v="2022-03-11T00:00:00"/>
    <n v="27"/>
    <n v="0"/>
    <n v="2022"/>
    <n v="3"/>
    <n v="28"/>
    <n v="9"/>
    <n v="3"/>
  </r>
  <r>
    <x v="1"/>
    <x v="7"/>
    <x v="1"/>
    <s v="Cerrado"/>
    <s v="ITSMECOM-784716"/>
    <n v="4547809"/>
    <d v="2022-02-09T00:00:00"/>
    <d v="2022-03-18T00:00:00"/>
    <m/>
    <m/>
    <s v=""/>
    <d v="2022-03-02T00:00:00"/>
    <n v="21"/>
    <n v="0"/>
    <n v="2022"/>
    <n v="3"/>
    <n v="28"/>
    <n v="9"/>
    <n v="3"/>
  </r>
  <r>
    <x v="1"/>
    <x v="7"/>
    <x v="0"/>
    <s v="Cerrado"/>
    <s v="ITSMECOM-782152"/>
    <n v="4539016"/>
    <d v="2022-02-08T00:00:00"/>
    <d v="2022-04-01T00:00:00"/>
    <d v="2022-02-08T00:00:00"/>
    <d v="2022-03-16T00:00:00"/>
    <s v="BLUEDART"/>
    <d v="2022-03-16T00:00:00"/>
    <n v="36"/>
    <n v="36"/>
    <n v="2022"/>
    <n v="3"/>
    <n v="28"/>
    <n v="9"/>
    <n v="3"/>
  </r>
  <r>
    <x v="1"/>
    <x v="7"/>
    <x v="0"/>
    <s v="Cerrado"/>
    <s v="ITSMECOM-781687"/>
    <n v="4538072"/>
    <d v="2022-02-07T00:00:00"/>
    <d v="2022-03-18T00:00:00"/>
    <m/>
    <m/>
    <s v=""/>
    <d v="2022-03-02T00:00:00"/>
    <n v="23"/>
    <n v="0"/>
    <n v="2022"/>
    <n v="3"/>
    <n v="28"/>
    <n v="9"/>
    <n v="3"/>
  </r>
  <r>
    <x v="1"/>
    <x v="1"/>
    <x v="0"/>
    <s v="Cerrado"/>
    <s v="ITSMECOM-780013"/>
    <n v="4532161"/>
    <d v="2022-02-07T00:00:00"/>
    <d v="2022-04-14T00:00:00"/>
    <m/>
    <m/>
    <s v=""/>
    <d v="2022-03-29T00:00:00"/>
    <n v="50"/>
    <n v="0"/>
    <n v="2022"/>
    <n v="3"/>
    <n v="28"/>
    <n v="9"/>
    <n v="3"/>
  </r>
  <r>
    <x v="1"/>
    <x v="27"/>
    <x v="2"/>
    <s v="Cerrado"/>
    <s v="ITSMECOM-779277"/>
    <n v="4531147"/>
    <d v="2022-02-07T00:00:00"/>
    <d v="2022-03-26T00:00:00"/>
    <m/>
    <m/>
    <s v=""/>
    <d v="2022-03-10T00:00:00"/>
    <n v="31"/>
    <n v="0"/>
    <n v="2022"/>
    <n v="3"/>
    <n v="28"/>
    <n v="9"/>
    <n v="3"/>
  </r>
  <r>
    <x v="1"/>
    <x v="7"/>
    <x v="0"/>
    <s v="Cerrado"/>
    <s v="ITSMECOM-778747"/>
    <n v="4530174"/>
    <d v="2022-02-05T00:00:00"/>
    <d v="2022-04-01T00:00:00"/>
    <m/>
    <m/>
    <s v=""/>
    <d v="2022-03-16T00:00:00"/>
    <n v="39"/>
    <n v="0"/>
    <n v="2022"/>
    <n v="3"/>
    <n v="28"/>
    <n v="9"/>
    <n v="3"/>
  </r>
  <r>
    <x v="1"/>
    <x v="7"/>
    <x v="0"/>
    <s v="Cerrado"/>
    <s v="ITSMECOM-778647"/>
    <n v="4529806"/>
    <d v="2022-02-05T00:00:00"/>
    <d v="2022-04-02T00:00:00"/>
    <m/>
    <m/>
    <s v=""/>
    <d v="2022-03-17T00:00:00"/>
    <n v="40"/>
    <n v="0"/>
    <n v="2022"/>
    <n v="3"/>
    <n v="28"/>
    <n v="9"/>
    <n v="3"/>
  </r>
  <r>
    <x v="1"/>
    <x v="7"/>
    <x v="0"/>
    <s v="Cerrado"/>
    <s v="ITSMECOM-778272"/>
    <n v="4529645"/>
    <d v="2022-02-05T00:00:00"/>
    <d v="2022-04-01T00:00:00"/>
    <m/>
    <m/>
    <s v=""/>
    <d v="2022-03-16T00:00:00"/>
    <n v="39"/>
    <n v="0"/>
    <n v="2022"/>
    <n v="3"/>
    <n v="28"/>
    <n v="9"/>
    <n v="3"/>
  </r>
  <r>
    <x v="1"/>
    <x v="19"/>
    <x v="2"/>
    <s v="Cerrado"/>
    <s v="ITSMECOM-778173"/>
    <n v="4529418"/>
    <d v="2022-02-04T00:00:00"/>
    <d v="2022-04-02T00:00:00"/>
    <m/>
    <m/>
    <s v=""/>
    <d v="2022-03-17T00:00:00"/>
    <n v="41"/>
    <n v="0"/>
    <n v="2022"/>
    <n v="3"/>
    <n v="28"/>
    <n v="9"/>
    <n v="3"/>
  </r>
  <r>
    <x v="1"/>
    <x v="7"/>
    <x v="0"/>
    <s v="Cerrado"/>
    <s v="ITSMECOM-775088"/>
    <n v="4524008"/>
    <d v="2022-02-04T00:00:00"/>
    <d v="2022-04-01T00:00:00"/>
    <m/>
    <m/>
    <s v=""/>
    <d v="2022-03-16T00:00:00"/>
    <n v="40"/>
    <n v="0"/>
    <n v="2022"/>
    <n v="3"/>
    <n v="28"/>
    <n v="9"/>
    <n v="3"/>
  </r>
  <r>
    <x v="1"/>
    <x v="7"/>
    <x v="0"/>
    <s v="Cerrado"/>
    <s v="ITSMECOM-773639"/>
    <n v="4519862"/>
    <d v="2022-02-03T00:00:00"/>
    <d v="2022-04-01T00:00:00"/>
    <m/>
    <m/>
    <s v=""/>
    <d v="2022-03-16T00:00:00"/>
    <n v="41"/>
    <n v="0"/>
    <n v="2022"/>
    <n v="3"/>
    <n v="28"/>
    <n v="9"/>
    <n v="3"/>
  </r>
  <r>
    <x v="1"/>
    <x v="1"/>
    <x v="2"/>
    <s v="Cerrado"/>
    <s v="ITSMECOM-771134"/>
    <n v="4510349"/>
    <d v="2022-02-02T00:00:00"/>
    <d v="2022-03-25T00:00:00"/>
    <d v="2022-02-02T00:00:00"/>
    <d v="2022-03-09T00:00:00"/>
    <s v=""/>
    <d v="2022-03-09T00:00:00"/>
    <n v="35"/>
    <n v="35"/>
    <n v="2022"/>
    <n v="3"/>
    <n v="28"/>
    <n v="9"/>
    <n v="3"/>
  </r>
  <r>
    <x v="1"/>
    <x v="7"/>
    <x v="2"/>
    <s v="Cerrado"/>
    <s v="ITSMECOM-766899"/>
    <n v="4500146"/>
    <d v="2022-02-01T00:00:00"/>
    <d v="2022-03-25T00:00:00"/>
    <m/>
    <m/>
    <s v=""/>
    <d v="2022-03-24T00:00:00"/>
    <n v="51"/>
    <n v="0"/>
    <n v="2022"/>
    <n v="3"/>
    <n v="28"/>
    <n v="9"/>
    <n v="3"/>
  </r>
  <r>
    <x v="1"/>
    <x v="1"/>
    <x v="0"/>
    <s v="Cerrado"/>
    <s v="ITSMECOM-764039"/>
    <n v="4493243"/>
    <d v="2022-01-31T00:00:00"/>
    <d v="2022-04-13T00:00:00"/>
    <d v="2022-01-31T00:00:00"/>
    <d v="2022-03-28T00:00:00"/>
    <s v=""/>
    <d v="2022-03-28T00:00:00"/>
    <n v="56"/>
    <n v="56"/>
    <n v="2022"/>
    <n v="3"/>
    <n v="28"/>
    <n v="9"/>
    <n v="3"/>
  </r>
  <r>
    <x v="1"/>
    <x v="7"/>
    <x v="0"/>
    <s v="Cerrado"/>
    <s v="ITSMECOM-761176"/>
    <n v="4489370"/>
    <d v="2022-01-28T00:00:00"/>
    <d v="2022-03-26T00:00:00"/>
    <m/>
    <m/>
    <s v=""/>
    <d v="2022-03-10T00:00:00"/>
    <n v="41"/>
    <n v="0"/>
    <n v="2022"/>
    <n v="3"/>
    <n v="28"/>
    <n v="9"/>
    <n v="3"/>
  </r>
  <r>
    <x v="1"/>
    <x v="1"/>
    <x v="0"/>
    <s v="Cerrado"/>
    <s v="ITSMECOM-751026"/>
    <n v="4460063"/>
    <d v="2022-01-24T00:00:00"/>
    <d v="2022-04-14T00:00:00"/>
    <d v="2022-01-24T00:00:00"/>
    <d v="2022-03-29T00:00:00"/>
    <s v=""/>
    <d v="2022-03-29T00:00:00"/>
    <n v="64"/>
    <n v="64"/>
    <n v="2022"/>
    <n v="3"/>
    <n v="28"/>
    <n v="9"/>
    <n v="3"/>
  </r>
  <r>
    <x v="1"/>
    <x v="28"/>
    <x v="2"/>
    <s v="Cerrado"/>
    <s v="ITSMECOM-741181"/>
    <n v="4441115"/>
    <d v="2022-01-20T00:00:00"/>
    <d v="2022-03-24T00:00:00"/>
    <d v="2022-03-04T00:00:00"/>
    <d v="2022-03-07T00:00:00"/>
    <s v=""/>
    <d v="2022-03-07T00:00:00"/>
    <n v="46"/>
    <n v="3"/>
    <n v="2022"/>
    <n v="3"/>
    <n v="28"/>
    <n v="9"/>
    <n v="3"/>
  </r>
  <r>
    <x v="1"/>
    <x v="7"/>
    <x v="0"/>
    <s v="Cerrado"/>
    <s v="ITSMECOM-740473"/>
    <n v="4438867"/>
    <d v="2022-01-20T00:00:00"/>
    <d v="2022-03-27T00:00:00"/>
    <m/>
    <m/>
    <s v=""/>
    <d v="2022-03-11T00:00:00"/>
    <n v="50"/>
    <n v="0"/>
    <n v="2022"/>
    <n v="3"/>
    <n v="28"/>
    <n v="9"/>
    <n v="3"/>
  </r>
  <r>
    <x v="1"/>
    <x v="7"/>
    <x v="1"/>
    <s v="Cerrado"/>
    <s v="ITSMECOM-739283"/>
    <n v="4435273"/>
    <d v="2022-01-19T00:00:00"/>
    <d v="2022-04-13T00:00:00"/>
    <d v="2022-01-19T00:00:00"/>
    <d v="2022-03-28T00:00:00"/>
    <s v="FEDEX"/>
    <d v="2022-03-28T00:00:00"/>
    <n v="68"/>
    <n v="68"/>
    <n v="2022"/>
    <n v="3"/>
    <n v="28"/>
    <n v="9"/>
    <n v="3"/>
  </r>
  <r>
    <x v="1"/>
    <x v="7"/>
    <x v="2"/>
    <s v="Cerrado"/>
    <s v="ITSMECOM-733449"/>
    <n v="4415144"/>
    <d v="2022-01-17T00:00:00"/>
    <d v="2022-04-02T00:00:00"/>
    <m/>
    <m/>
    <s v=""/>
    <d v="2022-03-17T00:00:00"/>
    <n v="59"/>
    <n v="0"/>
    <n v="2022"/>
    <n v="3"/>
    <n v="28"/>
    <n v="9"/>
    <n v="3"/>
  </r>
  <r>
    <x v="1"/>
    <x v="12"/>
    <x v="2"/>
    <s v="Cerrado"/>
    <s v="ITSMECOM-722030"/>
    <n v="4382512"/>
    <d v="2022-01-10T00:00:00"/>
    <d v="2022-03-20T00:00:00"/>
    <m/>
    <m/>
    <s v=""/>
    <d v="2022-03-04T00:00:00"/>
    <n v="53"/>
    <n v="0"/>
    <n v="2022"/>
    <n v="3"/>
    <n v="28"/>
    <n v="9"/>
    <n v="3"/>
  </r>
  <r>
    <x v="1"/>
    <x v="7"/>
    <x v="2"/>
    <s v="Cerrado"/>
    <s v="ITSMECOM-719356"/>
    <n v="4377040"/>
    <d v="2022-01-06T00:00:00"/>
    <d v="2022-03-25T00:00:00"/>
    <d v="2022-03-01T00:00:00"/>
    <d v="2022-03-09T00:00:00"/>
    <s v=""/>
    <d v="2022-03-09T00:00:00"/>
    <n v="62"/>
    <n v="8"/>
    <n v="2022"/>
    <n v="3"/>
    <n v="28"/>
    <n v="9"/>
    <n v="3"/>
  </r>
  <r>
    <x v="1"/>
    <x v="7"/>
    <x v="0"/>
    <s v="Cerrado"/>
    <s v="ITSMECOM-710850"/>
    <n v="4358832"/>
    <d v="2021-12-31T00:00:00"/>
    <d v="2022-03-18T00:00:00"/>
    <d v="2021-12-31T00:00:00"/>
    <d v="2022-03-02T00:00:00"/>
    <s v="CORREIOS BR"/>
    <d v="2022-03-02T00:00:00"/>
    <n v="61"/>
    <n v="61"/>
    <n v="2022"/>
    <n v="3"/>
    <n v="28"/>
    <n v="9"/>
    <n v="3"/>
  </r>
  <r>
    <x v="1"/>
    <x v="7"/>
    <x v="3"/>
    <s v="Cerrado"/>
    <s v="ITSMECOM-533318"/>
    <n v="3859041"/>
    <d v="2021-09-07T00:00:00"/>
    <d v="2022-04-14T00:00:00"/>
    <d v="2021-09-09T00:00:00"/>
    <d v="2021-09-09T00:00:00"/>
    <s v=""/>
    <d v="2022-03-29T00:00:00"/>
    <n v="203"/>
    <n v="0"/>
    <n v="2022"/>
    <n v="3"/>
    <n v="28"/>
    <n v="9"/>
    <n v="3"/>
  </r>
  <r>
    <x v="1"/>
    <x v="7"/>
    <x v="3"/>
    <s v="Cerrado"/>
    <s v="ITSMECOM-497479"/>
    <n v="3759091"/>
    <d v="2021-08-10T00:00:00"/>
    <d v="2022-03-29T00:00:00"/>
    <m/>
    <m/>
    <s v=""/>
    <d v="2022-03-29T00:00:00"/>
    <n v="231"/>
    <n v="0"/>
    <n v="2022"/>
    <n v="3"/>
    <n v="28"/>
    <n v="9"/>
    <n v="3"/>
  </r>
  <r>
    <x v="1"/>
    <x v="7"/>
    <x v="3"/>
    <s v="Cerrado"/>
    <s v="ITSMECOM-399676"/>
    <n v="3469761"/>
    <d v="2021-05-21T00:00:00"/>
    <d v="2022-03-29T00:00:00"/>
    <m/>
    <m/>
    <s v=""/>
    <d v="2022-03-29T00:00:00"/>
    <n v="312"/>
    <n v="0"/>
    <n v="2022"/>
    <n v="3"/>
    <n v="28"/>
    <n v="9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4C7B4B-469F-49FF-B59D-8E28038CF137}" name="TablaDinámica22" cacheId="4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14:P21" firstHeaderRow="1" firstDataRow="1" firstDataCol="1"/>
  <pivotFields count="19">
    <pivotField showAll="0"/>
    <pivotField showAll="0"/>
    <pivotField axis="axisRow" showAll="0" sortType="descending">
      <items count="7">
        <item x="0"/>
        <item x="1"/>
        <item x="2"/>
        <item x="4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numFmtId="14" showAll="0"/>
    <pivotField numFmtId="14" showAll="0"/>
    <pivotField showAll="0"/>
    <pivotField showAll="0"/>
    <pivotField showAll="0"/>
    <pivotField numFmtId="14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</pivotFields>
  <rowFields count="1">
    <field x="2"/>
  </rowFields>
  <rowItems count="7">
    <i>
      <x/>
    </i>
    <i>
      <x v="1"/>
    </i>
    <i>
      <x v="2"/>
    </i>
    <i>
      <x v="5"/>
    </i>
    <i>
      <x v="3"/>
    </i>
    <i>
      <x v="4"/>
    </i>
    <i t="grand">
      <x/>
    </i>
  </rowItems>
  <colItems count="1">
    <i/>
  </colItems>
  <dataFields count="1">
    <dataField name="Cuenta de ID de Incidencia" fld="5" subtotal="count" showDataAs="percentOfTota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E3C29C-8D4C-489D-9B97-D5E7B84C734E}" name="TablaDinámica21" cacheId="4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O1:P12" firstHeaderRow="1" firstDataRow="1" firstDataCol="1"/>
  <pivotFields count="19">
    <pivotField showAll="0"/>
    <pivotField axis="axisRow" showAll="0" measureFilter="1" sortType="descending">
      <items count="65">
        <item m="1" x="47"/>
        <item m="1" x="42"/>
        <item m="1" x="44"/>
        <item m="1" x="34"/>
        <item m="1" x="30"/>
        <item m="1" x="52"/>
        <item m="1" x="53"/>
        <item m="1" x="36"/>
        <item m="1" x="45"/>
        <item m="1" x="51"/>
        <item m="1" x="57"/>
        <item m="1" x="50"/>
        <item m="1" x="35"/>
        <item m="1" x="60"/>
        <item m="1" x="48"/>
        <item m="1" x="54"/>
        <item m="1" x="38"/>
        <item m="1" x="39"/>
        <item m="1" x="56"/>
        <item m="1" x="41"/>
        <item m="1" x="32"/>
        <item m="1" x="29"/>
        <item m="1" x="31"/>
        <item m="1" x="40"/>
        <item m="1" x="43"/>
        <item m="1" x="49"/>
        <item m="1" x="63"/>
        <item m="1" x="55"/>
        <item m="1" x="46"/>
        <item m="1" x="58"/>
        <item m="1" x="59"/>
        <item m="1" x="61"/>
        <item m="1" x="37"/>
        <item m="1" x="33"/>
        <item m="1" x="6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numFmtId="14" showAll="0"/>
    <pivotField numFmtId="14" showAll="0"/>
    <pivotField showAll="0"/>
    <pivotField showAll="0"/>
    <pivotField showAll="0"/>
    <pivotField numFmtId="14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</pivotFields>
  <rowFields count="1">
    <field x="1"/>
  </rowFields>
  <rowItems count="11">
    <i>
      <x v="36"/>
    </i>
    <i>
      <x v="40"/>
    </i>
    <i>
      <x v="38"/>
    </i>
    <i>
      <x v="42"/>
    </i>
    <i>
      <x v="35"/>
    </i>
    <i>
      <x v="44"/>
    </i>
    <i>
      <x v="43"/>
    </i>
    <i>
      <x v="46"/>
    </i>
    <i>
      <x v="39"/>
    </i>
    <i>
      <x v="41"/>
    </i>
    <i t="grand">
      <x/>
    </i>
  </rowItems>
  <colItems count="1">
    <i/>
  </colItems>
  <dataFields count="1">
    <dataField name="Cuenta de ID de Incidencia" fld="5" subtotal="count" showDataAs="percentOfTotal" baseField="1" baseItem="0" numFmtId="10"/>
  </dataField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DF885E-C4C0-42B0-8007-E2E63025D54E}" name="TablaDinámica26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K1:L14" firstHeaderRow="1" firstDataRow="1" firstDataCol="1"/>
  <pivotFields count="19">
    <pivotField showAll="0"/>
    <pivotField showAll="0"/>
    <pivotField showAll="0"/>
    <pivotField showAll="0"/>
    <pivotField showAll="0"/>
    <pivotField dataField="1" showAll="0"/>
    <pivotField numFmtId="14" showAll="0"/>
    <pivotField numFmtId="14" showAll="0"/>
    <pivotField showAll="0"/>
    <pivotField showAll="0"/>
    <pivotField showAll="0"/>
    <pivotField numFmtId="14" showAll="0"/>
    <pivotField numFmtId="1" showAll="0"/>
    <pivotField numFmtId="1" showAll="0"/>
    <pivotField numFmtId="1" showAll="0"/>
    <pivotField axis="axisRow" numFmtId="1" showAll="0" sortType="descending">
      <items count="13">
        <item x="1"/>
        <item x="0"/>
        <item x="4"/>
        <item x="3"/>
        <item x="2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numFmtId="1" showAll="0"/>
  </pivotFields>
  <rowFields count="1">
    <field x="15"/>
  </rowFields>
  <rowItems count="13">
    <i>
      <x/>
    </i>
    <i>
      <x v="4"/>
    </i>
    <i>
      <x v="1"/>
    </i>
    <i>
      <x v="6"/>
    </i>
    <i>
      <x v="3"/>
    </i>
    <i>
      <x v="11"/>
    </i>
    <i>
      <x v="5"/>
    </i>
    <i>
      <x v="10"/>
    </i>
    <i>
      <x v="7"/>
    </i>
    <i>
      <x v="2"/>
    </i>
    <i>
      <x v="8"/>
    </i>
    <i>
      <x v="9"/>
    </i>
    <i t="grand">
      <x/>
    </i>
  </rowItems>
  <colItems count="1">
    <i/>
  </colItems>
  <dataFields count="1">
    <dataField name="Cuenta de ID de Incidencia" fld="5" subtotal="count" showDataAs="percentOfTotal" baseField="1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79CD2D-9FF7-4F16-ABCC-88199B5CFFE3}" name="TablaDinámica23" cacheId="4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23:P26" firstHeaderRow="1" firstDataRow="1" firstDataCol="1"/>
  <pivotFields count="19">
    <pivotField axis="axisRow" showAll="0">
      <items count="4">
        <item x="1"/>
        <item x="0"/>
        <item m="1" x="2"/>
        <item t="default"/>
      </items>
    </pivotField>
    <pivotField showAll="0"/>
    <pivotField showAll="0"/>
    <pivotField showAll="0"/>
    <pivotField showAll="0"/>
    <pivotField dataField="1" showAll="0"/>
    <pivotField numFmtId="14" showAll="0"/>
    <pivotField numFmtId="14" showAll="0"/>
    <pivotField showAll="0"/>
    <pivotField showAll="0"/>
    <pivotField showAll="0"/>
    <pivotField numFmtId="14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uenta de ID de Incidencia" fld="5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D1E6B4B2-66DC-457F-A5FE-9644D88F7B25}" autoFormatId="16" applyNumberFormats="0" applyBorderFormats="0" applyFontFormats="0" applyPatternFormats="0" applyAlignmentFormats="0" applyWidthHeightFormats="0">
  <queryTableRefresh nextId="20" unboundColumnsRight="7">
    <queryTableFields count="19">
      <queryTableField id="1" name="Tipo de incidencia" tableColumnId="1"/>
      <queryTableField id="2" name="Tipo de Trabajo" tableColumnId="2"/>
      <queryTableField id="3" name="Clase de Servicio" tableColumnId="3"/>
      <queryTableField id="4" name="Estado" tableColumnId="4"/>
      <queryTableField id="5" name="Clave de Incidencia" tableColumnId="5"/>
      <queryTableField id="6" name="ID de Incidencia" tableColumnId="6"/>
      <queryTableField id="7" name="Creada" tableColumnId="7"/>
      <queryTableField id="8" name="Actualizada" tableColumnId="8"/>
      <queryTableField id="9" name="Fecha Inicio Escalado" tableColumnId="9"/>
      <queryTableField id="10" name="Fecha Fin Escalado" tableColumnId="10"/>
      <queryTableField id="11" name="Transportista" tableColumnId="11"/>
      <queryTableField id="12" name="Resuelta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de_incidencia" xr10:uid="{7C637DBA-4CE8-44B6-8EB0-7C7866E8A7F9}" sourceName="Tipo de incidencia">
  <extLst>
    <x:ext xmlns:x15="http://schemas.microsoft.com/office/spreadsheetml/2010/11/main" uri="{2F2917AC-EB37-4324-AD4E-5DD8C200BD13}">
      <x15:tableSlicerCache tableId="5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de_Trabajo" xr10:uid="{5414A80E-9422-46C1-8770-E62C3D66B2D3}" sourceName="Tipo de Trabajo">
  <extLst>
    <x:ext xmlns:x15="http://schemas.microsoft.com/office/spreadsheetml/2010/11/main" uri="{2F2917AC-EB37-4324-AD4E-5DD8C200BD13}">
      <x15:tableSlicerCache tableId="5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ase_de_Servicio" xr10:uid="{A8B8F471-88C3-436A-A67A-63ABE9C39B01}" sourceName="Clase de Servicio">
  <extLst>
    <x:ext xmlns:x15="http://schemas.microsoft.com/office/spreadsheetml/2010/11/main" uri="{2F2917AC-EB37-4324-AD4E-5DD8C200BD13}">
      <x15:tableSlicerCache tableId="5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E509758F-74F7-4426-8E23-546FD7B57C52}" sourceName="Mes">
  <extLst>
    <x:ext xmlns:x15="http://schemas.microsoft.com/office/spreadsheetml/2010/11/main" uri="{2F2917AC-EB37-4324-AD4E-5DD8C200BD13}">
      <x15:tableSlicerCache tableId="5" column="1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de incidencia" xr10:uid="{38CB61D1-5BE6-43B0-900F-9404672C42AA}" cache="SegmentaciónDeDatos_Tipo_de_incidencia" caption="Tipo de incidencia" columnCount="2" rowHeight="262466"/>
  <slicer name="Tipo de Trabajo" xr10:uid="{CAF125F6-5AFB-4041-828A-AD30307900FC}" cache="SegmentaciónDeDatos_Tipo_de_Trabajo" caption="Tipo de Trabajo" columnCount="4" rowHeight="262466"/>
  <slicer name="Clase de Servicio" xr10:uid="{0151FD5A-B7C0-4353-92BE-0F581613E08F}" cache="SegmentaciónDeDatos_Clase_de_Servicio" caption="Clase de Servicio" columnCount="4" rowHeight="262466"/>
  <slicer name="Mes" xr10:uid="{632A8CF8-D23E-4D27-9D25-26FEA39F40D2}" cache="SegmentaciónDeDatos_Mes" caption="Mes" columnCount="12" rowHeight="262466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74892C-A84D-4447-94DC-389047503005}" name="Tabla1_Resueltas" displayName="Tabla1_Resueltas" ref="A1:S2011" tableType="queryTable" totalsRowShown="0">
  <autoFilter ref="A1:S2011" xr:uid="{7274892C-A84D-4447-94DC-389047503005}"/>
  <tableColumns count="19">
    <tableColumn id="1" xr3:uid="{6DDF1582-6598-4D4E-A9CA-C59085DE6EB4}" uniqueName="1" name="Tipo de incidencia" queryTableFieldId="1" dataDxfId="17"/>
    <tableColumn id="2" xr3:uid="{D36EB340-5AA0-4FB4-BFBB-0D716B4734EA}" uniqueName="2" name="Tipo de Trabajo" queryTableFieldId="2" dataDxfId="16"/>
    <tableColumn id="3" xr3:uid="{6D389361-330D-4B96-8F45-26665744E7F0}" uniqueName="3" name="Clase de Servicio" queryTableFieldId="3" dataDxfId="15"/>
    <tableColumn id="4" xr3:uid="{9EF27DCF-4E42-4990-BDDF-0AE888EB6732}" uniqueName="4" name="Estado" queryTableFieldId="4" dataDxfId="14"/>
    <tableColumn id="5" xr3:uid="{652B2EA7-601E-4D5A-BF51-76B27935EBA3}" uniqueName="5" name="Clave de Incidencia" queryTableFieldId="5" dataDxfId="13"/>
    <tableColumn id="6" xr3:uid="{E3B24673-2C76-4DA4-9B51-CE355CBF4497}" uniqueName="6" name="ID de Incidencia" queryTableFieldId="6"/>
    <tableColumn id="7" xr3:uid="{DCE54135-E879-4881-9C19-53C2F2E7E874}" uniqueName="7" name="Creada" queryTableFieldId="7" dataDxfId="12"/>
    <tableColumn id="8" xr3:uid="{8BA240FA-078B-4F1B-A3E8-0A4FB022CEE1}" uniqueName="8" name="Actualizada" queryTableFieldId="8" dataDxfId="11"/>
    <tableColumn id="9" xr3:uid="{94AF78FA-9320-499F-A4B5-C519162F9C82}" uniqueName="9" name="Fecha Inicio Escalado" queryTableFieldId="9" dataDxfId="10"/>
    <tableColumn id="10" xr3:uid="{48030B72-D8E2-49D4-97DB-31C300398639}" uniqueName="10" name="Fecha Fin Escalado" queryTableFieldId="10" dataDxfId="9"/>
    <tableColumn id="11" xr3:uid="{D7575ABC-43FC-4F68-BBA5-DDDFFC5BC51D}" uniqueName="11" name="Transportista" queryTableFieldId="11" dataDxfId="8"/>
    <tableColumn id="12" xr3:uid="{5D3C94A9-223F-4FEB-BD59-A6A6969796C6}" uniqueName="12" name="Resuelta" queryTableFieldId="12" dataDxfId="7"/>
    <tableColumn id="13" xr3:uid="{E33C0ED5-461A-46BC-88E2-E871BE9571D1}" uniqueName="13" name="CicleTime" queryTableFieldId="13" dataDxfId="6">
      <calculatedColumnFormula>Tabla1_Resueltas[[#This Row],[Resuelta]]-Tabla1_Resueltas[[#This Row],[Creada]]</calculatedColumnFormula>
    </tableColumn>
    <tableColumn id="14" xr3:uid="{B87CCAE7-4992-457D-AAAB-280AD5F346BC}" uniqueName="14" name="CicleTimeEscalado" queryTableFieldId="14" dataDxfId="5">
      <calculatedColumnFormula>Tabla1_Resueltas[[#This Row],[Fecha Fin Escalado]]-Tabla1_Resueltas[[#This Row],[Fecha Inicio Escalado]]</calculatedColumnFormula>
    </tableColumn>
    <tableColumn id="15" xr3:uid="{48AC8BFB-7845-44FF-84CC-3016D993B7FF}" uniqueName="15" name="Año" queryTableFieldId="15" dataDxfId="4">
      <calculatedColumnFormula>YEAR(Tabla1_Resueltas[[#This Row],[Resuelta]])</calculatedColumnFormula>
    </tableColumn>
    <tableColumn id="16" xr3:uid="{A89EB06A-34F0-4558-BD26-D06C97A20052}" uniqueName="16" name="Mes" queryTableFieldId="16" dataDxfId="3">
      <calculatedColumnFormula>MONTH(Tabla1_Resueltas[[#This Row],[Resuelta]])</calculatedColumnFormula>
    </tableColumn>
    <tableColumn id="17" xr3:uid="{41E48AF4-192D-45CA-8ADA-DC7B1441C9DA}" uniqueName="17" name="Percentil 85%" queryTableFieldId="17" dataDxfId="2">
      <calculatedColumnFormula>_xlfn.PERCENTILE.INC(Tabla1_Resueltas[CicleTime],0.85)</calculatedColumnFormula>
    </tableColumn>
    <tableColumn id="18" xr3:uid="{F44781C6-EE0A-4D51-87FD-97FE5BD7DC2D}" uniqueName="18" name="Percentil 70%" queryTableFieldId="18" dataDxfId="1">
      <calculatedColumnFormula>_xlfn.PERCENTILE.INC(Tabla1_Resueltas[CicleTime],0.7)</calculatedColumnFormula>
    </tableColumn>
    <tableColumn id="19" xr3:uid="{71C75207-933F-480B-8B8E-0B027F319D5D}" uniqueName="19" name="Percentil 50%" queryTableFieldId="19" dataDxfId="0">
      <calculatedColumnFormula>_xlfn.PERCENTILE.INC(Tabla1_Resueltas[CicleTime],0.5)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16BC-4E1D-FD4F-A669-459AEF9BBB38}">
  <dimension ref="H4:S26"/>
  <sheetViews>
    <sheetView topLeftCell="A16" zoomScaleNormal="100" workbookViewId="0">
      <selection activeCell="L15" sqref="L15"/>
    </sheetView>
  </sheetViews>
  <sheetFormatPr baseColWidth="10" defaultColWidth="11" defaultRowHeight="15.5" x14ac:dyDescent="0.35"/>
  <cols>
    <col min="1" max="1" width="5.08203125" style="3" customWidth="1"/>
    <col min="2" max="2" width="42.9140625" style="3" bestFit="1" customWidth="1"/>
    <col min="3" max="3" width="23.75" style="3" bestFit="1" customWidth="1"/>
    <col min="4" max="5" width="11" style="3"/>
    <col min="6" max="6" width="9" style="3" customWidth="1"/>
    <col min="7" max="7" width="5.83203125" style="3" customWidth="1"/>
    <col min="8" max="8" width="23.1640625" style="3" customWidth="1"/>
    <col min="9" max="9" width="6.33203125" style="3" customWidth="1"/>
    <col min="10" max="10" width="20.9140625" style="3" customWidth="1"/>
    <col min="11" max="11" width="14" style="3" customWidth="1"/>
    <col min="12" max="12" width="25.5" style="3" customWidth="1"/>
    <col min="13" max="16384" width="11" style="3"/>
  </cols>
  <sheetData>
    <row r="4" spans="8:11" ht="16" thickBot="1" x14ac:dyDescent="0.4"/>
    <row r="5" spans="8:11" ht="23.5" x14ac:dyDescent="0.35">
      <c r="H5" s="6" t="s">
        <v>2076</v>
      </c>
    </row>
    <row r="6" spans="8:11" ht="24" thickBot="1" x14ac:dyDescent="0.4">
      <c r="H6" s="7">
        <f>COUNTA(Resueltas!A:A)-1</f>
        <v>2010</v>
      </c>
    </row>
    <row r="9" spans="8:11" ht="16" thickBot="1" x14ac:dyDescent="0.4"/>
    <row r="10" spans="8:11" ht="23.5" x14ac:dyDescent="0.35">
      <c r="H10" s="6" t="s">
        <v>2081</v>
      </c>
      <c r="J10" s="6" t="s">
        <v>2082</v>
      </c>
    </row>
    <row r="11" spans="8:11" ht="24" thickBot="1" x14ac:dyDescent="0.4">
      <c r="H11" s="7" t="str">
        <f>SUBTOTAL(3,Tabla1_Resueltas[Resuelta]) &amp; " Issues"</f>
        <v>2010 Issues</v>
      </c>
      <c r="J11" s="7">
        <f>SUBTOTAL(3,Tabla1_Resueltas[Fecha Fin Escalado])</f>
        <v>908</v>
      </c>
      <c r="K11" s="33"/>
    </row>
    <row r="12" spans="8:11" ht="16" thickBot="1" x14ac:dyDescent="0.4"/>
    <row r="13" spans="8:11" ht="23.5" x14ac:dyDescent="0.35">
      <c r="H13" s="8" t="s">
        <v>0</v>
      </c>
      <c r="J13" s="8" t="s">
        <v>1022</v>
      </c>
    </row>
    <row r="14" spans="8:11" ht="24" thickBot="1" x14ac:dyDescent="0.4">
      <c r="H14" s="9" t="str" cm="1">
        <f t="array" aca="1" ref="H14" ca="1" xml:space="preserve"> ROUND(PERCENTILE(IF(SUBTOTAL(3,OFFSET(Tabla1_Resueltas[CicleTime],ROW(Tabla1_Resueltas[CicleTime]) - MIN(ROW(Tabla1_Resueltas[CicleTime])),,1)) = 1,Tabla1_Resueltas[CicleTime]),0.85),0) &amp; " Días"</f>
        <v>28 Días</v>
      </c>
      <c r="J14" s="9" t="str" cm="1">
        <f t="array" aca="1" ref="J14" ca="1" xml:space="preserve"> ROUND(PERCENTILE(IF(SUBTOTAL(3,OFFSET(Tabla1_Resueltas[CicleTimeEscalado],ROW(Tabla1_Resueltas[CicleTimeEscalado]) - MIN(ROW(Tabla1_Resueltas[CicleTimeEscalado])),,1)) = 1,Tabla1_Resueltas[CicleTimeEscalado]),0.85),0) &amp; " Días"</f>
        <v>11 Días</v>
      </c>
    </row>
    <row r="15" spans="8:11" ht="16" thickBot="1" x14ac:dyDescent="0.4"/>
    <row r="16" spans="8:11" ht="23.5" x14ac:dyDescent="0.35">
      <c r="H16" s="10" t="s">
        <v>1</v>
      </c>
      <c r="J16" s="10" t="s">
        <v>1023</v>
      </c>
    </row>
    <row r="17" spans="8:19" ht="24" thickBot="1" x14ac:dyDescent="0.4">
      <c r="H17" s="11" t="str" cm="1">
        <f t="array" aca="1" ref="H17" ca="1" xml:space="preserve"> ROUND(PERCENTILE(IF(SUBTOTAL(3,OFFSET(Tabla1_Resueltas[CicleTime],ROW(Tabla1_Resueltas[CicleTime]) - MIN(ROW(Tabla1_Resueltas[CicleTime])),,1)) = 1,Tabla1_Resueltas[CicleTime]),0.7),0) &amp; " Días"</f>
        <v>9 Días</v>
      </c>
      <c r="J17" s="11" t="str" cm="1">
        <f t="array" aca="1" ref="J17" ca="1" xml:space="preserve"> ROUND(PERCENTILE(IF(SUBTOTAL(3,OFFSET(Tabla1_Resueltas[CicleTimeEscalado],ROW(Tabla1_Resueltas[CicleTimeEscalado]) - MIN(ROW(Tabla1_Resueltas[CicleTimeEscalado])),,1)) = 1,Tabla1_Resueltas[CicleTimeEscalado]),0.7),0) &amp; " Días"</f>
        <v>2 Días</v>
      </c>
    </row>
    <row r="18" spans="8:19" ht="16" thickBot="1" x14ac:dyDescent="0.4"/>
    <row r="19" spans="8:19" ht="23.5" x14ac:dyDescent="0.35">
      <c r="H19" s="12" t="s">
        <v>2</v>
      </c>
      <c r="J19" s="12" t="s">
        <v>1024</v>
      </c>
    </row>
    <row r="20" spans="8:19" ht="24" thickBot="1" x14ac:dyDescent="0.4">
      <c r="H20" s="13" t="str" cm="1">
        <f t="array" aca="1" ref="H20" ca="1" xml:space="preserve"> ROUND(PERCENTILE(IF(SUBTOTAL(3,OFFSET(Tabla1_Resueltas[CicleTime],ROW(Tabla1_Resueltas[CicleTime]) - MIN(ROW(Tabla1_Resueltas[CicleTime])),,1)) = 1,Tabla1_Resueltas[CicleTime]),0.5),0) &amp; " Días"</f>
        <v>3 Días</v>
      </c>
      <c r="J20" s="13" t="str" cm="1">
        <f t="array" aca="1" ref="J20" ca="1" xml:space="preserve"> ROUND(PERCENTILE(IF(SUBTOTAL(3,OFFSET(Tabla1_Resueltas[CicleTimeEscalado],ROW(Tabla1_Resueltas[CicleTimeEscalado]) - MIN(ROW(Tabla1_Resueltas[CicleTimeEscalado])),,1)) = 1,Tabla1_Resueltas[CicleTimeEscalado]),0.5),0) &amp; " Días"</f>
        <v>0 Días</v>
      </c>
      <c r="S20" s="4"/>
    </row>
    <row r="26" spans="8:19" x14ac:dyDescent="0.35">
      <c r="K26" s="5"/>
      <c r="L26" s="5"/>
      <c r="M26" s="5"/>
      <c r="N26" s="5"/>
      <c r="O26" s="5"/>
    </row>
  </sheetData>
  <pageMargins left="0.7" right="0.7" top="0.75" bottom="0.75" header="0.3" footer="0.3"/>
  <pageSetup orientation="portrait" r:id="rId1"/>
  <drawing r:id="rId2"/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6974-CD09-4DD1-B79B-09EFF6512BAF}">
  <dimension ref="A1:P26"/>
  <sheetViews>
    <sheetView topLeftCell="B1" workbookViewId="0">
      <selection activeCell="P3" sqref="P3"/>
    </sheetView>
  </sheetViews>
  <sheetFormatPr baseColWidth="10" defaultRowHeight="15.5" x14ac:dyDescent="0.35"/>
  <cols>
    <col min="1" max="1" width="17.33203125" customWidth="1"/>
    <col min="2" max="2" width="18.4140625" customWidth="1"/>
    <col min="3" max="3" width="18.5" customWidth="1"/>
    <col min="4" max="4" width="10.5" bestFit="1" customWidth="1"/>
    <col min="5" max="5" width="12.33203125" customWidth="1"/>
    <col min="6" max="6" width="13" customWidth="1"/>
    <col min="7" max="7" width="12.1640625" customWidth="1"/>
    <col min="8" max="8" width="12.9140625" customWidth="1"/>
    <col min="9" max="9" width="19.1640625" bestFit="1" customWidth="1"/>
    <col min="11" max="11" width="16.75" bestFit="1" customWidth="1"/>
    <col min="12" max="12" width="23.75" bestFit="1" customWidth="1"/>
    <col min="15" max="15" width="16.75" bestFit="1" customWidth="1"/>
    <col min="16" max="16" width="23.75" bestFit="1" customWidth="1"/>
  </cols>
  <sheetData>
    <row r="1" spans="1:16" x14ac:dyDescent="0.35">
      <c r="K1" s="14" t="s">
        <v>10</v>
      </c>
      <c r="L1" t="s">
        <v>1028</v>
      </c>
      <c r="M1" t="s">
        <v>2070</v>
      </c>
      <c r="O1" s="14" t="s">
        <v>10</v>
      </c>
      <c r="P1" t="s">
        <v>1028</v>
      </c>
    </row>
    <row r="2" spans="1:16" x14ac:dyDescent="0.35">
      <c r="E2">
        <v>0.85</v>
      </c>
      <c r="F2">
        <v>0.7</v>
      </c>
      <c r="G2">
        <v>0.5</v>
      </c>
      <c r="K2" s="20">
        <v>1</v>
      </c>
      <c r="L2" s="16">
        <v>0.12587064676616916</v>
      </c>
      <c r="M2" t="s">
        <v>1032</v>
      </c>
      <c r="O2" s="15" t="s">
        <v>2084</v>
      </c>
      <c r="P2" s="16">
        <v>0.27803379416282642</v>
      </c>
    </row>
    <row r="3" spans="1:16" x14ac:dyDescent="0.35">
      <c r="A3" s="18" t="s">
        <v>1033</v>
      </c>
      <c r="B3" s="17" t="s">
        <v>13</v>
      </c>
      <c r="C3" s="17" t="s">
        <v>1029</v>
      </c>
      <c r="D3" s="23" t="s">
        <v>1031</v>
      </c>
      <c r="E3" s="21" t="s">
        <v>0</v>
      </c>
      <c r="F3" s="21" t="s">
        <v>1</v>
      </c>
      <c r="G3" s="22" t="s">
        <v>2</v>
      </c>
      <c r="H3" s="24" t="s">
        <v>1034</v>
      </c>
      <c r="I3" s="24" t="s">
        <v>2075</v>
      </c>
      <c r="K3" s="20">
        <v>12</v>
      </c>
      <c r="L3" s="16">
        <v>0.11293532338308458</v>
      </c>
      <c r="M3" t="s">
        <v>1032</v>
      </c>
      <c r="O3" s="15" t="s">
        <v>2088</v>
      </c>
      <c r="P3" s="16">
        <v>0.23911930363543266</v>
      </c>
    </row>
    <row r="4" spans="1:16" x14ac:dyDescent="0.35">
      <c r="A4" t="str">
        <f>O18</f>
        <v>A++ (Bloqueo)</v>
      </c>
      <c r="B4" t="str">
        <f>O2</f>
        <v>Type2</v>
      </c>
      <c r="C4" t="str">
        <f>O24</f>
        <v>Incidente</v>
      </c>
      <c r="D4" t="s">
        <v>1032</v>
      </c>
      <c r="E4">
        <f>_xlfn.PERCENTILE.INC(Bloqueo!Z:Z,'DatosTipos de servicio'!E2)</f>
        <v>17.5</v>
      </c>
      <c r="F4">
        <f>_xlfn.PERCENTILE.INC(Bloqueo!Z:Z,F2)</f>
        <v>6</v>
      </c>
      <c r="G4">
        <f>_xlfn.PERCENTILE.INC(Bloqueo!Z:Z,G2)</f>
        <v>1</v>
      </c>
      <c r="H4">
        <f>COUNTA(Bloqueo!V2:V100)</f>
        <v>11</v>
      </c>
      <c r="I4" s="1">
        <f>COUNTIF(Bloqueo!AA2:AA290, "&gt; 0")</f>
        <v>7</v>
      </c>
      <c r="K4" s="20">
        <v>2</v>
      </c>
      <c r="L4" s="16">
        <v>0.11144278606965174</v>
      </c>
      <c r="M4" t="s">
        <v>1032</v>
      </c>
      <c r="O4" s="15" t="s">
        <v>2086</v>
      </c>
      <c r="P4" s="16">
        <v>0.17409114183307731</v>
      </c>
    </row>
    <row r="5" spans="1:16" x14ac:dyDescent="0.35">
      <c r="A5" t="str">
        <f>O18</f>
        <v>A++ (Bloqueo)</v>
      </c>
      <c r="B5" t="str">
        <f>O2</f>
        <v>Type2</v>
      </c>
      <c r="C5" t="str">
        <f>O24</f>
        <v>Incidente</v>
      </c>
      <c r="D5" t="s">
        <v>1035</v>
      </c>
      <c r="E5">
        <f>IF(Bloqueo!AG2&gt;0,_xlfn.PERCENTILE.INC(Bloqueo!AG:AG,'DatosTipos de servicio'!E2),0)</f>
        <v>0</v>
      </c>
      <c r="F5">
        <f>IF(Bloqueo!AG2&gt;0,_xlfn.PERCENTILE.INC(Bloqueo!AG:AG,F2),0)</f>
        <v>0</v>
      </c>
      <c r="G5">
        <f>IF(Bloqueo!AG2&gt;0,_xlfn.PERCENTILE.INC(Bloqueo!AG:AG,G2),0)</f>
        <v>0</v>
      </c>
      <c r="H5">
        <f>IF(Bloqueo!AG2&gt;0,COUNTA(Bloqueo!AC2:AC100),0)</f>
        <v>0</v>
      </c>
      <c r="I5" s="1">
        <f>COUNTIF(Bloqueo!AH2:AH290, "&gt; 0")</f>
        <v>0</v>
      </c>
      <c r="K5" s="20">
        <v>8</v>
      </c>
      <c r="L5" s="16">
        <v>0.10199004975124377</v>
      </c>
      <c r="M5" t="s">
        <v>1032</v>
      </c>
      <c r="O5" s="15" t="s">
        <v>2090</v>
      </c>
      <c r="P5" s="16">
        <v>0.14848950332821301</v>
      </c>
    </row>
    <row r="6" spans="1:16" x14ac:dyDescent="0.35">
      <c r="A6" t="str">
        <f>O18</f>
        <v>A++ (Bloqueo)</v>
      </c>
      <c r="B6" t="str">
        <f>O3</f>
        <v>Type6</v>
      </c>
      <c r="C6" t="str">
        <f>O24</f>
        <v>Incidente</v>
      </c>
      <c r="D6" t="s">
        <v>1032</v>
      </c>
      <c r="E6">
        <f>_xlfn.PERCENTILE.INC(Bloqueo!L:L,'DatosTipos de servicio'!E2)</f>
        <v>3.5999999999999996</v>
      </c>
      <c r="F6">
        <f>_xlfn.PERCENTILE.INC(Bloqueo!L:L,F2)</f>
        <v>2</v>
      </c>
      <c r="G6">
        <f>_xlfn.PERCENTILE.INC(Bloqueo!L:L,G2)</f>
        <v>1</v>
      </c>
      <c r="H6">
        <f>COUNTA(Bloqueo!H2:H100)</f>
        <v>9</v>
      </c>
      <c r="I6" s="1">
        <f>COUNTIF(Bloqueo!M2:M290, "&gt; 0")</f>
        <v>5</v>
      </c>
      <c r="K6" s="20">
        <v>11</v>
      </c>
      <c r="L6" s="16">
        <v>9.4029850746268656E-2</v>
      </c>
      <c r="M6" t="s">
        <v>1032</v>
      </c>
      <c r="O6" s="15" t="s">
        <v>2083</v>
      </c>
      <c r="P6" s="16">
        <v>0.11827956989247312</v>
      </c>
    </row>
    <row r="7" spans="1:16" x14ac:dyDescent="0.35">
      <c r="A7" t="str">
        <f>O18</f>
        <v>A++ (Bloqueo)</v>
      </c>
      <c r="B7" t="str">
        <f>O3</f>
        <v>Type6</v>
      </c>
      <c r="C7" t="str">
        <f>O24</f>
        <v>Incidente</v>
      </c>
      <c r="D7" t="s">
        <v>1035</v>
      </c>
      <c r="E7">
        <f>_xlfn.PERCENTILE.INC(Bloqueo!S:S,'DatosTipos de servicio'!E2)</f>
        <v>5.2999999999999954</v>
      </c>
      <c r="F7">
        <f>_xlfn.PERCENTILE.INC(Bloqueo!S:S,F2)</f>
        <v>3.1999999999999993</v>
      </c>
      <c r="G7">
        <f>_xlfn.PERCENTILE.INC(Bloqueo!S:S,G2)</f>
        <v>0</v>
      </c>
      <c r="H7">
        <f>COUNTA(Bloqueo!S2:S100)</f>
        <v>7</v>
      </c>
      <c r="I7" s="1">
        <f>COUNTIF(Bloqueo!T2:T290, "&gt; 0")</f>
        <v>2</v>
      </c>
      <c r="K7" s="20">
        <v>3</v>
      </c>
      <c r="L7" s="16">
        <v>9.0547263681592036E-2</v>
      </c>
      <c r="M7" t="s">
        <v>1035</v>
      </c>
      <c r="O7" s="15" t="s">
        <v>2092</v>
      </c>
      <c r="P7" s="16">
        <v>9.7286226318484392E-3</v>
      </c>
    </row>
    <row r="8" spans="1:16" x14ac:dyDescent="0.35">
      <c r="A8" t="str">
        <f>O18</f>
        <v>A++ (Bloqueo)</v>
      </c>
      <c r="B8" t="str">
        <f>O4</f>
        <v>Type4</v>
      </c>
      <c r="C8" t="str">
        <f>O24</f>
        <v>Incidente</v>
      </c>
      <c r="D8" t="s">
        <v>1032</v>
      </c>
      <c r="E8">
        <f>_xlfn.PERCENTILE.INC(Bloqueo!AN:AN,'DatosTipos de servicio'!E2)</f>
        <v>5.3999999999999986</v>
      </c>
      <c r="F8">
        <f>_xlfn.PERCENTILE.INC(Bloqueo!AN:AN,F2)</f>
        <v>2.5999999999999943</v>
      </c>
      <c r="G8">
        <f>_xlfn.PERCENTILE.INC(Bloqueo!AN:AN,G2)</f>
        <v>1</v>
      </c>
      <c r="H8">
        <f>COUNTA(Bloqueo!AJ2:AJ100)</f>
        <v>25</v>
      </c>
      <c r="I8">
        <f>COUNTIF(Bloqueo!AO2:AO90, "&gt; 0")</f>
        <v>14</v>
      </c>
      <c r="K8" s="20">
        <v>9</v>
      </c>
      <c r="L8" s="16">
        <v>8.8557213930348253E-2</v>
      </c>
      <c r="M8" t="s">
        <v>1035</v>
      </c>
      <c r="O8" s="15" t="s">
        <v>2091</v>
      </c>
      <c r="P8" s="16">
        <v>9.2165898617511521E-3</v>
      </c>
    </row>
    <row r="9" spans="1:16" x14ac:dyDescent="0.35">
      <c r="K9" s="20">
        <v>4</v>
      </c>
      <c r="L9" s="16">
        <v>8.8059701492537307E-2</v>
      </c>
      <c r="M9" t="s">
        <v>1035</v>
      </c>
      <c r="O9" s="15" t="s">
        <v>2094</v>
      </c>
      <c r="P9" s="16">
        <v>8.1925243215565796E-3</v>
      </c>
    </row>
    <row r="10" spans="1:16" x14ac:dyDescent="0.35">
      <c r="A10" t="str">
        <f>O15</f>
        <v>A (Muy Importante)</v>
      </c>
      <c r="B10" t="str">
        <f>O2</f>
        <v>Type2</v>
      </c>
      <c r="C10" t="str">
        <f>O24</f>
        <v>Incidente</v>
      </c>
      <c r="D10" t="s">
        <v>1032</v>
      </c>
      <c r="E10">
        <f>_xlfn.PERCENTILE.INC(Mimportante!L:L,'DatosTipos de servicio'!E2)</f>
        <v>20.800000000000011</v>
      </c>
      <c r="F10">
        <f>_xlfn.PERCENTILE.INC(Mimportante!L:L,'DatosTipos de servicio'!F2)</f>
        <v>6.5999999999999943</v>
      </c>
      <c r="G10">
        <f>_xlfn.PERCENTILE.INC(Mimportante!L:L,'DatosTipos de servicio'!G2)</f>
        <v>3</v>
      </c>
      <c r="H10">
        <f>COUNTA(Mimportante!H:H)-1</f>
        <v>349</v>
      </c>
      <c r="I10">
        <f>COUNTIF(Mimportante!M:M, "&gt; 0")</f>
        <v>186</v>
      </c>
      <c r="K10" s="20">
        <v>7</v>
      </c>
      <c r="L10" s="16">
        <v>6.965174129353234E-2</v>
      </c>
      <c r="M10" t="s">
        <v>1035</v>
      </c>
      <c r="O10" s="15" t="s">
        <v>2087</v>
      </c>
      <c r="P10" s="16">
        <v>7.6804915514592934E-3</v>
      </c>
    </row>
    <row r="11" spans="1:16" x14ac:dyDescent="0.35">
      <c r="A11" t="str">
        <f>O15</f>
        <v>A (Muy Importante)</v>
      </c>
      <c r="B11" t="str">
        <f>O2</f>
        <v>Type2</v>
      </c>
      <c r="C11" t="str">
        <f>O24</f>
        <v>Incidente</v>
      </c>
      <c r="D11" t="s">
        <v>1035</v>
      </c>
      <c r="E11">
        <f>_xlfn.PERCENTILE.INC(Mimportante!S:S,'DatosTipos de servicio'!E2)</f>
        <v>15.399999999999991</v>
      </c>
      <c r="F11">
        <f>_xlfn.PERCENTILE.INC(Mimportante!S:S,'DatosTipos de servicio'!F2)</f>
        <v>4.3999999999999986</v>
      </c>
      <c r="G11">
        <f>_xlfn.PERCENTILE.INC(Mimportante!S:S,'DatosTipos de servicio'!G2)</f>
        <v>1</v>
      </c>
      <c r="H11">
        <f>COUNTA(Mimportante!O:O)-1</f>
        <v>63</v>
      </c>
      <c r="I11">
        <f>COUNTIF(Mimportante!T:T, "&gt; 0")</f>
        <v>35</v>
      </c>
      <c r="K11" s="20">
        <v>10</v>
      </c>
      <c r="L11" s="16">
        <v>4.975124378109453E-2</v>
      </c>
      <c r="M11" t="s">
        <v>1035</v>
      </c>
      <c r="O11" s="15" t="s">
        <v>2089</v>
      </c>
      <c r="P11" s="16">
        <v>7.1684587813620072E-3</v>
      </c>
    </row>
    <row r="12" spans="1:16" x14ac:dyDescent="0.35">
      <c r="A12" t="str">
        <f>O15</f>
        <v>A (Muy Importante)</v>
      </c>
      <c r="B12" t="str">
        <f>O3</f>
        <v>Type6</v>
      </c>
      <c r="C12" t="str">
        <f>O24</f>
        <v>Incidente</v>
      </c>
      <c r="D12" t="s">
        <v>1032</v>
      </c>
      <c r="E12">
        <f>_xlfn.PERCENTILE.INC(Mimportante!Z:Z,'DatosTipos de servicio'!E2)</f>
        <v>29</v>
      </c>
      <c r="F12">
        <f>_xlfn.PERCENTILE.INC(Mimportante!Z:Z,'DatosTipos de servicio'!F2)</f>
        <v>9</v>
      </c>
      <c r="G12">
        <f>_xlfn.PERCENTILE.INC(Mimportante!Z:Z,'DatosTipos de servicio'!G2)</f>
        <v>4</v>
      </c>
      <c r="H12">
        <f>COUNTA(Mimportante!W:W)-1</f>
        <v>242</v>
      </c>
      <c r="I12">
        <f>COUNTIF(Mimportante!AA:AA, "&gt; 0")</f>
        <v>137</v>
      </c>
      <c r="K12" s="20">
        <v>6</v>
      </c>
      <c r="L12" s="16">
        <v>3.8308457711442784E-2</v>
      </c>
      <c r="M12" t="s">
        <v>1035</v>
      </c>
      <c r="O12" s="15" t="s">
        <v>11</v>
      </c>
      <c r="P12" s="16">
        <v>1</v>
      </c>
    </row>
    <row r="13" spans="1:16" x14ac:dyDescent="0.35">
      <c r="A13" t="str">
        <f>O15</f>
        <v>A (Muy Importante)</v>
      </c>
      <c r="B13" t="str">
        <f>O3</f>
        <v>Type6</v>
      </c>
      <c r="C13" t="str">
        <f>O24</f>
        <v>Incidente</v>
      </c>
      <c r="D13" t="s">
        <v>1035</v>
      </c>
      <c r="E13">
        <f>_xlfn.PERCENTILE.INC(Mimportante!AG:AG,'DatosTipos de servicio'!E2)</f>
        <v>5.6499999999999915</v>
      </c>
      <c r="F13">
        <f>_xlfn.PERCENTILE.INC(Mimportante!AG:AG,F2)</f>
        <v>2</v>
      </c>
      <c r="G13">
        <f>_xlfn.PERCENTILE.INC(Mimportante!AG:AG,G2)</f>
        <v>1</v>
      </c>
      <c r="H13">
        <f>COUNTA(Mimportante!AC:AC)-1</f>
        <v>110</v>
      </c>
      <c r="I13">
        <f>COUNTIF(Mimportante!AH:AH, "&gt; 0")</f>
        <v>45</v>
      </c>
      <c r="K13" s="20">
        <v>5</v>
      </c>
      <c r="L13" s="16">
        <v>2.8855721393034824E-2</v>
      </c>
      <c r="M13" t="s">
        <v>1035</v>
      </c>
    </row>
    <row r="14" spans="1:16" x14ac:dyDescent="0.35">
      <c r="A14" t="str">
        <f>O15</f>
        <v>A (Muy Importante)</v>
      </c>
      <c r="B14" t="str">
        <f>O4</f>
        <v>Type4</v>
      </c>
      <c r="C14" t="str">
        <f>O24</f>
        <v>Incidente</v>
      </c>
      <c r="D14" t="s">
        <v>1032</v>
      </c>
      <c r="E14">
        <f>_xlfn.PERCENTILE.INC(Mimportante!AN:AN,'DatosTipos de servicio'!E2)</f>
        <v>23</v>
      </c>
      <c r="F14">
        <f>_xlfn.PERCENTILE.INC(Mimportante!AN:AN,F2)</f>
        <v>6</v>
      </c>
      <c r="G14">
        <f>_xlfn.PERCENTILE.INC(Mimportante!AN:AN,G2)</f>
        <v>2</v>
      </c>
      <c r="H14">
        <f>COUNTA(Mimportante!AJ:AJ)-1</f>
        <v>200</v>
      </c>
      <c r="I14">
        <f>COUNTIF(Mimportante!AO:AO, "&gt; 0")</f>
        <v>104</v>
      </c>
      <c r="K14" s="20" t="s">
        <v>11</v>
      </c>
      <c r="L14" s="16">
        <v>1</v>
      </c>
      <c r="O14" s="14" t="s">
        <v>10</v>
      </c>
      <c r="P14" t="s">
        <v>1028</v>
      </c>
    </row>
    <row r="15" spans="1:16" x14ac:dyDescent="0.35">
      <c r="A15" t="str">
        <f>O15</f>
        <v>A (Muy Importante)</v>
      </c>
      <c r="B15" t="str">
        <f>O4</f>
        <v>Type4</v>
      </c>
      <c r="C15" t="str">
        <f>O24</f>
        <v>Incidente</v>
      </c>
      <c r="D15" t="s">
        <v>1035</v>
      </c>
      <c r="E15">
        <f>_xlfn.PERCENTILE.INC(Mimportante!AU:AU,'DatosTipos de servicio'!E2)</f>
        <v>4</v>
      </c>
      <c r="F15">
        <f>_xlfn.PERCENTILE.INC(Mimportante!AU:AU,'DatosTipos de servicio'!F2)</f>
        <v>2.5</v>
      </c>
      <c r="G15">
        <f>_xlfn.PERCENTILE.INC(Mimportante!AU:AU,'DatosTipos de servicio'!G2)</f>
        <v>1</v>
      </c>
      <c r="H15">
        <f>COUNTA(Mimportante!AQ:AQ)-1</f>
        <v>56</v>
      </c>
      <c r="I15">
        <f>COUNTIF(Mimportante!AV:AV, "&gt; 0")</f>
        <v>26</v>
      </c>
      <c r="O15" s="15" t="s">
        <v>20</v>
      </c>
      <c r="P15" s="16">
        <v>0.63084577114427864</v>
      </c>
    </row>
    <row r="16" spans="1:16" x14ac:dyDescent="0.35">
      <c r="A16" t="str">
        <f>O15</f>
        <v>A (Muy Importante)</v>
      </c>
      <c r="B16" t="str">
        <f>O5</f>
        <v>Type8</v>
      </c>
      <c r="C16" t="str">
        <f>O25</f>
        <v>Solicitud de servicio</v>
      </c>
      <c r="D16" t="s">
        <v>1032</v>
      </c>
      <c r="E16" t="e">
        <f>_xlfn.PERCENTILE.INC(Mimportante!BB:BB,'DatosTipos de servicio'!E2)</f>
        <v>#NUM!</v>
      </c>
      <c r="F16" t="e">
        <f>_xlfn.PERCENTILE.INC(Mimportante!BB:BB,'DatosTipos de servicio'!F2)</f>
        <v>#NUM!</v>
      </c>
      <c r="G16" t="e">
        <f>_xlfn.PERCENTILE.INC(Mimportante!BB:BB,'DatosTipos de servicio'!G2)</f>
        <v>#NUM!</v>
      </c>
      <c r="H16">
        <f>COUNTA(Mimportante!AX:AX)-1</f>
        <v>1</v>
      </c>
      <c r="I16" s="1">
        <f>COUNTIF(Mimportante!BC:BC, "&gt; 0")</f>
        <v>0</v>
      </c>
      <c r="J16" t="s">
        <v>2079</v>
      </c>
      <c r="O16" s="15" t="s">
        <v>18</v>
      </c>
      <c r="P16" s="16">
        <v>0.18059701492537314</v>
      </c>
    </row>
    <row r="17" spans="1:16" x14ac:dyDescent="0.35">
      <c r="A17" t="str">
        <f>O15</f>
        <v>A (Muy Importante)</v>
      </c>
      <c r="B17" t="str">
        <f>O5</f>
        <v>Type8</v>
      </c>
      <c r="C17" t="str">
        <f>O25</f>
        <v>Solicitud de servicio</v>
      </c>
      <c r="D17" t="s">
        <v>1035</v>
      </c>
      <c r="E17" t="e">
        <f>_xlfn.PERCENTILE.INC(Mimportante!BI:BI,'DatosTipos de servicio'!E2)</f>
        <v>#NUM!</v>
      </c>
      <c r="F17" t="e">
        <f>_xlfn.PERCENTILE.INC(Mimportante!BI:BI,'DatosTipos de servicio'!F2)</f>
        <v>#NUM!</v>
      </c>
      <c r="G17" t="e">
        <f>_xlfn.PERCENTILE.INC(Mimportante!BI:BI,'DatosTipos de servicio'!G2)</f>
        <v>#NUM!</v>
      </c>
      <c r="H17">
        <f>COUNTA(Mimportante!BE:BE)-1</f>
        <v>1</v>
      </c>
      <c r="I17">
        <f>COUNTIF(Mimportante!BJ:BJ, "&gt; 0")</f>
        <v>0</v>
      </c>
      <c r="O17" s="15" t="s">
        <v>36</v>
      </c>
      <c r="P17" s="16">
        <v>0.13830845771144279</v>
      </c>
    </row>
    <row r="18" spans="1:16" x14ac:dyDescent="0.35">
      <c r="A18" t="str">
        <f>O15</f>
        <v>A (Muy Importante)</v>
      </c>
      <c r="B18" t="str">
        <f>O6</f>
        <v>Type1</v>
      </c>
      <c r="C18" t="str">
        <f>O24</f>
        <v>Incidente</v>
      </c>
      <c r="D18" t="s">
        <v>1032</v>
      </c>
      <c r="E18" t="e">
        <f>_xlfn.PERCENTILE.INC(Mimportante!BP:BP,'DatosTipos de servicio'!E2)</f>
        <v>#NUM!</v>
      </c>
      <c r="F18" t="e">
        <f>_xlfn.PERCENTILE.INC(Mimportante!BP:BP,'DatosTipos de servicio'!F2)</f>
        <v>#NUM!</v>
      </c>
      <c r="G18" t="e">
        <f>_xlfn.PERCENTILE.INC(Mimportante!BP:BP,'DatosTipos de servicio'!G2)</f>
        <v>#NUM!</v>
      </c>
      <c r="H18">
        <f>COUNTA(Mimportante!BL:BL)-1</f>
        <v>1</v>
      </c>
      <c r="I18">
        <f>COUNTIF(Mimportante!BQ:BQ, "&gt; 0")</f>
        <v>0</v>
      </c>
      <c r="O18" s="15" t="s">
        <v>43</v>
      </c>
      <c r="P18" s="16">
        <v>3.6318407960199008E-2</v>
      </c>
    </row>
    <row r="19" spans="1:16" x14ac:dyDescent="0.35">
      <c r="A19" t="str">
        <f>O15</f>
        <v>A (Muy Importante)</v>
      </c>
      <c r="B19" t="str">
        <f>O6</f>
        <v>Type1</v>
      </c>
      <c r="C19" t="str">
        <f>O24</f>
        <v>Incidente</v>
      </c>
      <c r="D19" t="s">
        <v>1035</v>
      </c>
      <c r="E19" t="e">
        <f>_xlfn.PERCENTILE.INC(Mimportante!BW:BW,'DatosTipos de servicio'!E2)</f>
        <v>#NUM!</v>
      </c>
      <c r="F19" t="e">
        <f>_xlfn.PERCENTILE.INC(Mimportante!BW:BW,'DatosTipos de servicio'!F2)</f>
        <v>#NUM!</v>
      </c>
      <c r="G19" t="e">
        <f>_xlfn.PERCENTILE.INC(Mimportante!BW:BW,'DatosTipos de servicio'!F2)</f>
        <v>#NUM!</v>
      </c>
      <c r="H19">
        <f>COUNTA(Mimportante!BS:BS)-1</f>
        <v>1</v>
      </c>
      <c r="I19">
        <f>COUNTIF(Mimportante!BX:BX, "&gt; 0")</f>
        <v>0</v>
      </c>
      <c r="O19" s="15" t="s">
        <v>42</v>
      </c>
      <c r="P19" s="16">
        <v>1.0945273631840797E-2</v>
      </c>
    </row>
    <row r="20" spans="1:16" x14ac:dyDescent="0.35">
      <c r="A20" t="str">
        <f>O15</f>
        <v>A (Muy Importante)</v>
      </c>
      <c r="B20" t="s">
        <v>2080</v>
      </c>
      <c r="C20" t="str">
        <f>O24</f>
        <v>Incidente</v>
      </c>
      <c r="D20" t="s">
        <v>1032</v>
      </c>
      <c r="E20">
        <f>_xlfn.PERCENTILE.INC(Mimportante!CD:CD,'DatosTipos de servicio'!E2)</f>
        <v>41.9</v>
      </c>
      <c r="F20">
        <f>_xlfn.PERCENTILE.INC(Mimportante!CD:CD,'DatosTipos de servicio'!F2)</f>
        <v>22.29999999999999</v>
      </c>
      <c r="G20">
        <f>_xlfn.PERCENTILE.INC(Mimportante!CD:CD,'DatosTipos de servicio'!G2)</f>
        <v>10.5</v>
      </c>
      <c r="H20">
        <f>COUNTA(Mimportante!BZ:BZ)-1</f>
        <v>18</v>
      </c>
      <c r="I20">
        <f>COUNTIF(Mimportante!CE:CE, "&gt; 0")</f>
        <v>9</v>
      </c>
      <c r="O20" s="15" t="s">
        <v>37</v>
      </c>
      <c r="P20" s="16">
        <v>2.9850746268656717E-3</v>
      </c>
    </row>
    <row r="21" spans="1:16" x14ac:dyDescent="0.35">
      <c r="A21" t="str">
        <f>O15</f>
        <v>A (Muy Importante)</v>
      </c>
      <c r="B21" t="s">
        <v>2080</v>
      </c>
      <c r="C21" t="str">
        <f>O24</f>
        <v>Incidente</v>
      </c>
      <c r="D21" t="s">
        <v>1035</v>
      </c>
      <c r="E21">
        <f>_xlfn.PERCENTILE.INC(Mimportante!CK:CK,'DatosTipos de servicio'!E2)</f>
        <v>39.100000000000009</v>
      </c>
      <c r="F21">
        <f>_xlfn.PERCENTILE.INC(Mimportante!CK:CK,'DatosTipos de servicio'!F2)</f>
        <v>2.6999999999999984</v>
      </c>
      <c r="G21">
        <f>_xlfn.PERCENTILE.INC(Mimportante!CK:CK,'DatosTipos de servicio'!G2)</f>
        <v>0</v>
      </c>
      <c r="H21">
        <f>COUNTA(Mimportante!CG:CG)-1</f>
        <v>8</v>
      </c>
      <c r="I21">
        <f>COUNTIF(Mimportante!CL:CL, "&gt; 0")</f>
        <v>1</v>
      </c>
      <c r="O21" s="15" t="s">
        <v>11</v>
      </c>
      <c r="P21" s="16">
        <v>1</v>
      </c>
    </row>
    <row r="23" spans="1:16" x14ac:dyDescent="0.35">
      <c r="O23" s="14" t="s">
        <v>10</v>
      </c>
      <c r="P23" t="s">
        <v>1028</v>
      </c>
    </row>
    <row r="24" spans="1:16" x14ac:dyDescent="0.35">
      <c r="O24" s="15" t="s">
        <v>19</v>
      </c>
      <c r="P24" s="16">
        <v>0.83582089552238803</v>
      </c>
    </row>
    <row r="25" spans="1:16" x14ac:dyDescent="0.35">
      <c r="O25" s="15" t="s">
        <v>17</v>
      </c>
      <c r="P25" s="16">
        <v>0.16417910447761194</v>
      </c>
    </row>
    <row r="26" spans="1:16" x14ac:dyDescent="0.35">
      <c r="O26" s="15" t="s">
        <v>11</v>
      </c>
      <c r="P26" s="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4128-F7D4-438C-9B59-08312D6D56E4}">
  <dimension ref="A1:AC14"/>
  <sheetViews>
    <sheetView tabSelected="1" workbookViewId="0">
      <selection activeCell="A2" sqref="A2"/>
    </sheetView>
  </sheetViews>
  <sheetFormatPr baseColWidth="10" defaultRowHeight="15.5" x14ac:dyDescent="0.35"/>
  <cols>
    <col min="1" max="1" width="5.5" customWidth="1"/>
    <col min="2" max="2" width="5.4140625" customWidth="1"/>
    <col min="3" max="3" width="5.25" customWidth="1"/>
    <col min="4" max="5" width="3" customWidth="1"/>
    <col min="6" max="6" width="5.4140625" customWidth="1"/>
    <col min="7" max="7" width="5.75" customWidth="1"/>
    <col min="8" max="8" width="4.75" customWidth="1"/>
    <col min="9" max="10" width="3.83203125" customWidth="1"/>
    <col min="11" max="11" width="4.5" customWidth="1"/>
    <col min="12" max="12" width="4.6640625" customWidth="1"/>
    <col min="13" max="13" width="5.6640625" customWidth="1"/>
    <col min="14" max="15" width="3.75" customWidth="1"/>
    <col min="16" max="16" width="4.1640625" customWidth="1"/>
    <col min="17" max="17" width="5.4140625" customWidth="1"/>
    <col min="18" max="18" width="6.1640625" customWidth="1"/>
    <col min="19" max="20" width="4.6640625" customWidth="1"/>
    <col min="21" max="21" width="5.1640625" customWidth="1"/>
    <col min="22" max="22" width="5.9140625" customWidth="1"/>
    <col min="23" max="23" width="4.9140625" customWidth="1"/>
    <col min="24" max="24" width="4.6640625" customWidth="1"/>
    <col min="25" max="25" width="7.1640625" customWidth="1"/>
    <col min="26" max="26" width="5.5" customWidth="1"/>
    <col min="27" max="27" width="5.25" customWidth="1"/>
    <col min="28" max="28" width="4.6640625" customWidth="1"/>
    <col min="29" max="29" width="4.4140625" customWidth="1"/>
  </cols>
  <sheetData>
    <row r="1" spans="1:29" x14ac:dyDescent="0.35">
      <c r="A1" t="s">
        <v>9</v>
      </c>
      <c r="B1" t="s">
        <v>1031</v>
      </c>
      <c r="F1" t="s">
        <v>9</v>
      </c>
      <c r="G1" t="s">
        <v>1031</v>
      </c>
    </row>
    <row r="2" spans="1:29" x14ac:dyDescent="0.35">
      <c r="A2" s="27" t="str">
        <f>'DatosTipos de servicio'!O2</f>
        <v>Type2</v>
      </c>
      <c r="F2" s="28" t="str">
        <f>'DatosTipos de servicio'!O3</f>
        <v>Type6</v>
      </c>
      <c r="G2" s="28"/>
      <c r="H2" s="28"/>
      <c r="K2" s="29" t="str">
        <f>'DatosTipos de servicio'!O4</f>
        <v>Type4</v>
      </c>
      <c r="L2" s="29"/>
      <c r="M2" s="29"/>
      <c r="P2" s="30" t="str">
        <f>'DatosTipos de servicio'!O5</f>
        <v>Type8</v>
      </c>
      <c r="Q2" s="31"/>
      <c r="R2" s="31"/>
      <c r="S2" s="31"/>
      <c r="U2" s="32" t="str">
        <f>'DatosTipos de servicio'!O6</f>
        <v>Type1</v>
      </c>
      <c r="V2" s="32"/>
      <c r="W2" s="32"/>
      <c r="X2" s="32"/>
      <c r="Z2" s="19" t="s">
        <v>2077</v>
      </c>
    </row>
    <row r="3" spans="1:29" x14ac:dyDescent="0.35">
      <c r="A3">
        <v>1</v>
      </c>
      <c r="B3" cm="1">
        <f t="array" ref="B3">ROWS( _xlfn._xlws.FILTER(Resueltas!B:P,(Resueltas!B:B=Estacionalidad!A2)*(Resueltas!P:P=Estacionalidad!A3),"no hay datos"))</f>
        <v>61</v>
      </c>
      <c r="C3" s="27" t="s">
        <v>1032</v>
      </c>
      <c r="D3" s="27">
        <v>1</v>
      </c>
      <c r="F3">
        <v>1</v>
      </c>
      <c r="G3" cm="1">
        <f t="array" ref="G3">ROWS( _xlfn._xlws.FILTER(Resueltas!B:P,(Resueltas!B:B=Estacionalidad!F2)*(Resueltas!P:P=Estacionalidad!F3),"no hay datos"))</f>
        <v>80</v>
      </c>
      <c r="H3" s="26" t="s">
        <v>1032</v>
      </c>
      <c r="I3" s="26">
        <v>1</v>
      </c>
      <c r="K3">
        <v>1</v>
      </c>
      <c r="L3" cm="1">
        <f t="array" ref="L3">ROWS( _xlfn._xlws.FILTER(Resueltas!$B:$P,(Resueltas!$B:$B=$K$2)*(Resueltas!$P:$P=K3),"no hay datos"))</f>
        <v>28</v>
      </c>
      <c r="M3" s="29" t="s">
        <v>1032</v>
      </c>
      <c r="N3" s="29">
        <v>1</v>
      </c>
      <c r="P3">
        <v>1</v>
      </c>
      <c r="Q3" cm="1">
        <f t="array" ref="Q3">ROWS( _xlfn._xlws.FILTER(Resueltas!$B:$P,(Resueltas!$B:$B=$P$2)*(Resueltas!$P:$P=P3),"no hay datos"))</f>
        <v>42</v>
      </c>
      <c r="R3" s="31" t="s">
        <v>1032</v>
      </c>
      <c r="S3" s="31">
        <v>1</v>
      </c>
      <c r="U3">
        <v>1</v>
      </c>
      <c r="V3" cm="1">
        <f t="array" ref="V3">ROWS( _xlfn._xlws.FILTER(Resueltas!$B:$P,(Resueltas!$B:$B=$U$2)*(Resueltas!$P:$P=U3),"no hay datos"))</f>
        <v>22</v>
      </c>
      <c r="W3" s="32" t="s">
        <v>1032</v>
      </c>
      <c r="X3" s="32">
        <v>1</v>
      </c>
      <c r="Z3">
        <v>1</v>
      </c>
      <c r="AA3" cm="1">
        <f t="array" ref="AA3">ROWS( _xlfn._xlws.FILTER(Resueltas!$B:$P,(Resueltas!$B:$B&lt;&gt;$U$2)*(Resueltas!$B:$B&lt;&gt;$P$2)*(Resueltas!$B:$B&lt;&gt;$K$2)*(Resueltas!$B:$B&lt;&gt;$F$2)*(Resueltas!$B:$B&lt;&gt;$A$2)*(Resueltas!$P:$P=Z3),"no hay datos"))</f>
        <v>20</v>
      </c>
      <c r="AB3" s="19" t="s">
        <v>1032</v>
      </c>
      <c r="AC3" s="19">
        <v>1</v>
      </c>
    </row>
    <row r="4" spans="1:29" x14ac:dyDescent="0.35">
      <c r="A4">
        <v>2</v>
      </c>
      <c r="B4" cm="1">
        <f t="array" ref="B4">ROWS( _xlfn._xlws.FILTER(Resueltas!B:P,(Resueltas!B:B=Estacionalidad!A2)*(Resueltas!P:P=Estacionalidad!A4),"no hay datos"))</f>
        <v>74</v>
      </c>
      <c r="D4" s="27">
        <v>2</v>
      </c>
      <c r="F4">
        <v>2</v>
      </c>
      <c r="G4" cm="1">
        <f t="array" ref="G4">ROWS( _xlfn._xlws.FILTER(Resueltas!B:P,(Resueltas!B:B=Estacionalidad!F2)*(Resueltas!P:P=Estacionalidad!F4),"no hay datos"))</f>
        <v>36</v>
      </c>
      <c r="I4" s="26">
        <v>8</v>
      </c>
      <c r="K4">
        <v>2</v>
      </c>
      <c r="L4" cm="1">
        <f t="array" ref="L4">ROWS( _xlfn._xlws.FILTER(Resueltas!$B:$P,(Resueltas!$B:$B=$K$2)*(Resueltas!$P:$P=K4),"no hay datos"))</f>
        <v>46</v>
      </c>
      <c r="N4" s="29">
        <v>2</v>
      </c>
      <c r="P4">
        <v>2</v>
      </c>
      <c r="Q4" cm="1">
        <f t="array" ref="Q4">ROWS( _xlfn._xlws.FILTER(Resueltas!$B:$P,(Resueltas!$B:$B=$P$2)*(Resueltas!$P:$P=P4),"no hay datos"))</f>
        <v>33</v>
      </c>
      <c r="S4" s="31">
        <v>2</v>
      </c>
      <c r="U4">
        <v>2</v>
      </c>
      <c r="V4" cm="1">
        <f t="array" ref="V4">ROWS( _xlfn._xlws.FILTER(Resueltas!$B:$P,(Resueltas!$B:$B=$U$2)*(Resueltas!$P:$P=U4),"no hay datos"))</f>
        <v>22</v>
      </c>
      <c r="X4" s="32">
        <v>2</v>
      </c>
      <c r="Z4">
        <v>2</v>
      </c>
      <c r="AA4" cm="1">
        <f t="array" ref="AA4">ROWS( _xlfn._xlws.FILTER(Resueltas!$B:$P,(Resueltas!$B:$B&lt;&gt;$U$2)*(Resueltas!$B:$B&lt;&gt;$P$2)*(Resueltas!$B:$B&lt;&gt;$K$2)*(Resueltas!$B:$B&lt;&gt;$F$2)*(Resueltas!$B:$B&lt;&gt;$A$2)*(Resueltas!$P:$P=Z4),"no hay datos"))</f>
        <v>13</v>
      </c>
      <c r="AC4" s="19">
        <v>2</v>
      </c>
    </row>
    <row r="5" spans="1:29" x14ac:dyDescent="0.35">
      <c r="A5">
        <v>3</v>
      </c>
      <c r="B5" cm="1">
        <f t="array" ref="B5">ROWS( _xlfn._xlws.FILTER(Resueltas!B:P,(Resueltas!B:B=Estacionalidad!A2)*(Resueltas!P:P=Estacionalidad!A5),"no hay datos"))</f>
        <v>30</v>
      </c>
      <c r="D5" s="27">
        <v>4</v>
      </c>
      <c r="F5">
        <v>3</v>
      </c>
      <c r="G5" cm="1">
        <f t="array" ref="G5">ROWS( _xlfn._xlws.FILTER(Resueltas!B:P,(Resueltas!B:B=Estacionalidad!F2)*(Resueltas!P:P=Estacionalidad!F5),"no hay datos"))</f>
        <v>26</v>
      </c>
      <c r="I5" s="26">
        <v>9</v>
      </c>
      <c r="K5">
        <v>3</v>
      </c>
      <c r="L5" cm="1">
        <f t="array" ref="L5">ROWS( _xlfn._xlws.FILTER(Resueltas!$B:$P,(Resueltas!$B:$B=$K$2)*(Resueltas!$P:$P=K5),"no hay datos"))</f>
        <v>29</v>
      </c>
      <c r="N5" s="29">
        <v>3</v>
      </c>
      <c r="P5">
        <v>3</v>
      </c>
      <c r="Q5" cm="1">
        <f t="array" ref="Q5">ROWS( _xlfn._xlws.FILTER(Resueltas!$B:$P,(Resueltas!$B:$B=$P$2)*(Resueltas!$P:$P=P5),"no hay datos"))</f>
        <v>58</v>
      </c>
      <c r="S5" s="31">
        <v>7</v>
      </c>
      <c r="U5">
        <v>3</v>
      </c>
      <c r="V5" cm="1">
        <f t="array" ref="V5">ROWS( _xlfn._xlws.FILTER(Resueltas!$B:$P,(Resueltas!$B:$B=$U$2)*(Resueltas!$P:$P=U5),"no hay datos"))</f>
        <v>16</v>
      </c>
      <c r="X5" s="32">
        <v>3</v>
      </c>
      <c r="Z5">
        <v>3</v>
      </c>
      <c r="AA5" cm="1">
        <f t="array" ref="AA5">ROWS( _xlfn._xlws.FILTER(Resueltas!$B:$P,(Resueltas!$B:$B&lt;&gt;$U$2)*(Resueltas!$B:$B&lt;&gt;$P$2)*(Resueltas!$B:$B&lt;&gt;$K$2)*(Resueltas!$B:$B&lt;&gt;$F$2)*(Resueltas!$B:$B&lt;&gt;$A$2)*(Resueltas!$P:$P=Z5),"no hay datos"))</f>
        <v>23</v>
      </c>
      <c r="AC5" s="19">
        <v>3</v>
      </c>
    </row>
    <row r="6" spans="1:29" x14ac:dyDescent="0.35">
      <c r="A6">
        <v>4</v>
      </c>
      <c r="B6" cm="1">
        <f t="array" ref="B6">ROWS( _xlfn._xlws.FILTER(Resueltas!B:P,(Resueltas!B:B=Estacionalidad!A2)*(Resueltas!P:P=Estacionalidad!A6),"no hay datos"))</f>
        <v>69</v>
      </c>
      <c r="D6" s="27">
        <v>7</v>
      </c>
      <c r="F6">
        <v>4</v>
      </c>
      <c r="G6" cm="1">
        <f t="array" ref="G6">ROWS( _xlfn._xlws.FILTER(Resueltas!B:P,(Resueltas!B:B=Estacionalidad!F2)*(Resueltas!P:P=Estacionalidad!F6),"no hay datos"))</f>
        <v>16</v>
      </c>
      <c r="I6" s="26">
        <v>11</v>
      </c>
      <c r="K6">
        <v>4</v>
      </c>
      <c r="L6" cm="1">
        <f t="array" ref="L6">ROWS( _xlfn._xlws.FILTER(Resueltas!$B:$P,(Resueltas!$B:$B=$K$2)*(Resueltas!$P:$P=K6),"no hay datos"))</f>
        <v>32</v>
      </c>
      <c r="N6" s="29">
        <v>4</v>
      </c>
      <c r="P6">
        <v>4</v>
      </c>
      <c r="Q6" cm="1">
        <f t="array" ref="Q6">ROWS( _xlfn._xlws.FILTER(Resueltas!$B:$P,(Resueltas!$B:$B=$P$2)*(Resueltas!$P:$P=P6),"no hay datos"))</f>
        <v>28</v>
      </c>
      <c r="S6" s="31">
        <v>9</v>
      </c>
      <c r="U6">
        <v>4</v>
      </c>
      <c r="V6" cm="1">
        <f t="array" ref="V6">ROWS( _xlfn._xlws.FILTER(Resueltas!$B:$P,(Resueltas!$B:$B=$U$2)*(Resueltas!$P:$P=U6),"no hay datos"))</f>
        <v>15</v>
      </c>
      <c r="X6" s="32">
        <v>4</v>
      </c>
      <c r="Z6">
        <v>4</v>
      </c>
      <c r="AA6" cm="1">
        <f t="array" ref="AA6">ROWS( _xlfn._xlws.FILTER(Resueltas!$B:$P,(Resueltas!$B:$B&lt;&gt;$U$2)*(Resueltas!$B:$B&lt;&gt;$P$2)*(Resueltas!$B:$B&lt;&gt;$K$2)*(Resueltas!$B:$B&lt;&gt;$F$2)*(Resueltas!$B:$B&lt;&gt;$A$2)*(Resueltas!$P:$P=Z6),"no hay datos"))</f>
        <v>17</v>
      </c>
      <c r="AC6" s="19">
        <v>4</v>
      </c>
    </row>
    <row r="7" spans="1:29" x14ac:dyDescent="0.35">
      <c r="A7">
        <v>5</v>
      </c>
      <c r="B7" cm="1">
        <f t="array" ref="B7">ROWS( _xlfn._xlws.FILTER(Resueltas!B:P,(Resueltas!B:B=Estacionalidad!A2)*(Resueltas!P:P=Estacionalidad!A7),"no hay datos"))</f>
        <v>19</v>
      </c>
      <c r="D7" s="27">
        <v>8</v>
      </c>
      <c r="F7">
        <v>5</v>
      </c>
      <c r="G7" cm="1">
        <f t="array" ref="G7">ROWS( _xlfn._xlws.FILTER(Resueltas!B:P,(Resueltas!B:B=Estacionalidad!F2)*(Resueltas!P:P=Estacionalidad!F7),"no hay datos"))</f>
        <v>7</v>
      </c>
      <c r="I7" s="26">
        <v>12</v>
      </c>
      <c r="K7">
        <v>5</v>
      </c>
      <c r="L7" cm="1">
        <f t="array" ref="L7">ROWS( _xlfn._xlws.FILTER(Resueltas!$B:$P,(Resueltas!$B:$B=$K$2)*(Resueltas!$P:$P=K7),"no hay datos"))</f>
        <v>17</v>
      </c>
      <c r="N7" s="29">
        <v>7</v>
      </c>
      <c r="P7">
        <v>5</v>
      </c>
      <c r="Q7" cm="1">
        <f t="array" ref="Q7">ROWS( _xlfn._xlws.FILTER(Resueltas!$B:$P,(Resueltas!$B:$B=$P$2)*(Resueltas!$P:$P=P7),"no hay datos"))</f>
        <v>1</v>
      </c>
      <c r="S7" s="31">
        <v>10</v>
      </c>
      <c r="U7">
        <v>5</v>
      </c>
      <c r="V7" cm="1">
        <f t="array" ref="V7">ROWS( _xlfn._xlws.FILTER(Resueltas!$B:$P,(Resueltas!$B:$B=$U$2)*(Resueltas!$P:$P=U7),"no hay datos"))</f>
        <v>8</v>
      </c>
      <c r="X7" s="32">
        <v>9</v>
      </c>
      <c r="Z7">
        <v>5</v>
      </c>
      <c r="AA7" cm="1">
        <f t="array" ref="AA7">ROWS( _xlfn._xlws.FILTER(Resueltas!$B:$P,(Resueltas!$B:$B&lt;&gt;$U$2)*(Resueltas!$B:$B&lt;&gt;$P$2)*(Resueltas!$B:$B&lt;&gt;$K$2)*(Resueltas!$B:$B&lt;&gt;$F$2)*(Resueltas!$B:$B&lt;&gt;$A$2)*(Resueltas!$P:$P=Z7),"no hay datos"))</f>
        <v>6</v>
      </c>
      <c r="AC7" s="19">
        <v>7</v>
      </c>
    </row>
    <row r="8" spans="1:29" x14ac:dyDescent="0.35">
      <c r="A8">
        <v>6</v>
      </c>
      <c r="B8" cm="1">
        <f t="array" ref="B8">ROWS( _xlfn._xlws.FILTER(Resueltas!B:P,(Resueltas!B:B=Estacionalidad!A2)*(Resueltas!P:P=Estacionalidad!A8),"no hay datos"))</f>
        <v>29</v>
      </c>
      <c r="D8" s="27">
        <v>11</v>
      </c>
      <c r="F8">
        <v>6</v>
      </c>
      <c r="G8" cm="1">
        <f t="array" ref="G8">ROWS( _xlfn._xlws.FILTER(Resueltas!B:P,(Resueltas!B:B=Estacionalidad!F2)*(Resueltas!P:P=Estacionalidad!F8),"no hay datos"))</f>
        <v>15</v>
      </c>
      <c r="K8">
        <v>6</v>
      </c>
      <c r="L8" cm="1">
        <f t="array" ref="L8">ROWS( _xlfn._xlws.FILTER(Resueltas!$B:$P,(Resueltas!$B:$B=$K$2)*(Resueltas!$P:$P=K8),"no hay datos"))</f>
        <v>12</v>
      </c>
      <c r="N8" s="29">
        <v>8</v>
      </c>
      <c r="P8">
        <v>6</v>
      </c>
      <c r="Q8" cm="1">
        <f t="array" ref="Q8">ROWS( _xlfn._xlws.FILTER(Resueltas!$B:$P,(Resueltas!$B:$B=$P$2)*(Resueltas!$P:$P=P8),"no hay datos"))</f>
        <v>4</v>
      </c>
      <c r="S8" s="31">
        <v>11</v>
      </c>
      <c r="U8">
        <v>6</v>
      </c>
      <c r="V8" cm="1">
        <f t="array" ref="V8">ROWS( _xlfn._xlws.FILTER(Resueltas!$B:$P,(Resueltas!$B:$B=$U$2)*(Resueltas!$P:$P=U8),"no hay datos"))</f>
        <v>11</v>
      </c>
      <c r="X8" s="32">
        <v>12</v>
      </c>
      <c r="Z8">
        <v>6</v>
      </c>
      <c r="AA8" cm="1">
        <f t="array" ref="AA8">ROWS( _xlfn._xlws.FILTER(Resueltas!$B:$P,(Resueltas!$B:$B&lt;&gt;$U$2)*(Resueltas!$B:$B&lt;&gt;$P$2)*(Resueltas!$B:$B&lt;&gt;$K$2)*(Resueltas!$B:$B&lt;&gt;$F$2)*(Resueltas!$B:$B&lt;&gt;$A$2)*(Resueltas!$P:$P=Z8),"no hay datos"))</f>
        <v>6</v>
      </c>
      <c r="AC8" s="19">
        <v>12</v>
      </c>
    </row>
    <row r="9" spans="1:29" x14ac:dyDescent="0.35">
      <c r="A9">
        <v>7</v>
      </c>
      <c r="B9" cm="1">
        <f t="array" ref="B9">ROWS( _xlfn._xlws.FILTER(Resueltas!B:P,(Resueltas!B:B=Estacionalidad!A2)*(Resueltas!P:P=Estacionalidad!A9),"no hay datos"))</f>
        <v>55</v>
      </c>
      <c r="D9" s="27">
        <v>12</v>
      </c>
      <c r="F9">
        <v>7</v>
      </c>
      <c r="G9" cm="1">
        <f t="array" ref="G9">ROWS( _xlfn._xlws.FILTER(Resueltas!B:P,(Resueltas!B:B=Estacionalidad!F2)*(Resueltas!P:P=Estacionalidad!F9),"no hay datos"))</f>
        <v>17</v>
      </c>
      <c r="K9">
        <v>7</v>
      </c>
      <c r="L9" cm="1">
        <f t="array" ref="L9">ROWS( _xlfn._xlws.FILTER(Resueltas!$B:$P,(Resueltas!$B:$B=$K$2)*(Resueltas!$P:$P=K9),"no hay datos"))</f>
        <v>24</v>
      </c>
      <c r="N9" s="29">
        <v>9</v>
      </c>
      <c r="P9">
        <v>7</v>
      </c>
      <c r="Q9" cm="1">
        <f t="array" ref="Q9">ROWS( _xlfn._xlws.FILTER(Resueltas!$B:$P,(Resueltas!$B:$B=$P$2)*(Resueltas!$P:$P=P9),"no hay datos"))</f>
        <v>15</v>
      </c>
      <c r="U9">
        <v>7</v>
      </c>
      <c r="V9" cm="1">
        <f t="array" ref="V9">ROWS( _xlfn._xlws.FILTER(Resueltas!$B:$P,(Resueltas!$B:$B=$U$2)*(Resueltas!$P:$P=U9),"no hay datos"))</f>
        <v>18</v>
      </c>
      <c r="Z9">
        <v>7</v>
      </c>
      <c r="AA9" cm="1">
        <f t="array" ref="AA9">ROWS( _xlfn._xlws.FILTER(Resueltas!$B:$P,(Resueltas!$B:$B&lt;&gt;$U$2)*(Resueltas!$B:$B&lt;&gt;$P$2)*(Resueltas!$B:$B&lt;&gt;$K$2)*(Resueltas!$B:$B&lt;&gt;$F$2)*(Resueltas!$B:$B&lt;&gt;$A$2)*(Resueltas!$P:$P=Z9),"no hay datos"))</f>
        <v>11</v>
      </c>
    </row>
    <row r="10" spans="1:29" x14ac:dyDescent="0.35">
      <c r="A10">
        <v>8</v>
      </c>
      <c r="B10" cm="1">
        <f t="array" ref="B10">ROWS( _xlfn._xlws.FILTER(Resueltas!B:P,(Resueltas!B:B=Estacionalidad!A2)*(Resueltas!P:P=Estacionalidad!A10),"no hay datos"))</f>
        <v>85</v>
      </c>
      <c r="F10">
        <v>8</v>
      </c>
      <c r="G10" cm="1">
        <f t="array" ref="G10">ROWS( _xlfn._xlws.FILTER(Resueltas!B:P,(Resueltas!B:B=Estacionalidad!F2)*(Resueltas!P:P=Estacionalidad!F10),"no hay datos"))</f>
        <v>39</v>
      </c>
      <c r="K10">
        <v>8</v>
      </c>
      <c r="L10" cm="1">
        <f t="array" ref="L10">ROWS( _xlfn._xlws.FILTER(Resueltas!$B:$P,(Resueltas!$B:$B=$K$2)*(Resueltas!$P:$P=K10),"no hay datos"))</f>
        <v>45</v>
      </c>
      <c r="N10" s="29">
        <v>11</v>
      </c>
      <c r="P10">
        <v>8</v>
      </c>
      <c r="Q10" cm="1">
        <f t="array" ref="Q10">ROWS( _xlfn._xlws.FILTER(Resueltas!$B:$P,(Resueltas!$B:$B=$P$2)*(Resueltas!$P:$P=P10),"no hay datos"))</f>
        <v>17</v>
      </c>
      <c r="U10">
        <v>8</v>
      </c>
      <c r="V10" cm="1">
        <f t="array" ref="V10">ROWS( _xlfn._xlws.FILTER(Resueltas!$B:$P,(Resueltas!$B:$B=$U$2)*(Resueltas!$P:$P=U10),"no hay datos"))</f>
        <v>13</v>
      </c>
      <c r="Z10">
        <v>8</v>
      </c>
      <c r="AA10" cm="1">
        <f t="array" ref="AA10">ROWS( _xlfn._xlws.FILTER(Resueltas!$B:$P,(Resueltas!$B:$B&lt;&gt;$U$2)*(Resueltas!$B:$B&lt;&gt;$P$2)*(Resueltas!$B:$B&lt;&gt;$K$2)*(Resueltas!$B:$B&lt;&gt;$F$2)*(Resueltas!$B:$B&lt;&gt;$A$2)*(Resueltas!$P:$P=Z10),"no hay datos"))</f>
        <v>6</v>
      </c>
    </row>
    <row r="11" spans="1:29" x14ac:dyDescent="0.35">
      <c r="A11">
        <v>9</v>
      </c>
      <c r="B11" cm="1">
        <f t="array" ref="B11">ROWS( _xlfn._xlws.FILTER(Resueltas!B:P,(Resueltas!B:B=Estacionalidad!A2)*(Resueltas!P:P=Estacionalidad!A11),"no hay datos"))</f>
        <v>14</v>
      </c>
      <c r="F11">
        <v>9</v>
      </c>
      <c r="G11" cm="1">
        <f t="array" ref="G11">ROWS( _xlfn._xlws.FILTER(Resueltas!B:P,(Resueltas!B:B=Estacionalidad!F2)*(Resueltas!P:P=Estacionalidad!F11),"no hay datos"))</f>
        <v>46</v>
      </c>
      <c r="K11">
        <v>9</v>
      </c>
      <c r="L11" cm="1">
        <f t="array" ref="L11">ROWS( _xlfn._xlws.FILTER(Resueltas!$B:$P,(Resueltas!$B:$B=$K$2)*(Resueltas!$P:$P=K11),"no hay datos"))</f>
        <v>35</v>
      </c>
      <c r="P11">
        <v>9</v>
      </c>
      <c r="Q11" cm="1">
        <f t="array" ref="Q11">ROWS( _xlfn._xlws.FILTER(Resueltas!$B:$P,(Resueltas!$B:$B=$P$2)*(Resueltas!$P:$P=P11),"no hay datos"))</f>
        <v>47</v>
      </c>
      <c r="U11">
        <v>9</v>
      </c>
      <c r="V11" cm="1">
        <f t="array" ref="V11">ROWS( _xlfn._xlws.FILTER(Resueltas!$B:$P,(Resueltas!$B:$B=$U$2)*(Resueltas!$P:$P=U11),"no hay datos"))</f>
        <v>28</v>
      </c>
      <c r="Z11">
        <v>9</v>
      </c>
      <c r="AA11" cm="1">
        <f t="array" ref="AA11">ROWS( _xlfn._xlws.FILTER(Resueltas!$B:$P,(Resueltas!$B:$B&lt;&gt;$U$2)*(Resueltas!$B:$B&lt;&gt;$P$2)*(Resueltas!$B:$B&lt;&gt;$K$2)*(Resueltas!$B:$B&lt;&gt;$F$2)*(Resueltas!$B:$B&lt;&gt;$A$2)*(Resueltas!$P:$P=Z11),"no hay datos"))</f>
        <v>8</v>
      </c>
    </row>
    <row r="12" spans="1:29" x14ac:dyDescent="0.35">
      <c r="A12">
        <v>10</v>
      </c>
      <c r="B12" cm="1">
        <f t="array" ref="B12">ROWS( _xlfn._xlws.FILTER(Resueltas!B:P,(Resueltas!B:B=Estacionalidad!A2)*(Resueltas!P:P=Estacionalidad!A12),"no hay datos"))</f>
        <v>1</v>
      </c>
      <c r="F12">
        <v>10</v>
      </c>
      <c r="G12" cm="1">
        <f t="array" ref="G12">ROWS( _xlfn._xlws.FILTER(Resueltas!B:P,(Resueltas!B:B=Estacionalidad!F2)*(Resueltas!P:P=Estacionalidad!F12),"no hay datos"))</f>
        <v>35</v>
      </c>
      <c r="K12">
        <v>10</v>
      </c>
      <c r="L12" cm="1">
        <f t="array" ref="L12">ROWS( _xlfn._xlws.FILTER(Resueltas!$B:$P,(Resueltas!$B:$B=$K$2)*(Resueltas!$P:$P=K12),"no hay datos"))</f>
        <v>22</v>
      </c>
      <c r="P12">
        <v>10</v>
      </c>
      <c r="Q12" cm="1">
        <f t="array" ref="Q12">ROWS( _xlfn._xlws.FILTER(Resueltas!$B:$P,(Resueltas!$B:$B=$P$2)*(Resueltas!$P:$P=P12),"no hay datos"))</f>
        <v>1</v>
      </c>
      <c r="U12">
        <v>10</v>
      </c>
      <c r="V12" cm="1">
        <f t="array" ref="V12">ROWS( _xlfn._xlws.FILTER(Resueltas!$B:$P,(Resueltas!$B:$B=$U$2)*(Resueltas!$P:$P=U12),"no hay datos"))</f>
        <v>32</v>
      </c>
      <c r="Z12">
        <v>10</v>
      </c>
      <c r="AA12" cm="1">
        <f t="array" ref="AA12">ROWS( _xlfn._xlws.FILTER(Resueltas!$B:$P,(Resueltas!$B:$B&lt;&gt;$U$2)*(Resueltas!$B:$B&lt;&gt;$P$2)*(Resueltas!$B:$B&lt;&gt;$K$2)*(Resueltas!$B:$B&lt;&gt;$F$2)*(Resueltas!$B:$B&lt;&gt;$A$2)*(Resueltas!$P:$P=Z12),"no hay datos"))</f>
        <v>9</v>
      </c>
    </row>
    <row r="13" spans="1:29" x14ac:dyDescent="0.35">
      <c r="A13">
        <v>11</v>
      </c>
      <c r="B13" cm="1">
        <f t="array" ref="B13">ROWS( _xlfn._xlws.FILTER(Resueltas!B:P,(Resueltas!B:B=Estacionalidad!A2)*(Resueltas!P:P=Estacionalidad!A13),"no hay datos"))</f>
        <v>41</v>
      </c>
      <c r="F13">
        <v>11</v>
      </c>
      <c r="G13" cm="1">
        <f t="array" ref="G13">ROWS( _xlfn._xlws.FILTER(Resueltas!B:P,(Resueltas!B:B=Estacionalidad!F2)*(Resueltas!P:P=Estacionalidad!F13),"no hay datos"))</f>
        <v>58</v>
      </c>
      <c r="K13">
        <v>11</v>
      </c>
      <c r="L13" cm="1">
        <f t="array" ref="L13">ROWS( _xlfn._xlws.FILTER(Resueltas!$B:$P,(Resueltas!$B:$B=$K$2)*(Resueltas!$P:$P=K13),"no hay datos"))</f>
        <v>31</v>
      </c>
      <c r="P13">
        <v>11</v>
      </c>
      <c r="Q13" cm="1">
        <f t="array" ref="Q13">ROWS( _xlfn._xlws.FILTER(Resueltas!$B:$P,(Resueltas!$B:$B=$P$2)*(Resueltas!$P:$P=P13),"no hay datos"))</f>
        <v>19</v>
      </c>
      <c r="U13">
        <v>11</v>
      </c>
      <c r="V13" cm="1">
        <f t="array" ref="V13">ROWS( _xlfn._xlws.FILTER(Resueltas!$B:$P,(Resueltas!$B:$B=$U$2)*(Resueltas!$P:$P=U13),"no hay datos"))</f>
        <v>34</v>
      </c>
      <c r="Z13">
        <v>11</v>
      </c>
      <c r="AA13" cm="1">
        <f t="array" ref="AA13">ROWS( _xlfn._xlws.FILTER(Resueltas!$B:$P,(Resueltas!$B:$B&lt;&gt;$U$2)*(Resueltas!$B:$B&lt;&gt;$P$2)*(Resueltas!$B:$B&lt;&gt;$K$2)*(Resueltas!$B:$B&lt;&gt;$F$2)*(Resueltas!$B:$B&lt;&gt;$A$2)*(Resueltas!$P:$P=Z13),"no hay datos"))</f>
        <v>6</v>
      </c>
    </row>
    <row r="14" spans="1:29" x14ac:dyDescent="0.35">
      <c r="A14">
        <v>12</v>
      </c>
      <c r="B14" cm="1">
        <f t="array" ref="B14">ROWS( _xlfn._xlws.FILTER(Resueltas!B:P,(Resueltas!B:B=Estacionalidad!A2)*(Resueltas!P:P=Estacionalidad!A14),"no hay datos"))</f>
        <v>65</v>
      </c>
      <c r="F14">
        <v>12</v>
      </c>
      <c r="G14" cm="1">
        <f t="array" ref="G14">ROWS( _xlfn._xlws.FILTER(Resueltas!B:P,(Resueltas!B:B=Estacionalidad!F2)*(Resueltas!P:P=Estacionalidad!F14),"no hay datos"))</f>
        <v>92</v>
      </c>
      <c r="K14">
        <v>12</v>
      </c>
      <c r="L14" cm="1">
        <f t="array" ref="L14">ROWS( _xlfn._xlws.FILTER(Resueltas!$B:$P,(Resueltas!$B:$B=$K$2)*(Resueltas!$P:$P=K14),"no hay datos"))</f>
        <v>19</v>
      </c>
      <c r="P14">
        <v>12</v>
      </c>
      <c r="Q14" cm="1">
        <f t="array" ref="Q14">ROWS( _xlfn._xlws.FILTER(Resueltas!$B:$P,(Resueltas!$B:$B=$P$2)*(Resueltas!$P:$P=P14),"no hay datos"))</f>
        <v>25</v>
      </c>
      <c r="U14">
        <v>12</v>
      </c>
      <c r="V14" cm="1">
        <f t="array" ref="V14">ROWS( _xlfn._xlws.FILTER(Resueltas!$B:$P,(Resueltas!$B:$B=$U$2)*(Resueltas!$P:$P=U14),"no hay datos"))</f>
        <v>12</v>
      </c>
      <c r="Z14">
        <v>12</v>
      </c>
      <c r="AA14" cm="1">
        <f t="array" ref="AA14">ROWS( _xlfn._xlws.FILTER(Resueltas!$B:$P,(Resueltas!$B:$B&lt;&gt;$U$2)*(Resueltas!$B:$B&lt;&gt;$P$2)*(Resueltas!$B:$B&lt;&gt;$K$2)*(Resueltas!$B:$B&lt;&gt;$F$2)*(Resueltas!$B:$B&lt;&gt;$A$2)*(Resueltas!$P:$P=Z14),"no hay datos"))</f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78A2-291E-4E7A-B0C6-B1A357B2F583}">
  <dimension ref="A1:CL2011"/>
  <sheetViews>
    <sheetView topLeftCell="BT1" workbookViewId="0">
      <selection activeCell="H2" sqref="H2"/>
    </sheetView>
  </sheetViews>
  <sheetFormatPr baseColWidth="10" defaultRowHeight="15.5" x14ac:dyDescent="0.35"/>
  <cols>
    <col min="1" max="1" width="18.4140625" customWidth="1"/>
    <col min="2" max="2" width="22.1640625" customWidth="1"/>
    <col min="7" max="7" width="12.58203125" customWidth="1"/>
    <col min="35" max="35" width="12.4140625" customWidth="1"/>
    <col min="49" max="49" width="11.9140625" customWidth="1"/>
    <col min="50" max="50" width="20.08203125" customWidth="1"/>
    <col min="63" max="63" width="11.9140625" customWidth="1"/>
    <col min="64" max="64" width="13.6640625" customWidth="1"/>
    <col min="77" max="77" width="12.1640625" customWidth="1"/>
    <col min="79" max="79" width="19.4140625" customWidth="1"/>
  </cols>
  <sheetData>
    <row r="1" spans="1:90" x14ac:dyDescent="0.35">
      <c r="A1" s="18" t="s">
        <v>12</v>
      </c>
      <c r="B1" s="17" t="s">
        <v>13</v>
      </c>
      <c r="C1" s="17" t="s">
        <v>14</v>
      </c>
      <c r="D1" s="21" t="s">
        <v>9</v>
      </c>
      <c r="E1" s="21" t="s">
        <v>1027</v>
      </c>
      <c r="F1" s="24" t="s">
        <v>21</v>
      </c>
      <c r="G1" s="24" t="s">
        <v>1030</v>
      </c>
      <c r="H1" s="18" t="s">
        <v>12</v>
      </c>
      <c r="I1" s="17" t="s">
        <v>13</v>
      </c>
      <c r="J1" s="17" t="s">
        <v>14</v>
      </c>
      <c r="K1" s="21" t="s">
        <v>9</v>
      </c>
      <c r="L1" s="21" t="s">
        <v>1027</v>
      </c>
      <c r="M1" s="21" t="s">
        <v>1026</v>
      </c>
      <c r="N1" s="17"/>
      <c r="O1" s="18" t="s">
        <v>12</v>
      </c>
      <c r="P1" s="17" t="s">
        <v>13</v>
      </c>
      <c r="Q1" s="17" t="s">
        <v>14</v>
      </c>
      <c r="R1" s="21" t="s">
        <v>9</v>
      </c>
      <c r="S1" s="21" t="s">
        <v>1027</v>
      </c>
      <c r="T1" s="24" t="s">
        <v>1026</v>
      </c>
      <c r="U1" s="23"/>
      <c r="V1" s="18" t="s">
        <v>12</v>
      </c>
      <c r="W1" s="17" t="s">
        <v>13</v>
      </c>
      <c r="X1" s="17" t="s">
        <v>14</v>
      </c>
      <c r="Y1" s="21" t="s">
        <v>9</v>
      </c>
      <c r="Z1" s="21" t="s">
        <v>1027</v>
      </c>
      <c r="AA1" s="24" t="s">
        <v>1026</v>
      </c>
      <c r="AB1" s="23"/>
      <c r="AC1" s="18" t="s">
        <v>12</v>
      </c>
      <c r="AD1" s="17" t="s">
        <v>13</v>
      </c>
      <c r="AE1" s="17" t="s">
        <v>14</v>
      </c>
      <c r="AF1" s="21" t="s">
        <v>9</v>
      </c>
      <c r="AG1" s="21" t="s">
        <v>1027</v>
      </c>
      <c r="AH1" s="23" t="s">
        <v>1026</v>
      </c>
      <c r="AI1" s="23"/>
      <c r="AJ1" s="18" t="s">
        <v>12</v>
      </c>
      <c r="AK1" s="17" t="s">
        <v>13</v>
      </c>
      <c r="AL1" s="17" t="s">
        <v>14</v>
      </c>
      <c r="AM1" s="21" t="s">
        <v>9</v>
      </c>
      <c r="AN1" s="21" t="s">
        <v>1027</v>
      </c>
      <c r="AO1" s="24" t="s">
        <v>1026</v>
      </c>
      <c r="AP1" s="23"/>
      <c r="AQ1" s="18" t="s">
        <v>12</v>
      </c>
      <c r="AR1" s="17" t="s">
        <v>13</v>
      </c>
      <c r="AS1" s="17" t="s">
        <v>14</v>
      </c>
      <c r="AT1" s="21" t="s">
        <v>9</v>
      </c>
      <c r="AU1" s="21" t="s">
        <v>1027</v>
      </c>
      <c r="AV1" s="24" t="s">
        <v>1026</v>
      </c>
      <c r="AW1" s="23"/>
      <c r="AX1" s="18" t="s">
        <v>12</v>
      </c>
      <c r="AY1" s="17" t="s">
        <v>13</v>
      </c>
      <c r="AZ1" s="17" t="s">
        <v>14</v>
      </c>
      <c r="BA1" s="21" t="s">
        <v>9</v>
      </c>
      <c r="BB1" s="21" t="s">
        <v>1027</v>
      </c>
      <c r="BC1" s="24" t="s">
        <v>1026</v>
      </c>
      <c r="BD1" s="23"/>
      <c r="BE1" s="18" t="s">
        <v>12</v>
      </c>
      <c r="BF1" s="17" t="s">
        <v>13</v>
      </c>
      <c r="BG1" s="17" t="s">
        <v>14</v>
      </c>
      <c r="BH1" s="21" t="s">
        <v>9</v>
      </c>
      <c r="BI1" s="21" t="s">
        <v>1027</v>
      </c>
      <c r="BJ1" s="24" t="s">
        <v>1026</v>
      </c>
      <c r="BK1" s="23"/>
      <c r="BL1" s="18" t="s">
        <v>12</v>
      </c>
      <c r="BM1" s="17" t="s">
        <v>13</v>
      </c>
      <c r="BN1" s="17" t="s">
        <v>14</v>
      </c>
      <c r="BO1" s="21" t="s">
        <v>9</v>
      </c>
      <c r="BP1" s="21" t="s">
        <v>1027</v>
      </c>
      <c r="BQ1" s="24" t="s">
        <v>1026</v>
      </c>
      <c r="BR1" s="23"/>
      <c r="BS1" s="18" t="s">
        <v>12</v>
      </c>
      <c r="BT1" s="17" t="s">
        <v>13</v>
      </c>
      <c r="BU1" s="17" t="s">
        <v>14</v>
      </c>
      <c r="BV1" s="21" t="s">
        <v>9</v>
      </c>
      <c r="BW1" s="21" t="s">
        <v>1027</v>
      </c>
      <c r="BX1" s="24" t="s">
        <v>1026</v>
      </c>
      <c r="BY1" s="23"/>
      <c r="BZ1" s="18" t="s">
        <v>12</v>
      </c>
      <c r="CA1" s="17" t="s">
        <v>13</v>
      </c>
      <c r="CB1" s="17" t="s">
        <v>14</v>
      </c>
      <c r="CC1" s="21" t="s">
        <v>9</v>
      </c>
      <c r="CD1" s="21" t="s">
        <v>1027</v>
      </c>
      <c r="CE1" s="24" t="s">
        <v>1026</v>
      </c>
      <c r="CF1" s="23"/>
      <c r="CG1" s="18" t="s">
        <v>12</v>
      </c>
      <c r="CH1" s="17" t="s">
        <v>13</v>
      </c>
      <c r="CI1" s="17" t="s">
        <v>14</v>
      </c>
      <c r="CJ1" s="21" t="s">
        <v>9</v>
      </c>
      <c r="CK1" s="21" t="s">
        <v>1027</v>
      </c>
      <c r="CL1" s="24" t="s">
        <v>1026</v>
      </c>
    </row>
    <row r="2" spans="1:90" x14ac:dyDescent="0.35">
      <c r="A2" t="str" cm="1">
        <f t="array" ref="A2:A2011">Tabla1_Resueltas[Tipo de incidencia]</f>
        <v>Solicitud de servicio</v>
      </c>
      <c r="B2" t="str" cm="1">
        <f t="array" ref="B2:B2011">Tabla1_Resueltas[Tipo de Trabajo]</f>
        <v>Type1</v>
      </c>
      <c r="C2" t="str" cm="1">
        <f t="array" ref="C2:C2011">Tabla1_Resueltas[Clase de Servicio]</f>
        <v>A (Muy Importante)</v>
      </c>
      <c r="D2" s="1" cm="1">
        <f t="array" ref="D2:D2011">Tabla1_Resueltas[Mes]</f>
        <v>2</v>
      </c>
      <c r="E2" s="1" cm="1">
        <f t="array" ref="E2:E2011">Tabla1_Resueltas[CicleTime]</f>
        <v>0</v>
      </c>
      <c r="F2" s="1" cm="1">
        <f t="array" ref="F2:F2011">Tabla1_Resueltas[CicleTimeEscalado]</f>
        <v>0</v>
      </c>
      <c r="G2" t="s">
        <v>2073</v>
      </c>
      <c r="H2" t="str" cm="1">
        <f t="array" ref="H2:M350">_xlfn._xlws.FILTER(A:F,(A:A='DatosTipos de servicio'!C10)*(B:B='DatosTipos de servicio'!B10)*(C:C='DatosTipos de servicio'!A11)*((D:D=Estacionalidad!D3)+(D:D=Estacionalidad!D4)+(D:D=Estacionalidad!D5)+(D:D=Estacionalidad!D6)+(D:D=Estacionalidad!D7)+(D:D=Estacionalidad!D8)+(D:D=Estacionalidad!D9)),"no hay datos")</f>
        <v>Incidente</v>
      </c>
      <c r="I2" t="str">
        <v>Type2</v>
      </c>
      <c r="J2" t="str">
        <v>A (Muy Importante)</v>
      </c>
      <c r="K2">
        <v>2</v>
      </c>
      <c r="L2">
        <v>0</v>
      </c>
      <c r="M2">
        <v>0</v>
      </c>
      <c r="N2" t="s">
        <v>2072</v>
      </c>
      <c r="O2" t="str" cm="1">
        <f t="array" ref="O2:T64">_xlfn._xlws.FILTER(A:F,(A:A='DatosTipos de servicio'!C10)*(B:B='DatosTipos de servicio'!B10)*(C:C='DatosTipos de servicio'!A11)*((D:D&lt;&gt;Estacionalidad!D3)*(D:D&lt;&gt;Estacionalidad!D4)*(D:D&lt;&gt;Estacionalidad!D5)*(D:D&lt;&gt;Estacionalidad!D6)*(D:D&lt;&gt;Estacionalidad!D7)*(D:D&lt;&gt;Estacionalidad!D8)*(D:D&lt;&gt;Estacionalidad!D9)),"no hay datos")</f>
        <v>Incidente</v>
      </c>
      <c r="P2" t="str">
        <v>Type2</v>
      </c>
      <c r="Q2" t="str">
        <v>A (Muy Importante)</v>
      </c>
      <c r="R2">
        <v>9</v>
      </c>
      <c r="S2">
        <v>1</v>
      </c>
      <c r="T2">
        <v>1</v>
      </c>
      <c r="U2" t="s">
        <v>2071</v>
      </c>
      <c r="V2" t="str" cm="1">
        <f t="array" ref="V2:AA243">_xlfn._xlws.FILTER(A:F,(A:A='DatosTipos de servicio'!C12)*(B:B='DatosTipos de servicio'!B12)*(C:C='DatosTipos de servicio'!A13)*((D:D=Estacionalidad!I3)+(D:D=Estacionalidad!I4)+(D:D=Estacionalidad!I5)+(D:D=Estacionalidad!I6)+(D:D=Estacionalidad!I7)),0)</f>
        <v>Incidente</v>
      </c>
      <c r="W2" t="str">
        <v>Type6</v>
      </c>
      <c r="X2" t="str">
        <v>A (Muy Importante)</v>
      </c>
      <c r="Y2">
        <v>1</v>
      </c>
      <c r="Z2">
        <v>0</v>
      </c>
      <c r="AA2">
        <v>0</v>
      </c>
      <c r="AB2" t="s">
        <v>2074</v>
      </c>
      <c r="AC2" t="str" cm="1">
        <f t="array" ref="AC2:AH111">_xlfn._xlws.FILTER(A:F,(A:A='DatosTipos de servicio'!C13)*(B:B='DatosTipos de servicio'!B13)*(C:C='DatosTipos de servicio'!A14)*((D:D&lt;&gt;Estacionalidad!D3)*(D:D&lt;&gt;Estacionalidad!D4)*(D:D&lt;&gt;Estacionalidad!D5)*(D:D&lt;&gt;Estacionalidad!D6)*(D:D&lt;&gt;Estacionalidad!D7)*(D:D&lt;&gt;Estacionalidad!D8)*(D:D&lt;&gt;Estacionalidad!D9)),0)</f>
        <v>Incidente</v>
      </c>
      <c r="AD2" t="str">
        <v>Type6</v>
      </c>
      <c r="AE2" t="str">
        <v>A (Muy Importante)</v>
      </c>
      <c r="AF2">
        <v>10</v>
      </c>
      <c r="AG2">
        <v>0</v>
      </c>
      <c r="AH2">
        <v>0</v>
      </c>
      <c r="AI2" t="s">
        <v>2071</v>
      </c>
      <c r="AJ2" t="str" cm="1">
        <f t="array" ref="AJ2:AO201">_xlfn._xlws.FILTER(A:F,(A:A='DatosTipos de servicio'!C14)*(B:B='DatosTipos de servicio'!B14)*(C:C='DatosTipos de servicio'!A15)*((D:D=Estacionalidad!N3)+(D:D=Estacionalidad!N4)+(D:D=Estacionalidad!N5)+(D:D=Estacionalidad!N6)+(D:D=Estacionalidad!N7)+(D:D=Estacionalidad!N8)+(D:D=Estacionalidad!N9)+(D:D=Estacionalidad!N10)),0)</f>
        <v>Incidente</v>
      </c>
      <c r="AK2" t="str">
        <v>Type4</v>
      </c>
      <c r="AL2" t="str">
        <v>A (Muy Importante)</v>
      </c>
      <c r="AM2">
        <v>2</v>
      </c>
      <c r="AN2">
        <v>1</v>
      </c>
      <c r="AO2">
        <v>0</v>
      </c>
      <c r="AP2" t="s">
        <v>2074</v>
      </c>
      <c r="AQ2" t="str" cm="1">
        <f t="array" ref="AQ2:AV57">_xlfn._xlws.FILTER(A:F,(A:A='DatosTipos de servicio'!C15)*(B:B='DatosTipos de servicio'!B15)*(C:C='DatosTipos de servicio'!A16)*((D:D&lt;&gt;Estacionalidad!N3)*(D:D&lt;&gt;Estacionalidad!N4)*(D:D&lt;&gt;Estacionalidad!N5)*(D:D&lt;&gt;Estacionalidad!N6)*(D:D&lt;&gt;Estacionalidad!N7)*(D:D&lt;&gt;Estacionalidad!N8)*(D:D&lt;&gt;Estacionalidad!N9)*(D:D&lt;&gt;Estacionalidad!N10)),0)</f>
        <v>Incidente</v>
      </c>
      <c r="AR2" t="str">
        <v>Type4</v>
      </c>
      <c r="AS2" t="str">
        <v>A (Muy Importante)</v>
      </c>
      <c r="AT2">
        <v>12</v>
      </c>
      <c r="AU2">
        <v>1</v>
      </c>
      <c r="AV2">
        <v>1</v>
      </c>
      <c r="AW2" t="s">
        <v>2078</v>
      </c>
      <c r="AX2" cm="1">
        <f t="array" ref="AX2">_xlfn._xlws.FILTER(A:F,(A:A='DatosTipos de servicio'!C16)*(B:B='DatosTipos de servicio'!B16)*(C:C='DatosTipos de servicio'!A17)*((D:D=Estacionalidad!S3)+(D:D=Estacionalidad!S4)+(D:D=Estacionalidad!S5)+(D:D=Estacionalidad!S6)+(D:D=Estacionalidad!S7)+(D:D=Estacionalidad!S8)),0)</f>
        <v>0</v>
      </c>
      <c r="BD2" t="s">
        <v>2074</v>
      </c>
      <c r="BE2" cm="1">
        <f t="array" ref="BE2">_xlfn._xlws.FILTER(A:F,(A:A='DatosTipos de servicio'!C17)*(B:B='DatosTipos de servicio'!B17)*(C:C='DatosTipos de servicio'!A18)*((D:D&lt;&gt;Estacionalidad!S3)*(D:D&lt;&gt;Estacionalidad!S4)*(D:D&lt;&gt;Estacionalidad!S5)*(D:D&lt;&gt;Estacionalidad!S6)*(D:D&lt;&gt;Estacionalidad!S7)*(D:D&lt;&gt;Estacionalidad!S8)),0)</f>
        <v>0</v>
      </c>
      <c r="BK2" t="s">
        <v>2071</v>
      </c>
      <c r="BL2" cm="1">
        <f t="array" ref="BL2">_xlfn._xlws.FILTER(A:F,(A:A='DatosTipos de servicio'!C18)*(B:B='DatosTipos de servicio'!B18)*(C:C='DatosTipos de servicio'!A19)*((D:D=Estacionalidad!X3)+(D:D=Estacionalidad!X4)+(D:D=Estacionalidad!X5)+(D:D=Estacionalidad!X6)+(D:D=Estacionalidad!X7)+(D:D=Estacionalidad!X8)),0)</f>
        <v>0</v>
      </c>
      <c r="BR2" t="s">
        <v>2074</v>
      </c>
      <c r="BS2" cm="1">
        <f t="array" ref="BS2">_xlfn._xlws.FILTER(A:F,(A:A='DatosTipos de servicio'!C18)*(B:B='DatosTipos de servicio'!B18)*(C:C='DatosTipos de servicio'!A19)*((D:D&lt;&gt;Estacionalidad!X3)*(D:D&lt;&gt;Estacionalidad!X4)*(D:D&lt;&gt;Estacionalidad!X5)*(D:D&lt;&gt;Estacionalidad!X6)*(D:D&lt;&gt;Estacionalidad!X7)*(D:D&lt;&gt;Estacionalidad!X8)),0)</f>
        <v>0</v>
      </c>
      <c r="BY2" t="s">
        <v>2071</v>
      </c>
      <c r="BZ2" t="str" cm="1">
        <f t="array" ref="BZ2:CE19">_xlfn._xlws.FILTER(A:F,(A:A='DatosTipos de servicio'!C18)*(B:B&lt;&gt;'DatosTipos de servicio'!B18)*(B:B&lt;&gt;'DatosTipos de servicio'!B17)*(B:B&lt;&gt;'DatosTipos de servicio'!B15)*(B:B&lt;&gt;'DatosTipos de servicio'!B13)*(B:B&lt;&gt;'DatosTipos de servicio'!B11)*(C:C='DatosTipos de servicio'!A19)*((D:D=Estacionalidad!AC3)+(D:D=Estacionalidad!AC4)+(D:D=Estacionalidad!AC5)+(D:D=Estacionalidad!AC6)+(D:D=Estacionalidad!AC7)+(D:D=Estacionalidad!AC8)),0)</f>
        <v>Incidente</v>
      </c>
      <c r="CA2" t="str">
        <v>Type7</v>
      </c>
      <c r="CB2" t="str">
        <v>A (Muy Importante)</v>
      </c>
      <c r="CC2">
        <v>2</v>
      </c>
      <c r="CD2">
        <v>0</v>
      </c>
      <c r="CE2">
        <v>0</v>
      </c>
      <c r="CF2" t="s">
        <v>2074</v>
      </c>
      <c r="CG2" t="str" cm="1">
        <f t="array" ref="CG2:CL9">_xlfn._xlws.FILTER(A:F,(A:A='DatosTipos de servicio'!C18)*(B:B&lt;&gt;'DatosTipos de servicio'!B18)*(B:B&lt;&gt;'DatosTipos de servicio'!B17)*(B:B&lt;&gt;'DatosTipos de servicio'!B15)*(B:B&lt;&gt;'DatosTipos de servicio'!B13)*(B:B&lt;&gt;'DatosTipos de servicio'!B11)*(C:C='DatosTipos de servicio'!A19)*((D:D&lt;&gt;Estacionalidad!AC3)*(D:D&lt;&gt;Estacionalidad!AC4)*(D:D&lt;&gt;Estacionalidad!AC5)*(D:D&lt;&gt;Estacionalidad!AC6)*(D:D&lt;&gt;Estacionalidad!AC7)*(D:D&lt;&gt;Estacionalidad!AC8)),0)</f>
        <v>Incidente</v>
      </c>
      <c r="CH2" t="str">
        <v>Type21</v>
      </c>
      <c r="CI2" t="str">
        <v>A (Muy Importante)</v>
      </c>
      <c r="CJ2">
        <v>10</v>
      </c>
      <c r="CK2">
        <v>3</v>
      </c>
      <c r="CL2">
        <v>0</v>
      </c>
    </row>
    <row r="3" spans="1:90" x14ac:dyDescent="0.35">
      <c r="A3" t="str">
        <v>Solicitud de servicio</v>
      </c>
      <c r="B3" t="str">
        <v>Type1</v>
      </c>
      <c r="C3" t="str">
        <v>A (Muy Importante)</v>
      </c>
      <c r="D3">
        <v>2</v>
      </c>
      <c r="E3">
        <v>0</v>
      </c>
      <c r="F3">
        <v>0</v>
      </c>
      <c r="H3" t="str">
        <v>Incidente</v>
      </c>
      <c r="I3" t="str">
        <v>Type2</v>
      </c>
      <c r="J3" t="str">
        <v>A (Muy Importante)</v>
      </c>
      <c r="K3">
        <v>2</v>
      </c>
      <c r="L3">
        <v>0</v>
      </c>
      <c r="M3">
        <v>0</v>
      </c>
      <c r="O3" t="str">
        <v>Incidente</v>
      </c>
      <c r="P3" t="str">
        <v>Type2</v>
      </c>
      <c r="Q3" t="str">
        <v>A (Muy Importante)</v>
      </c>
      <c r="R3">
        <v>9</v>
      </c>
      <c r="S3">
        <v>0</v>
      </c>
      <c r="T3">
        <v>0</v>
      </c>
      <c r="V3" t="str">
        <v>Incidente</v>
      </c>
      <c r="W3" t="str">
        <v>Type6</v>
      </c>
      <c r="X3" t="str">
        <v>A (Muy Importante)</v>
      </c>
      <c r="Y3">
        <v>1</v>
      </c>
      <c r="Z3">
        <v>4</v>
      </c>
      <c r="AA3">
        <v>1</v>
      </c>
      <c r="AC3" t="str">
        <v>Incidente</v>
      </c>
      <c r="AD3" t="str">
        <v>Type6</v>
      </c>
      <c r="AE3" t="str">
        <v>A (Muy Importante)</v>
      </c>
      <c r="AF3">
        <v>10</v>
      </c>
      <c r="AG3">
        <v>1</v>
      </c>
      <c r="AH3">
        <v>1</v>
      </c>
      <c r="AJ3" t="str">
        <v>Incidente</v>
      </c>
      <c r="AK3" t="str">
        <v>Type4</v>
      </c>
      <c r="AL3" t="str">
        <v>A (Muy Importante)</v>
      </c>
      <c r="AM3">
        <v>2</v>
      </c>
      <c r="AN3">
        <v>7</v>
      </c>
      <c r="AO3">
        <v>0</v>
      </c>
      <c r="AQ3" t="str">
        <v>Incidente</v>
      </c>
      <c r="AR3" t="str">
        <v>Type4</v>
      </c>
      <c r="AS3" t="str">
        <v>A (Muy Importante)</v>
      </c>
      <c r="AT3">
        <v>12</v>
      </c>
      <c r="AU3">
        <v>3</v>
      </c>
      <c r="AV3">
        <v>0</v>
      </c>
      <c r="BZ3" t="str">
        <v>Incidente</v>
      </c>
      <c r="CA3" t="str">
        <v>Type7</v>
      </c>
      <c r="CB3" t="str">
        <v>A (Muy Importante)</v>
      </c>
      <c r="CC3">
        <v>2</v>
      </c>
      <c r="CD3">
        <v>1</v>
      </c>
      <c r="CE3">
        <v>1</v>
      </c>
      <c r="CG3" t="str">
        <v>Incidente</v>
      </c>
      <c r="CH3" t="str">
        <v>Type7</v>
      </c>
      <c r="CI3" t="str">
        <v>A (Muy Importante)</v>
      </c>
      <c r="CJ3">
        <v>10</v>
      </c>
      <c r="CK3">
        <v>0</v>
      </c>
      <c r="CL3">
        <v>0</v>
      </c>
    </row>
    <row r="4" spans="1:90" x14ac:dyDescent="0.35">
      <c r="A4" t="str">
        <v>Incidente</v>
      </c>
      <c r="B4" t="str">
        <v>Type2</v>
      </c>
      <c r="C4" t="str">
        <v>A (Muy Importante)</v>
      </c>
      <c r="D4">
        <v>2</v>
      </c>
      <c r="E4">
        <v>0</v>
      </c>
      <c r="F4">
        <v>0</v>
      </c>
      <c r="H4" t="str">
        <v>Incidente</v>
      </c>
      <c r="I4" t="str">
        <v>Type2</v>
      </c>
      <c r="J4" t="str">
        <v>A (Muy Importante)</v>
      </c>
      <c r="K4">
        <v>2</v>
      </c>
      <c r="L4">
        <v>1</v>
      </c>
      <c r="M4">
        <v>0</v>
      </c>
      <c r="O4" t="str">
        <v>Incidente</v>
      </c>
      <c r="P4" t="str">
        <v>Type2</v>
      </c>
      <c r="Q4" t="str">
        <v>A (Muy Importante)</v>
      </c>
      <c r="R4">
        <v>9</v>
      </c>
      <c r="S4">
        <v>2</v>
      </c>
      <c r="T4">
        <v>2</v>
      </c>
      <c r="V4" t="str">
        <v>Incidente</v>
      </c>
      <c r="W4" t="str">
        <v>Type6</v>
      </c>
      <c r="X4" t="str">
        <v>A (Muy Importante)</v>
      </c>
      <c r="Y4">
        <v>1</v>
      </c>
      <c r="Z4">
        <v>4</v>
      </c>
      <c r="AA4">
        <v>4</v>
      </c>
      <c r="AC4" t="str">
        <v>Incidente</v>
      </c>
      <c r="AD4" t="str">
        <v>Type6</v>
      </c>
      <c r="AE4" t="str">
        <v>A (Muy Importante)</v>
      </c>
      <c r="AF4">
        <v>10</v>
      </c>
      <c r="AG4">
        <v>3</v>
      </c>
      <c r="AH4">
        <v>3</v>
      </c>
      <c r="AJ4" t="str">
        <v>Incidente</v>
      </c>
      <c r="AK4" t="str">
        <v>Type4</v>
      </c>
      <c r="AL4" t="str">
        <v>A (Muy Importante)</v>
      </c>
      <c r="AM4">
        <v>2</v>
      </c>
      <c r="AN4">
        <v>0</v>
      </c>
      <c r="AO4">
        <v>0</v>
      </c>
      <c r="AQ4" t="str">
        <v>Incidente</v>
      </c>
      <c r="AR4" t="str">
        <v>Type4</v>
      </c>
      <c r="AS4" t="str">
        <v>A (Muy Importante)</v>
      </c>
      <c r="AT4">
        <v>12</v>
      </c>
      <c r="AU4">
        <v>4</v>
      </c>
      <c r="AV4">
        <v>1</v>
      </c>
      <c r="BZ4" t="str">
        <v>Incidente</v>
      </c>
      <c r="CA4" t="str">
        <v>Type11</v>
      </c>
      <c r="CB4" t="str">
        <v>A (Muy Importante)</v>
      </c>
      <c r="CC4">
        <v>2</v>
      </c>
      <c r="CD4">
        <v>41</v>
      </c>
      <c r="CE4">
        <v>0</v>
      </c>
      <c r="CG4" t="str">
        <v>Incidente</v>
      </c>
      <c r="CH4" t="str">
        <v>Type17</v>
      </c>
      <c r="CI4" t="str">
        <v>A (Muy Importante)</v>
      </c>
      <c r="CJ4">
        <v>10</v>
      </c>
      <c r="CK4">
        <v>56</v>
      </c>
      <c r="CL4">
        <v>0</v>
      </c>
    </row>
    <row r="5" spans="1:90" x14ac:dyDescent="0.35">
      <c r="A5" t="str">
        <v>Solicitud de servicio</v>
      </c>
      <c r="B5" t="str">
        <v>Type1</v>
      </c>
      <c r="C5" t="str">
        <v>A (Muy Importante)</v>
      </c>
      <c r="D5">
        <v>2</v>
      </c>
      <c r="E5">
        <v>1</v>
      </c>
      <c r="F5">
        <v>0</v>
      </c>
      <c r="H5" t="str">
        <v>Incidente</v>
      </c>
      <c r="I5" t="str">
        <v>Type2</v>
      </c>
      <c r="J5" t="str">
        <v>A (Muy Importante)</v>
      </c>
      <c r="K5">
        <v>2</v>
      </c>
      <c r="L5">
        <v>1</v>
      </c>
      <c r="M5">
        <v>0</v>
      </c>
      <c r="O5" t="str">
        <v>Incidente</v>
      </c>
      <c r="P5" t="str">
        <v>Type2</v>
      </c>
      <c r="Q5" t="str">
        <v>A (Muy Importante)</v>
      </c>
      <c r="R5">
        <v>9</v>
      </c>
      <c r="S5">
        <v>5</v>
      </c>
      <c r="T5">
        <v>5</v>
      </c>
      <c r="V5" t="str">
        <v>Incidente</v>
      </c>
      <c r="W5" t="str">
        <v>Type6</v>
      </c>
      <c r="X5" t="str">
        <v>A (Muy Importante)</v>
      </c>
      <c r="Y5">
        <v>1</v>
      </c>
      <c r="Z5">
        <v>4</v>
      </c>
      <c r="AA5">
        <v>4</v>
      </c>
      <c r="AC5" t="str">
        <v>Incidente</v>
      </c>
      <c r="AD5" t="str">
        <v>Type6</v>
      </c>
      <c r="AE5" t="str">
        <v>A (Muy Importante)</v>
      </c>
      <c r="AF5">
        <v>10</v>
      </c>
      <c r="AG5">
        <v>1</v>
      </c>
      <c r="AH5">
        <v>1</v>
      </c>
      <c r="AJ5" t="str">
        <v>Incidente</v>
      </c>
      <c r="AK5" t="str">
        <v>Type4</v>
      </c>
      <c r="AL5" t="str">
        <v>A (Muy Importante)</v>
      </c>
      <c r="AM5">
        <v>2</v>
      </c>
      <c r="AN5">
        <v>0</v>
      </c>
      <c r="AO5">
        <v>0</v>
      </c>
      <c r="AQ5" t="str">
        <v>Incidente</v>
      </c>
      <c r="AR5" t="str">
        <v>Type4</v>
      </c>
      <c r="AS5" t="str">
        <v>A (Muy Importante)</v>
      </c>
      <c r="AT5">
        <v>12</v>
      </c>
      <c r="AU5">
        <v>0</v>
      </c>
      <c r="AV5">
        <v>0</v>
      </c>
      <c r="BZ5" t="str">
        <v>Incidente</v>
      </c>
      <c r="CA5" t="str">
        <v>Type16</v>
      </c>
      <c r="CB5" t="str">
        <v>A (Muy Importante)</v>
      </c>
      <c r="CC5">
        <v>1</v>
      </c>
      <c r="CD5">
        <v>13</v>
      </c>
      <c r="CE5">
        <v>5</v>
      </c>
      <c r="CG5" t="str">
        <v>Incidente</v>
      </c>
      <c r="CH5" t="str">
        <v>Type21</v>
      </c>
      <c r="CI5" t="str">
        <v>A (Muy Importante)</v>
      </c>
      <c r="CJ5">
        <v>9</v>
      </c>
      <c r="CK5">
        <v>41</v>
      </c>
      <c r="CL5">
        <v>37</v>
      </c>
    </row>
    <row r="6" spans="1:90" x14ac:dyDescent="0.35">
      <c r="A6" t="str">
        <v>Solicitud de servicio</v>
      </c>
      <c r="B6" t="str">
        <v>Type3</v>
      </c>
      <c r="C6" t="str">
        <v>A (Muy Importante)</v>
      </c>
      <c r="D6">
        <v>2</v>
      </c>
      <c r="E6">
        <v>0</v>
      </c>
      <c r="F6">
        <v>0</v>
      </c>
      <c r="H6" t="str">
        <v>Incidente</v>
      </c>
      <c r="I6" t="str">
        <v>Type2</v>
      </c>
      <c r="J6" t="str">
        <v>A (Muy Importante)</v>
      </c>
      <c r="K6">
        <v>2</v>
      </c>
      <c r="L6">
        <v>1</v>
      </c>
      <c r="M6">
        <v>1</v>
      </c>
      <c r="O6" t="str">
        <v>Incidente</v>
      </c>
      <c r="P6" t="str">
        <v>Type2</v>
      </c>
      <c r="Q6" t="str">
        <v>A (Muy Importante)</v>
      </c>
      <c r="R6">
        <v>9</v>
      </c>
      <c r="S6">
        <v>5</v>
      </c>
      <c r="T6">
        <v>5</v>
      </c>
      <c r="V6" t="str">
        <v>Incidente</v>
      </c>
      <c r="W6" t="str">
        <v>Type6</v>
      </c>
      <c r="X6" t="str">
        <v>A (Muy Importante)</v>
      </c>
      <c r="Y6">
        <v>1</v>
      </c>
      <c r="Z6">
        <v>0</v>
      </c>
      <c r="AA6">
        <v>0</v>
      </c>
      <c r="AC6" t="str">
        <v>Incidente</v>
      </c>
      <c r="AD6" t="str">
        <v>Type6</v>
      </c>
      <c r="AE6" t="str">
        <v>A (Muy Importante)</v>
      </c>
      <c r="AF6">
        <v>10</v>
      </c>
      <c r="AG6">
        <v>4</v>
      </c>
      <c r="AH6">
        <v>4</v>
      </c>
      <c r="AJ6" t="str">
        <v>Incidente</v>
      </c>
      <c r="AK6" t="str">
        <v>Type4</v>
      </c>
      <c r="AL6" t="str">
        <v>A (Muy Importante)</v>
      </c>
      <c r="AM6">
        <v>2</v>
      </c>
      <c r="AN6">
        <v>11</v>
      </c>
      <c r="AO6">
        <v>11</v>
      </c>
      <c r="AQ6" t="str">
        <v>Incidente</v>
      </c>
      <c r="AR6" t="str">
        <v>Type4</v>
      </c>
      <c r="AS6" t="str">
        <v>A (Muy Importante)</v>
      </c>
      <c r="AT6">
        <v>12</v>
      </c>
      <c r="AU6">
        <v>0</v>
      </c>
      <c r="AV6">
        <v>0</v>
      </c>
      <c r="BZ6" t="str">
        <v>Incidente</v>
      </c>
      <c r="CA6" t="str">
        <v>Type17</v>
      </c>
      <c r="CB6" t="str">
        <v>A (Muy Importante)</v>
      </c>
      <c r="CC6">
        <v>1</v>
      </c>
      <c r="CD6">
        <v>43</v>
      </c>
      <c r="CE6">
        <v>41</v>
      </c>
      <c r="CG6" t="str">
        <v>Incidente</v>
      </c>
      <c r="CH6" t="str">
        <v>Type7</v>
      </c>
      <c r="CI6" t="str">
        <v>A (Muy Importante)</v>
      </c>
      <c r="CJ6">
        <v>6</v>
      </c>
      <c r="CK6">
        <v>0</v>
      </c>
      <c r="CL6">
        <v>0</v>
      </c>
    </row>
    <row r="7" spans="1:90" x14ac:dyDescent="0.35">
      <c r="A7" t="str">
        <v>Incidente</v>
      </c>
      <c r="B7" t="str">
        <v>Type2</v>
      </c>
      <c r="C7" t="str">
        <v>A (Muy Importante)</v>
      </c>
      <c r="D7">
        <v>2</v>
      </c>
      <c r="E7">
        <v>0</v>
      </c>
      <c r="F7">
        <v>0</v>
      </c>
      <c r="H7" t="str">
        <v>Incidente</v>
      </c>
      <c r="I7" t="str">
        <v>Type2</v>
      </c>
      <c r="J7" t="str">
        <v>A (Muy Importante)</v>
      </c>
      <c r="K7">
        <v>2</v>
      </c>
      <c r="L7">
        <v>4</v>
      </c>
      <c r="M7">
        <v>0</v>
      </c>
      <c r="O7" t="str">
        <v>Incidente</v>
      </c>
      <c r="P7" t="str">
        <v>Type2</v>
      </c>
      <c r="Q7" t="str">
        <v>A (Muy Importante)</v>
      </c>
      <c r="R7">
        <v>9</v>
      </c>
      <c r="S7">
        <v>6</v>
      </c>
      <c r="T7">
        <v>6</v>
      </c>
      <c r="V7" t="str">
        <v>Incidente</v>
      </c>
      <c r="W7" t="str">
        <v>Type6</v>
      </c>
      <c r="X7" t="str">
        <v>A (Muy Importante)</v>
      </c>
      <c r="Y7">
        <v>1</v>
      </c>
      <c r="Z7">
        <v>0</v>
      </c>
      <c r="AA7">
        <v>0</v>
      </c>
      <c r="AC7" t="str">
        <v>Incidente</v>
      </c>
      <c r="AD7" t="str">
        <v>Type6</v>
      </c>
      <c r="AE7" t="str">
        <v>A (Muy Importante)</v>
      </c>
      <c r="AF7">
        <v>10</v>
      </c>
      <c r="AG7">
        <v>6</v>
      </c>
      <c r="AH7">
        <v>6</v>
      </c>
      <c r="AJ7" t="str">
        <v>Incidente</v>
      </c>
      <c r="AK7" t="str">
        <v>Type4</v>
      </c>
      <c r="AL7" t="str">
        <v>A (Muy Importante)</v>
      </c>
      <c r="AM7">
        <v>2</v>
      </c>
      <c r="AN7">
        <v>0</v>
      </c>
      <c r="AO7">
        <v>0</v>
      </c>
      <c r="AQ7" t="str">
        <v>Incidente</v>
      </c>
      <c r="AR7" t="str">
        <v>Type4</v>
      </c>
      <c r="AS7" t="str">
        <v>A (Muy Importante)</v>
      </c>
      <c r="AT7">
        <v>12</v>
      </c>
      <c r="AU7">
        <v>2</v>
      </c>
      <c r="AV7">
        <v>2</v>
      </c>
      <c r="BZ7" t="str">
        <v>Incidente</v>
      </c>
      <c r="CA7" t="str">
        <v>Type11</v>
      </c>
      <c r="CB7" t="str">
        <v>A (Muy Importante)</v>
      </c>
      <c r="CC7">
        <v>1</v>
      </c>
      <c r="CD7">
        <v>218</v>
      </c>
      <c r="CE7">
        <v>0</v>
      </c>
      <c r="CG7" t="str">
        <v>Incidente</v>
      </c>
      <c r="CH7" t="str">
        <v>Type7</v>
      </c>
      <c r="CI7" t="str">
        <v>A (Muy Importante)</v>
      </c>
      <c r="CJ7">
        <v>6</v>
      </c>
      <c r="CK7">
        <v>0</v>
      </c>
      <c r="CL7">
        <v>0</v>
      </c>
    </row>
    <row r="8" spans="1:90" x14ac:dyDescent="0.35">
      <c r="A8" t="str">
        <v>Incidente</v>
      </c>
      <c r="B8" t="str">
        <v>Type2</v>
      </c>
      <c r="C8" t="str">
        <v>A (Muy Importante)</v>
      </c>
      <c r="D8">
        <v>2</v>
      </c>
      <c r="E8">
        <v>1</v>
      </c>
      <c r="F8">
        <v>0</v>
      </c>
      <c r="H8" t="str">
        <v>Incidente</v>
      </c>
      <c r="I8" t="str">
        <v>Type2</v>
      </c>
      <c r="J8" t="str">
        <v>A (Muy Importante)</v>
      </c>
      <c r="K8">
        <v>2</v>
      </c>
      <c r="L8">
        <v>4</v>
      </c>
      <c r="M8">
        <v>0</v>
      </c>
      <c r="O8" t="str">
        <v>Incidente</v>
      </c>
      <c r="P8" t="str">
        <v>Type2</v>
      </c>
      <c r="Q8" t="str">
        <v>A (Muy Importante)</v>
      </c>
      <c r="R8">
        <v>9</v>
      </c>
      <c r="S8">
        <v>7</v>
      </c>
      <c r="T8">
        <v>7</v>
      </c>
      <c r="V8" t="str">
        <v>Incidente</v>
      </c>
      <c r="W8" t="str">
        <v>Type6</v>
      </c>
      <c r="X8" t="str">
        <v>A (Muy Importante)</v>
      </c>
      <c r="Y8">
        <v>1</v>
      </c>
      <c r="Z8">
        <v>6</v>
      </c>
      <c r="AA8">
        <v>6</v>
      </c>
      <c r="AC8" t="str">
        <v>Incidente</v>
      </c>
      <c r="AD8" t="str">
        <v>Type6</v>
      </c>
      <c r="AE8" t="str">
        <v>A (Muy Importante)</v>
      </c>
      <c r="AF8">
        <v>10</v>
      </c>
      <c r="AG8">
        <v>1</v>
      </c>
      <c r="AH8">
        <v>1</v>
      </c>
      <c r="AJ8" t="str">
        <v>Incidente</v>
      </c>
      <c r="AK8" t="str">
        <v>Type4</v>
      </c>
      <c r="AL8" t="str">
        <v>A (Muy Importante)</v>
      </c>
      <c r="AM8">
        <v>2</v>
      </c>
      <c r="AN8">
        <v>0</v>
      </c>
      <c r="AO8">
        <v>0</v>
      </c>
      <c r="AQ8" t="str">
        <v>Incidente</v>
      </c>
      <c r="AR8" t="str">
        <v>Type4</v>
      </c>
      <c r="AS8" t="str">
        <v>A (Muy Importante)</v>
      </c>
      <c r="AT8">
        <v>12</v>
      </c>
      <c r="AU8">
        <v>3</v>
      </c>
      <c r="AV8">
        <v>3</v>
      </c>
      <c r="BZ8" t="str">
        <v>Incidente</v>
      </c>
      <c r="CA8" t="str">
        <v>Type7</v>
      </c>
      <c r="CB8" t="str">
        <v>A (Muy Importante)</v>
      </c>
      <c r="CC8">
        <v>12</v>
      </c>
      <c r="CD8">
        <v>0</v>
      </c>
      <c r="CE8">
        <v>0</v>
      </c>
      <c r="CG8" t="str">
        <v>Incidente</v>
      </c>
      <c r="CH8" t="str">
        <v>Type7</v>
      </c>
      <c r="CI8" t="str">
        <v>A (Muy Importante)</v>
      </c>
      <c r="CJ8">
        <v>6</v>
      </c>
      <c r="CK8">
        <v>0</v>
      </c>
      <c r="CL8">
        <v>0</v>
      </c>
    </row>
    <row r="9" spans="1:90" x14ac:dyDescent="0.35">
      <c r="A9" t="str">
        <v>Incidente</v>
      </c>
      <c r="B9" t="str">
        <v>Type2</v>
      </c>
      <c r="C9" t="str">
        <v>A (Muy Importante)</v>
      </c>
      <c r="D9">
        <v>2</v>
      </c>
      <c r="E9">
        <v>1</v>
      </c>
      <c r="F9">
        <v>0</v>
      </c>
      <c r="H9" t="str">
        <v>Incidente</v>
      </c>
      <c r="I9" t="str">
        <v>Type2</v>
      </c>
      <c r="J9" t="str">
        <v>A (Muy Importante)</v>
      </c>
      <c r="K9">
        <v>2</v>
      </c>
      <c r="L9">
        <v>4</v>
      </c>
      <c r="M9">
        <v>0</v>
      </c>
      <c r="O9" t="str">
        <v>Incidente</v>
      </c>
      <c r="P9" t="str">
        <v>Type2</v>
      </c>
      <c r="Q9" t="str">
        <v>A (Muy Importante)</v>
      </c>
      <c r="R9">
        <v>9</v>
      </c>
      <c r="S9">
        <v>12</v>
      </c>
      <c r="T9">
        <v>12</v>
      </c>
      <c r="V9" t="str">
        <v>Incidente</v>
      </c>
      <c r="W9" t="str">
        <v>Type6</v>
      </c>
      <c r="X9" t="str">
        <v>A (Muy Importante)</v>
      </c>
      <c r="Y9">
        <v>1</v>
      </c>
      <c r="Z9">
        <v>6</v>
      </c>
      <c r="AA9">
        <v>0</v>
      </c>
      <c r="AC9" t="str">
        <v>Incidente</v>
      </c>
      <c r="AD9" t="str">
        <v>Type6</v>
      </c>
      <c r="AE9" t="str">
        <v>A (Muy Importante)</v>
      </c>
      <c r="AF9">
        <v>10</v>
      </c>
      <c r="AG9">
        <v>7</v>
      </c>
      <c r="AH9">
        <v>7</v>
      </c>
      <c r="AJ9" t="str">
        <v>Incidente</v>
      </c>
      <c r="AK9" t="str">
        <v>Type4</v>
      </c>
      <c r="AL9" t="str">
        <v>A (Muy Importante)</v>
      </c>
      <c r="AM9">
        <v>2</v>
      </c>
      <c r="AN9">
        <v>1</v>
      </c>
      <c r="AO9">
        <v>1</v>
      </c>
      <c r="AQ9" t="str">
        <v>Incidente</v>
      </c>
      <c r="AR9" t="str">
        <v>Type4</v>
      </c>
      <c r="AS9" t="str">
        <v>A (Muy Importante)</v>
      </c>
      <c r="AT9">
        <v>12</v>
      </c>
      <c r="AU9">
        <v>3</v>
      </c>
      <c r="AV9">
        <v>0</v>
      </c>
      <c r="BZ9" t="str">
        <v>Incidente</v>
      </c>
      <c r="CA9" t="str">
        <v>Type7</v>
      </c>
      <c r="CB9" t="str">
        <v>A (Muy Importante)</v>
      </c>
      <c r="CC9">
        <v>12</v>
      </c>
      <c r="CD9">
        <v>0</v>
      </c>
      <c r="CE9">
        <v>0</v>
      </c>
      <c r="CG9" t="str">
        <v>Incidente</v>
      </c>
      <c r="CH9" t="str">
        <v>Type23</v>
      </c>
      <c r="CI9" t="str">
        <v>A (Muy Importante)</v>
      </c>
      <c r="CJ9">
        <v>5</v>
      </c>
      <c r="CK9">
        <v>0</v>
      </c>
      <c r="CL9">
        <v>0</v>
      </c>
    </row>
    <row r="10" spans="1:90" x14ac:dyDescent="0.35">
      <c r="A10" t="str">
        <v>Incidente</v>
      </c>
      <c r="B10" t="str">
        <v>Type2</v>
      </c>
      <c r="C10" t="str">
        <v>A (Muy Importante)</v>
      </c>
      <c r="D10">
        <v>2</v>
      </c>
      <c r="E10">
        <v>1</v>
      </c>
      <c r="F10">
        <v>1</v>
      </c>
      <c r="H10" t="str">
        <v>Incidente</v>
      </c>
      <c r="I10" t="str">
        <v>Type2</v>
      </c>
      <c r="J10" t="str">
        <v>A (Muy Importante)</v>
      </c>
      <c r="K10">
        <v>2</v>
      </c>
      <c r="L10">
        <v>4</v>
      </c>
      <c r="M10">
        <v>0</v>
      </c>
      <c r="O10" t="str">
        <v>Incidente</v>
      </c>
      <c r="P10" t="str">
        <v>Type2</v>
      </c>
      <c r="Q10" t="str">
        <v>A (Muy Importante)</v>
      </c>
      <c r="R10">
        <v>9</v>
      </c>
      <c r="S10">
        <v>14</v>
      </c>
      <c r="T10">
        <v>14</v>
      </c>
      <c r="V10" t="str">
        <v>Incidente</v>
      </c>
      <c r="W10" t="str">
        <v>Type6</v>
      </c>
      <c r="X10" t="str">
        <v>A (Muy Importante)</v>
      </c>
      <c r="Y10">
        <v>1</v>
      </c>
      <c r="Z10">
        <v>1</v>
      </c>
      <c r="AA10">
        <v>0</v>
      </c>
      <c r="AC10" t="str">
        <v>Incidente</v>
      </c>
      <c r="AD10" t="str">
        <v>Type6</v>
      </c>
      <c r="AE10" t="str">
        <v>A (Muy Importante)</v>
      </c>
      <c r="AF10">
        <v>10</v>
      </c>
      <c r="AG10">
        <v>0</v>
      </c>
      <c r="AH10">
        <v>0</v>
      </c>
      <c r="AJ10" t="str">
        <v>Incidente</v>
      </c>
      <c r="AK10" t="str">
        <v>Type4</v>
      </c>
      <c r="AL10" t="str">
        <v>A (Muy Importante)</v>
      </c>
      <c r="AM10">
        <v>2</v>
      </c>
      <c r="AN10">
        <v>8</v>
      </c>
      <c r="AO10">
        <v>0</v>
      </c>
      <c r="AQ10" t="str">
        <v>Incidente</v>
      </c>
      <c r="AR10" t="str">
        <v>Type4</v>
      </c>
      <c r="AS10" t="str">
        <v>A (Muy Importante)</v>
      </c>
      <c r="AT10">
        <v>12</v>
      </c>
      <c r="AU10">
        <v>1</v>
      </c>
      <c r="AV10">
        <v>0</v>
      </c>
      <c r="BZ10" t="str">
        <v>Incidente</v>
      </c>
      <c r="CA10" t="str">
        <v>Type7</v>
      </c>
      <c r="CB10" t="str">
        <v>A (Muy Importante)</v>
      </c>
      <c r="CC10">
        <v>12</v>
      </c>
      <c r="CD10">
        <v>99</v>
      </c>
      <c r="CE10">
        <v>0</v>
      </c>
    </row>
    <row r="11" spans="1:90" x14ac:dyDescent="0.35">
      <c r="A11" t="str">
        <v>Incidente</v>
      </c>
      <c r="B11" t="str">
        <v>Type4</v>
      </c>
      <c r="C11" t="str">
        <v>B (Importante)</v>
      </c>
      <c r="D11">
        <v>2</v>
      </c>
      <c r="E11">
        <v>0</v>
      </c>
      <c r="F11">
        <v>0</v>
      </c>
      <c r="H11" t="str">
        <v>Incidente</v>
      </c>
      <c r="I11" t="str">
        <v>Type2</v>
      </c>
      <c r="J11" t="str">
        <v>A (Muy Importante)</v>
      </c>
      <c r="K11">
        <v>2</v>
      </c>
      <c r="L11">
        <v>5</v>
      </c>
      <c r="M11">
        <v>5</v>
      </c>
      <c r="O11" t="str">
        <v>Incidente</v>
      </c>
      <c r="P11" t="str">
        <v>Type2</v>
      </c>
      <c r="Q11" t="str">
        <v>A (Muy Importante)</v>
      </c>
      <c r="R11">
        <v>9</v>
      </c>
      <c r="S11">
        <v>21</v>
      </c>
      <c r="T11">
        <v>0</v>
      </c>
      <c r="V11" t="str">
        <v>Incidente</v>
      </c>
      <c r="W11" t="str">
        <v>Type6</v>
      </c>
      <c r="X11" t="str">
        <v>A (Muy Importante)</v>
      </c>
      <c r="Y11">
        <v>1</v>
      </c>
      <c r="Z11">
        <v>5</v>
      </c>
      <c r="AA11">
        <v>5</v>
      </c>
      <c r="AC11" t="str">
        <v>Incidente</v>
      </c>
      <c r="AD11" t="str">
        <v>Type6</v>
      </c>
      <c r="AE11" t="str">
        <v>A (Muy Importante)</v>
      </c>
      <c r="AF11">
        <v>10</v>
      </c>
      <c r="AG11">
        <v>0</v>
      </c>
      <c r="AH11">
        <v>0</v>
      </c>
      <c r="AJ11" t="str">
        <v>Incidente</v>
      </c>
      <c r="AK11" t="str">
        <v>Type4</v>
      </c>
      <c r="AL11" t="str">
        <v>A (Muy Importante)</v>
      </c>
      <c r="AM11">
        <v>2</v>
      </c>
      <c r="AN11">
        <v>1</v>
      </c>
      <c r="AO11">
        <v>1</v>
      </c>
      <c r="AQ11" t="str">
        <v>Incidente</v>
      </c>
      <c r="AR11" t="str">
        <v>Type4</v>
      </c>
      <c r="AS11" t="str">
        <v>A (Muy Importante)</v>
      </c>
      <c r="AT11">
        <v>12</v>
      </c>
      <c r="AU11">
        <v>4</v>
      </c>
      <c r="AV11">
        <v>4</v>
      </c>
      <c r="BZ11" t="str">
        <v>Incidente</v>
      </c>
      <c r="CA11" t="str">
        <v>Type24</v>
      </c>
      <c r="CB11" t="str">
        <v>A (Muy Importante)</v>
      </c>
      <c r="CC11">
        <v>7</v>
      </c>
      <c r="CD11">
        <v>8</v>
      </c>
      <c r="CE11">
        <v>0</v>
      </c>
    </row>
    <row r="12" spans="1:90" x14ac:dyDescent="0.35">
      <c r="A12" t="str">
        <v>Incidente</v>
      </c>
      <c r="B12" t="str">
        <v>Type2</v>
      </c>
      <c r="C12" t="str">
        <v>A (Muy Importante)</v>
      </c>
      <c r="D12">
        <v>2</v>
      </c>
      <c r="E12">
        <v>4</v>
      </c>
      <c r="F12">
        <v>0</v>
      </c>
      <c r="H12" t="str">
        <v>Incidente</v>
      </c>
      <c r="I12" t="str">
        <v>Type2</v>
      </c>
      <c r="J12" t="str">
        <v>A (Muy Importante)</v>
      </c>
      <c r="K12">
        <v>2</v>
      </c>
      <c r="L12">
        <v>4</v>
      </c>
      <c r="M12">
        <v>4</v>
      </c>
      <c r="O12" t="str">
        <v>Incidente</v>
      </c>
      <c r="P12" t="str">
        <v>Type2</v>
      </c>
      <c r="Q12" t="str">
        <v>A (Muy Importante)</v>
      </c>
      <c r="R12">
        <v>6</v>
      </c>
      <c r="S12">
        <v>0</v>
      </c>
      <c r="T12">
        <v>0</v>
      </c>
      <c r="V12" t="str">
        <v>Incidente</v>
      </c>
      <c r="W12" t="str">
        <v>Type6</v>
      </c>
      <c r="X12" t="str">
        <v>A (Muy Importante)</v>
      </c>
      <c r="Y12">
        <v>1</v>
      </c>
      <c r="Z12">
        <v>1</v>
      </c>
      <c r="AA12">
        <v>0</v>
      </c>
      <c r="AC12" t="str">
        <v>Incidente</v>
      </c>
      <c r="AD12" t="str">
        <v>Type6</v>
      </c>
      <c r="AE12" t="str">
        <v>A (Muy Importante)</v>
      </c>
      <c r="AF12">
        <v>10</v>
      </c>
      <c r="AG12">
        <v>3</v>
      </c>
      <c r="AH12">
        <v>3</v>
      </c>
      <c r="AJ12" t="str">
        <v>Incidente</v>
      </c>
      <c r="AK12" t="str">
        <v>Type4</v>
      </c>
      <c r="AL12" t="str">
        <v>A (Muy Importante)</v>
      </c>
      <c r="AM12">
        <v>2</v>
      </c>
      <c r="AN12">
        <v>1</v>
      </c>
      <c r="AO12">
        <v>0</v>
      </c>
      <c r="AQ12" t="str">
        <v>Incidente</v>
      </c>
      <c r="AR12" t="str">
        <v>Type4</v>
      </c>
      <c r="AS12" t="str">
        <v>A (Muy Importante)</v>
      </c>
      <c r="AT12">
        <v>12</v>
      </c>
      <c r="AU12">
        <v>1</v>
      </c>
      <c r="AV12">
        <v>1</v>
      </c>
      <c r="BZ12" t="str">
        <v>Incidente</v>
      </c>
      <c r="CA12" t="str">
        <v>Type24</v>
      </c>
      <c r="CB12" t="str">
        <v>A (Muy Importante)</v>
      </c>
      <c r="CC12">
        <v>7</v>
      </c>
      <c r="CD12">
        <v>8</v>
      </c>
      <c r="CE12">
        <v>8</v>
      </c>
    </row>
    <row r="13" spans="1:90" x14ac:dyDescent="0.35">
      <c r="A13" t="str">
        <v>Solicitud de servicio</v>
      </c>
      <c r="B13" t="str">
        <v>Type5</v>
      </c>
      <c r="C13" t="str">
        <v>B (Importante)</v>
      </c>
      <c r="D13">
        <v>2</v>
      </c>
      <c r="E13">
        <v>0</v>
      </c>
      <c r="F13">
        <v>0</v>
      </c>
      <c r="H13" t="str">
        <v>Incidente</v>
      </c>
      <c r="I13" t="str">
        <v>Type2</v>
      </c>
      <c r="J13" t="str">
        <v>A (Muy Importante)</v>
      </c>
      <c r="K13">
        <v>2</v>
      </c>
      <c r="L13">
        <v>4</v>
      </c>
      <c r="M13">
        <v>3</v>
      </c>
      <c r="O13" t="str">
        <v>Incidente</v>
      </c>
      <c r="P13" t="str">
        <v>Type2</v>
      </c>
      <c r="Q13" t="str">
        <v>A (Muy Importante)</v>
      </c>
      <c r="R13">
        <v>6</v>
      </c>
      <c r="S13">
        <v>0</v>
      </c>
      <c r="T13">
        <v>0</v>
      </c>
      <c r="V13" t="str">
        <v>Incidente</v>
      </c>
      <c r="W13" t="str">
        <v>Type6</v>
      </c>
      <c r="X13" t="str">
        <v>A (Muy Importante)</v>
      </c>
      <c r="Y13">
        <v>1</v>
      </c>
      <c r="Z13">
        <v>1</v>
      </c>
      <c r="AA13">
        <v>1</v>
      </c>
      <c r="AC13" t="str">
        <v>Incidente</v>
      </c>
      <c r="AD13" t="str">
        <v>Type6</v>
      </c>
      <c r="AE13" t="str">
        <v>A (Muy Importante)</v>
      </c>
      <c r="AF13">
        <v>10</v>
      </c>
      <c r="AG13">
        <v>2</v>
      </c>
      <c r="AH13">
        <v>2</v>
      </c>
      <c r="AJ13" t="str">
        <v>Incidente</v>
      </c>
      <c r="AK13" t="str">
        <v>Type4</v>
      </c>
      <c r="AL13" t="str">
        <v>A (Muy Importante)</v>
      </c>
      <c r="AM13">
        <v>2</v>
      </c>
      <c r="AN13">
        <v>0</v>
      </c>
      <c r="AO13">
        <v>0</v>
      </c>
      <c r="AQ13" t="str">
        <v>Incidente</v>
      </c>
      <c r="AR13" t="str">
        <v>Type4</v>
      </c>
      <c r="AS13" t="str">
        <v>A (Muy Importante)</v>
      </c>
      <c r="AT13">
        <v>12</v>
      </c>
      <c r="AU13">
        <v>24</v>
      </c>
      <c r="AV13">
        <v>24</v>
      </c>
      <c r="BZ13" t="str">
        <v>Incidente</v>
      </c>
      <c r="CA13" t="str">
        <v>Type7</v>
      </c>
      <c r="CB13" t="str">
        <v>A (Muy Importante)</v>
      </c>
      <c r="CC13">
        <v>7</v>
      </c>
      <c r="CD13">
        <v>34</v>
      </c>
      <c r="CE13">
        <v>34</v>
      </c>
    </row>
    <row r="14" spans="1:90" x14ac:dyDescent="0.35">
      <c r="A14" t="str">
        <v>Incidente</v>
      </c>
      <c r="B14" t="str">
        <v>Type2</v>
      </c>
      <c r="C14" t="str">
        <v>A (Muy Importante)</v>
      </c>
      <c r="D14">
        <v>2</v>
      </c>
      <c r="E14">
        <v>4</v>
      </c>
      <c r="F14">
        <v>0</v>
      </c>
      <c r="H14" t="str">
        <v>Incidente</v>
      </c>
      <c r="I14" t="str">
        <v>Type2</v>
      </c>
      <c r="J14" t="str">
        <v>A (Muy Importante)</v>
      </c>
      <c r="K14">
        <v>2</v>
      </c>
      <c r="L14">
        <v>1</v>
      </c>
      <c r="M14">
        <v>1</v>
      </c>
      <c r="O14" t="str">
        <v>Incidente</v>
      </c>
      <c r="P14" t="str">
        <v>Type2</v>
      </c>
      <c r="Q14" t="str">
        <v>A (Muy Importante)</v>
      </c>
      <c r="R14">
        <v>6</v>
      </c>
      <c r="S14">
        <v>0</v>
      </c>
      <c r="T14">
        <v>0</v>
      </c>
      <c r="V14" t="str">
        <v>Incidente</v>
      </c>
      <c r="W14" t="str">
        <v>Type6</v>
      </c>
      <c r="X14" t="str">
        <v>A (Muy Importante)</v>
      </c>
      <c r="Y14">
        <v>1</v>
      </c>
      <c r="Z14">
        <v>1</v>
      </c>
      <c r="AA14">
        <v>0</v>
      </c>
      <c r="AC14" t="str">
        <v>Incidente</v>
      </c>
      <c r="AD14" t="str">
        <v>Type6</v>
      </c>
      <c r="AE14" t="str">
        <v>A (Muy Importante)</v>
      </c>
      <c r="AF14">
        <v>10</v>
      </c>
      <c r="AG14">
        <v>0</v>
      </c>
      <c r="AH14">
        <v>0</v>
      </c>
      <c r="AJ14" t="str">
        <v>Incidente</v>
      </c>
      <c r="AK14" t="str">
        <v>Type4</v>
      </c>
      <c r="AL14" t="str">
        <v>A (Muy Importante)</v>
      </c>
      <c r="AM14">
        <v>2</v>
      </c>
      <c r="AN14">
        <v>5</v>
      </c>
      <c r="AO14">
        <v>0</v>
      </c>
      <c r="AQ14" t="str">
        <v>Incidente</v>
      </c>
      <c r="AR14" t="str">
        <v>Type4</v>
      </c>
      <c r="AS14" t="str">
        <v>A (Muy Importante)</v>
      </c>
      <c r="AT14">
        <v>12</v>
      </c>
      <c r="AU14">
        <v>31</v>
      </c>
      <c r="AV14">
        <v>31</v>
      </c>
      <c r="BZ14" t="str">
        <v>Incidente</v>
      </c>
      <c r="CA14" t="str">
        <v>Type7</v>
      </c>
      <c r="CB14" t="str">
        <v>A (Muy Importante)</v>
      </c>
      <c r="CC14">
        <v>4</v>
      </c>
      <c r="CD14">
        <v>5</v>
      </c>
      <c r="CE14">
        <v>5</v>
      </c>
    </row>
    <row r="15" spans="1:90" x14ac:dyDescent="0.35">
      <c r="A15" t="str">
        <v>Incidente</v>
      </c>
      <c r="B15" t="str">
        <v>Type4</v>
      </c>
      <c r="C15" t="str">
        <v>A+ (Crítico)</v>
      </c>
      <c r="D15">
        <v>2</v>
      </c>
      <c r="E15">
        <v>3</v>
      </c>
      <c r="F15">
        <v>3</v>
      </c>
      <c r="H15" t="str">
        <v>Incidente</v>
      </c>
      <c r="I15" t="str">
        <v>Type2</v>
      </c>
      <c r="J15" t="str">
        <v>A (Muy Importante)</v>
      </c>
      <c r="K15">
        <v>2</v>
      </c>
      <c r="L15">
        <v>1</v>
      </c>
      <c r="M15">
        <v>0</v>
      </c>
      <c r="O15" t="str">
        <v>Incidente</v>
      </c>
      <c r="P15" t="str">
        <v>Type2</v>
      </c>
      <c r="Q15" t="str">
        <v>A (Muy Importante)</v>
      </c>
      <c r="R15">
        <v>6</v>
      </c>
      <c r="S15">
        <v>0</v>
      </c>
      <c r="T15">
        <v>0</v>
      </c>
      <c r="V15" t="str">
        <v>Incidente</v>
      </c>
      <c r="W15" t="str">
        <v>Type6</v>
      </c>
      <c r="X15" t="str">
        <v>A (Muy Importante)</v>
      </c>
      <c r="Y15">
        <v>1</v>
      </c>
      <c r="Z15">
        <v>7</v>
      </c>
      <c r="AA15">
        <v>5</v>
      </c>
      <c r="AC15" t="str">
        <v>Incidente</v>
      </c>
      <c r="AD15" t="str">
        <v>Type6</v>
      </c>
      <c r="AE15" t="str">
        <v>A (Muy Importante)</v>
      </c>
      <c r="AF15">
        <v>10</v>
      </c>
      <c r="AG15">
        <v>3</v>
      </c>
      <c r="AH15">
        <v>0</v>
      </c>
      <c r="AJ15" t="str">
        <v>Incidente</v>
      </c>
      <c r="AK15" t="str">
        <v>Type4</v>
      </c>
      <c r="AL15" t="str">
        <v>A (Muy Importante)</v>
      </c>
      <c r="AM15">
        <v>2</v>
      </c>
      <c r="AN15">
        <v>4</v>
      </c>
      <c r="AO15">
        <v>4</v>
      </c>
      <c r="AQ15" t="str">
        <v>Incidente</v>
      </c>
      <c r="AR15" t="str">
        <v>Type4</v>
      </c>
      <c r="AS15" t="str">
        <v>A (Muy Importante)</v>
      </c>
      <c r="AT15">
        <v>12</v>
      </c>
      <c r="AU15">
        <v>57</v>
      </c>
      <c r="AV15">
        <v>56</v>
      </c>
      <c r="BZ15" t="str">
        <v>Incidente</v>
      </c>
      <c r="CA15" t="str">
        <v>Type13</v>
      </c>
      <c r="CB15" t="str">
        <v>A (Muy Importante)</v>
      </c>
      <c r="CC15">
        <v>4</v>
      </c>
      <c r="CD15">
        <v>23</v>
      </c>
      <c r="CE15">
        <v>0</v>
      </c>
    </row>
    <row r="16" spans="1:90" x14ac:dyDescent="0.35">
      <c r="A16" t="str">
        <v>Incidente</v>
      </c>
      <c r="B16" t="str">
        <v>Type2</v>
      </c>
      <c r="C16" t="str">
        <v>A (Muy Importante)</v>
      </c>
      <c r="D16">
        <v>2</v>
      </c>
      <c r="E16">
        <v>4</v>
      </c>
      <c r="F16">
        <v>0</v>
      </c>
      <c r="H16" t="str">
        <v>Incidente</v>
      </c>
      <c r="I16" t="str">
        <v>Type2</v>
      </c>
      <c r="J16" t="str">
        <v>A (Muy Importante)</v>
      </c>
      <c r="K16">
        <v>2</v>
      </c>
      <c r="L16">
        <v>6</v>
      </c>
      <c r="M16">
        <v>5</v>
      </c>
      <c r="O16" t="str">
        <v>Incidente</v>
      </c>
      <c r="P16" t="str">
        <v>Type2</v>
      </c>
      <c r="Q16" t="str">
        <v>A (Muy Importante)</v>
      </c>
      <c r="R16">
        <v>6</v>
      </c>
      <c r="S16">
        <v>1</v>
      </c>
      <c r="T16">
        <v>0</v>
      </c>
      <c r="V16" t="str">
        <v>Incidente</v>
      </c>
      <c r="W16" t="str">
        <v>Type6</v>
      </c>
      <c r="X16" t="str">
        <v>A (Muy Importante)</v>
      </c>
      <c r="Y16">
        <v>1</v>
      </c>
      <c r="Z16">
        <v>7</v>
      </c>
      <c r="AA16">
        <v>6</v>
      </c>
      <c r="AC16" t="str">
        <v>Incidente</v>
      </c>
      <c r="AD16" t="str">
        <v>Type6</v>
      </c>
      <c r="AE16" t="str">
        <v>A (Muy Importante)</v>
      </c>
      <c r="AF16">
        <v>10</v>
      </c>
      <c r="AG16">
        <v>0</v>
      </c>
      <c r="AH16">
        <v>0</v>
      </c>
      <c r="AJ16" t="str">
        <v>Incidente</v>
      </c>
      <c r="AK16" t="str">
        <v>Type4</v>
      </c>
      <c r="AL16" t="str">
        <v>A (Muy Importante)</v>
      </c>
      <c r="AM16">
        <v>2</v>
      </c>
      <c r="AN16">
        <v>16</v>
      </c>
      <c r="AO16">
        <v>16</v>
      </c>
      <c r="AQ16" t="str">
        <v>Incidente</v>
      </c>
      <c r="AR16" t="str">
        <v>Type4</v>
      </c>
      <c r="AS16" t="str">
        <v>A (Muy Importante)</v>
      </c>
      <c r="AT16">
        <v>10</v>
      </c>
      <c r="AU16">
        <v>0</v>
      </c>
      <c r="AV16">
        <v>0</v>
      </c>
      <c r="BZ16" t="str">
        <v>Incidente</v>
      </c>
      <c r="CA16" t="str">
        <v>Type7</v>
      </c>
      <c r="CB16" t="str">
        <v>A (Muy Importante)</v>
      </c>
      <c r="CC16">
        <v>4</v>
      </c>
      <c r="CD16">
        <v>13</v>
      </c>
      <c r="CE16">
        <v>13</v>
      </c>
    </row>
    <row r="17" spans="1:83" x14ac:dyDescent="0.35">
      <c r="A17" t="str">
        <v>Incidente</v>
      </c>
      <c r="B17" t="str">
        <v>Type4</v>
      </c>
      <c r="C17" t="str">
        <v>A+ (Crítico)</v>
      </c>
      <c r="D17">
        <v>2</v>
      </c>
      <c r="E17">
        <v>0</v>
      </c>
      <c r="F17">
        <v>0</v>
      </c>
      <c r="H17" t="str">
        <v>Incidente</v>
      </c>
      <c r="I17" t="str">
        <v>Type2</v>
      </c>
      <c r="J17" t="str">
        <v>A (Muy Importante)</v>
      </c>
      <c r="K17">
        <v>2</v>
      </c>
      <c r="L17">
        <v>1</v>
      </c>
      <c r="M17">
        <v>1</v>
      </c>
      <c r="O17" t="str">
        <v>Incidente</v>
      </c>
      <c r="P17" t="str">
        <v>Type2</v>
      </c>
      <c r="Q17" t="str">
        <v>A (Muy Importante)</v>
      </c>
      <c r="R17">
        <v>6</v>
      </c>
      <c r="S17">
        <v>2</v>
      </c>
      <c r="T17">
        <v>2</v>
      </c>
      <c r="V17" t="str">
        <v>Incidente</v>
      </c>
      <c r="W17" t="str">
        <v>Type6</v>
      </c>
      <c r="X17" t="str">
        <v>A (Muy Importante)</v>
      </c>
      <c r="Y17">
        <v>1</v>
      </c>
      <c r="Z17">
        <v>3</v>
      </c>
      <c r="AA17">
        <v>1</v>
      </c>
      <c r="AC17" t="str">
        <v>Incidente</v>
      </c>
      <c r="AD17" t="str">
        <v>Type6</v>
      </c>
      <c r="AE17" t="str">
        <v>A (Muy Importante)</v>
      </c>
      <c r="AF17">
        <v>10</v>
      </c>
      <c r="AG17">
        <v>0</v>
      </c>
      <c r="AH17">
        <v>0</v>
      </c>
      <c r="AJ17" t="str">
        <v>Incidente</v>
      </c>
      <c r="AK17" t="str">
        <v>Type4</v>
      </c>
      <c r="AL17" t="str">
        <v>A (Muy Importante)</v>
      </c>
      <c r="AM17">
        <v>2</v>
      </c>
      <c r="AN17">
        <v>9</v>
      </c>
      <c r="AO17">
        <v>9</v>
      </c>
      <c r="AQ17" t="str">
        <v>Incidente</v>
      </c>
      <c r="AR17" t="str">
        <v>Type4</v>
      </c>
      <c r="AS17" t="str">
        <v>A (Muy Importante)</v>
      </c>
      <c r="AT17">
        <v>10</v>
      </c>
      <c r="AU17">
        <v>3</v>
      </c>
      <c r="AV17">
        <v>3</v>
      </c>
      <c r="BZ17" t="str">
        <v>Incidente</v>
      </c>
      <c r="CA17" t="str">
        <v>Type27</v>
      </c>
      <c r="CB17" t="str">
        <v>A (Muy Importante)</v>
      </c>
      <c r="CC17">
        <v>3</v>
      </c>
      <c r="CD17">
        <v>16</v>
      </c>
      <c r="CE17">
        <v>10</v>
      </c>
    </row>
    <row r="18" spans="1:83" x14ac:dyDescent="0.35">
      <c r="A18" t="str">
        <v>Incidente</v>
      </c>
      <c r="B18" t="str">
        <v>Type4</v>
      </c>
      <c r="C18" t="str">
        <v>A++ (Bloqueo)</v>
      </c>
      <c r="D18">
        <v>2</v>
      </c>
      <c r="E18">
        <v>0</v>
      </c>
      <c r="F18">
        <v>0</v>
      </c>
      <c r="H18" t="str">
        <v>Incidente</v>
      </c>
      <c r="I18" t="str">
        <v>Type2</v>
      </c>
      <c r="J18" t="str">
        <v>A (Muy Importante)</v>
      </c>
      <c r="K18">
        <v>2</v>
      </c>
      <c r="L18">
        <v>1</v>
      </c>
      <c r="M18">
        <v>0</v>
      </c>
      <c r="O18" t="str">
        <v>Incidente</v>
      </c>
      <c r="P18" t="str">
        <v>Type2</v>
      </c>
      <c r="Q18" t="str">
        <v>A (Muy Importante)</v>
      </c>
      <c r="R18">
        <v>6</v>
      </c>
      <c r="S18">
        <v>0</v>
      </c>
      <c r="T18">
        <v>0</v>
      </c>
      <c r="V18" t="str">
        <v>Incidente</v>
      </c>
      <c r="W18" t="str">
        <v>Type6</v>
      </c>
      <c r="X18" t="str">
        <v>A (Muy Importante)</v>
      </c>
      <c r="Y18">
        <v>1</v>
      </c>
      <c r="Z18">
        <v>0</v>
      </c>
      <c r="AA18">
        <v>0</v>
      </c>
      <c r="AC18" t="str">
        <v>Incidente</v>
      </c>
      <c r="AD18" t="str">
        <v>Type6</v>
      </c>
      <c r="AE18" t="str">
        <v>A (Muy Importante)</v>
      </c>
      <c r="AF18">
        <v>10</v>
      </c>
      <c r="AG18">
        <v>1</v>
      </c>
      <c r="AH18">
        <v>1</v>
      </c>
      <c r="AJ18" t="str">
        <v>Incidente</v>
      </c>
      <c r="AK18" t="str">
        <v>Type4</v>
      </c>
      <c r="AL18" t="str">
        <v>A (Muy Importante)</v>
      </c>
      <c r="AM18">
        <v>2</v>
      </c>
      <c r="AN18">
        <v>7</v>
      </c>
      <c r="AO18">
        <v>7</v>
      </c>
      <c r="AQ18" t="str">
        <v>Incidente</v>
      </c>
      <c r="AR18" t="str">
        <v>Type4</v>
      </c>
      <c r="AS18" t="str">
        <v>A (Muy Importante)</v>
      </c>
      <c r="AT18">
        <v>10</v>
      </c>
      <c r="AU18">
        <v>3</v>
      </c>
      <c r="AV18">
        <v>3</v>
      </c>
      <c r="BZ18" t="str">
        <v>Incidente</v>
      </c>
      <c r="CA18" t="str">
        <v>Type7</v>
      </c>
      <c r="CB18" t="str">
        <v>A (Muy Importante)</v>
      </c>
      <c r="CC18">
        <v>3</v>
      </c>
      <c r="CD18">
        <v>0</v>
      </c>
      <c r="CE18">
        <v>0</v>
      </c>
    </row>
    <row r="19" spans="1:83" x14ac:dyDescent="0.35">
      <c r="A19" t="str">
        <v>Incidente</v>
      </c>
      <c r="B19" t="str">
        <v>Type2</v>
      </c>
      <c r="C19" t="str">
        <v>A (Muy Importante)</v>
      </c>
      <c r="D19">
        <v>2</v>
      </c>
      <c r="E19">
        <v>4</v>
      </c>
      <c r="F19">
        <v>0</v>
      </c>
      <c r="H19" t="str">
        <v>Incidente</v>
      </c>
      <c r="I19" t="str">
        <v>Type2</v>
      </c>
      <c r="J19" t="str">
        <v>A (Muy Importante)</v>
      </c>
      <c r="K19">
        <v>2</v>
      </c>
      <c r="L19">
        <v>1</v>
      </c>
      <c r="M19">
        <v>1</v>
      </c>
      <c r="O19" t="str">
        <v>Incidente</v>
      </c>
      <c r="P19" t="str">
        <v>Type2</v>
      </c>
      <c r="Q19" t="str">
        <v>A (Muy Importante)</v>
      </c>
      <c r="R19">
        <v>6</v>
      </c>
      <c r="S19">
        <v>4</v>
      </c>
      <c r="T19">
        <v>4</v>
      </c>
      <c r="V19" t="str">
        <v>Incidente</v>
      </c>
      <c r="W19" t="str">
        <v>Type6</v>
      </c>
      <c r="X19" t="str">
        <v>A (Muy Importante)</v>
      </c>
      <c r="Y19">
        <v>1</v>
      </c>
      <c r="Z19">
        <v>0</v>
      </c>
      <c r="AA19">
        <v>0</v>
      </c>
      <c r="AC19" t="str">
        <v>Incidente</v>
      </c>
      <c r="AD19" t="str">
        <v>Type6</v>
      </c>
      <c r="AE19" t="str">
        <v>A (Muy Importante)</v>
      </c>
      <c r="AF19">
        <v>10</v>
      </c>
      <c r="AG19">
        <v>1</v>
      </c>
      <c r="AH19">
        <v>1</v>
      </c>
      <c r="AJ19" t="str">
        <v>Incidente</v>
      </c>
      <c r="AK19" t="str">
        <v>Type4</v>
      </c>
      <c r="AL19" t="str">
        <v>A (Muy Importante)</v>
      </c>
      <c r="AM19">
        <v>2</v>
      </c>
      <c r="AN19">
        <v>3</v>
      </c>
      <c r="AO19">
        <v>3</v>
      </c>
      <c r="AQ19" t="str">
        <v>Incidente</v>
      </c>
      <c r="AR19" t="str">
        <v>Type4</v>
      </c>
      <c r="AS19" t="str">
        <v>A (Muy Importante)</v>
      </c>
      <c r="AT19">
        <v>10</v>
      </c>
      <c r="AU19">
        <v>0</v>
      </c>
      <c r="AV19">
        <v>0</v>
      </c>
      <c r="BZ19" t="str">
        <v>Incidente</v>
      </c>
      <c r="CA19" t="str">
        <v>Type7</v>
      </c>
      <c r="CB19" t="str">
        <v>A (Muy Importante)</v>
      </c>
      <c r="CC19">
        <v>3</v>
      </c>
      <c r="CD19">
        <v>5</v>
      </c>
      <c r="CE19">
        <v>5</v>
      </c>
    </row>
    <row r="20" spans="1:83" x14ac:dyDescent="0.35">
      <c r="A20" t="str">
        <v>Incidente</v>
      </c>
      <c r="B20" t="str">
        <v>Type2</v>
      </c>
      <c r="C20" t="str">
        <v>A (Muy Importante)</v>
      </c>
      <c r="D20">
        <v>2</v>
      </c>
      <c r="E20">
        <v>5</v>
      </c>
      <c r="F20">
        <v>5</v>
      </c>
      <c r="H20" t="str">
        <v>Incidente</v>
      </c>
      <c r="I20" t="str">
        <v>Type2</v>
      </c>
      <c r="J20" t="str">
        <v>A (Muy Importante)</v>
      </c>
      <c r="K20">
        <v>2</v>
      </c>
      <c r="L20">
        <v>1</v>
      </c>
      <c r="M20">
        <v>0</v>
      </c>
      <c r="O20" t="str">
        <v>Incidente</v>
      </c>
      <c r="P20" t="str">
        <v>Type2</v>
      </c>
      <c r="Q20" t="str">
        <v>A (Muy Importante)</v>
      </c>
      <c r="R20">
        <v>6</v>
      </c>
      <c r="S20">
        <v>0</v>
      </c>
      <c r="T20">
        <v>0</v>
      </c>
      <c r="V20" t="str">
        <v>Incidente</v>
      </c>
      <c r="W20" t="str">
        <v>Type6</v>
      </c>
      <c r="X20" t="str">
        <v>A (Muy Importante)</v>
      </c>
      <c r="Y20">
        <v>1</v>
      </c>
      <c r="Z20">
        <v>4</v>
      </c>
      <c r="AA20">
        <v>0</v>
      </c>
      <c r="AC20" t="str">
        <v>Incidente</v>
      </c>
      <c r="AD20" t="str">
        <v>Type6</v>
      </c>
      <c r="AE20" t="str">
        <v>A (Muy Importante)</v>
      </c>
      <c r="AF20">
        <v>10</v>
      </c>
      <c r="AG20">
        <v>0</v>
      </c>
      <c r="AH20">
        <v>0</v>
      </c>
      <c r="AJ20" t="str">
        <v>Incidente</v>
      </c>
      <c r="AK20" t="str">
        <v>Type4</v>
      </c>
      <c r="AL20" t="str">
        <v>A (Muy Importante)</v>
      </c>
      <c r="AM20">
        <v>2</v>
      </c>
      <c r="AN20">
        <v>19</v>
      </c>
      <c r="AO20">
        <v>0</v>
      </c>
      <c r="AQ20" t="str">
        <v>Incidente</v>
      </c>
      <c r="AR20" t="str">
        <v>Type4</v>
      </c>
      <c r="AS20" t="str">
        <v>A (Muy Importante)</v>
      </c>
      <c r="AT20">
        <v>10</v>
      </c>
      <c r="AU20">
        <v>0</v>
      </c>
      <c r="AV20">
        <v>0</v>
      </c>
    </row>
    <row r="21" spans="1:83" x14ac:dyDescent="0.35">
      <c r="A21" t="str">
        <v>Incidente</v>
      </c>
      <c r="B21" t="str">
        <v>Type6</v>
      </c>
      <c r="C21" t="str">
        <v>A (Muy Importante)</v>
      </c>
      <c r="D21">
        <v>2</v>
      </c>
      <c r="E21">
        <v>0</v>
      </c>
      <c r="F21">
        <v>0</v>
      </c>
      <c r="H21" t="str">
        <v>Incidente</v>
      </c>
      <c r="I21" t="str">
        <v>Type2</v>
      </c>
      <c r="J21" t="str">
        <v>A (Muy Importante)</v>
      </c>
      <c r="K21">
        <v>2</v>
      </c>
      <c r="L21">
        <v>1</v>
      </c>
      <c r="M21">
        <v>0</v>
      </c>
      <c r="O21" t="str">
        <v>Incidente</v>
      </c>
      <c r="P21" t="str">
        <v>Type2</v>
      </c>
      <c r="Q21" t="str">
        <v>A (Muy Importante)</v>
      </c>
      <c r="R21">
        <v>6</v>
      </c>
      <c r="S21">
        <v>0</v>
      </c>
      <c r="T21">
        <v>0</v>
      </c>
      <c r="V21" t="str">
        <v>Incidente</v>
      </c>
      <c r="W21" t="str">
        <v>Type6</v>
      </c>
      <c r="X21" t="str">
        <v>A (Muy Importante)</v>
      </c>
      <c r="Y21">
        <v>1</v>
      </c>
      <c r="Z21">
        <v>1</v>
      </c>
      <c r="AA21">
        <v>0</v>
      </c>
      <c r="AC21" t="str">
        <v>Incidente</v>
      </c>
      <c r="AD21" t="str">
        <v>Type6</v>
      </c>
      <c r="AE21" t="str">
        <v>A (Muy Importante)</v>
      </c>
      <c r="AF21">
        <v>10</v>
      </c>
      <c r="AG21">
        <v>0</v>
      </c>
      <c r="AH21">
        <v>0</v>
      </c>
      <c r="AJ21" t="str">
        <v>Incidente</v>
      </c>
      <c r="AK21" t="str">
        <v>Type4</v>
      </c>
      <c r="AL21" t="str">
        <v>A (Muy Importante)</v>
      </c>
      <c r="AM21">
        <v>2</v>
      </c>
      <c r="AN21">
        <v>26</v>
      </c>
      <c r="AO21">
        <v>26</v>
      </c>
      <c r="AQ21" t="str">
        <v>Incidente</v>
      </c>
      <c r="AR21" t="str">
        <v>Type4</v>
      </c>
      <c r="AS21" t="str">
        <v>A (Muy Importante)</v>
      </c>
      <c r="AT21">
        <v>10</v>
      </c>
      <c r="AU21">
        <v>2</v>
      </c>
      <c r="AV21">
        <v>0</v>
      </c>
    </row>
    <row r="22" spans="1:83" x14ac:dyDescent="0.35">
      <c r="A22" t="str">
        <v>Incidente</v>
      </c>
      <c r="B22" t="str">
        <v>Type6</v>
      </c>
      <c r="C22" t="str">
        <v>A (Muy Importante)</v>
      </c>
      <c r="D22">
        <v>2</v>
      </c>
      <c r="E22">
        <v>0</v>
      </c>
      <c r="F22">
        <v>0</v>
      </c>
      <c r="H22" t="str">
        <v>Incidente</v>
      </c>
      <c r="I22" t="str">
        <v>Type2</v>
      </c>
      <c r="J22" t="str">
        <v>A (Muy Importante)</v>
      </c>
      <c r="K22">
        <v>2</v>
      </c>
      <c r="L22">
        <v>1</v>
      </c>
      <c r="M22">
        <v>1</v>
      </c>
      <c r="O22" t="str">
        <v>Incidente</v>
      </c>
      <c r="P22" t="str">
        <v>Type2</v>
      </c>
      <c r="Q22" t="str">
        <v>A (Muy Importante)</v>
      </c>
      <c r="R22">
        <v>6</v>
      </c>
      <c r="S22">
        <v>0</v>
      </c>
      <c r="T22">
        <v>0</v>
      </c>
      <c r="V22" t="str">
        <v>Incidente</v>
      </c>
      <c r="W22" t="str">
        <v>Type6</v>
      </c>
      <c r="X22" t="str">
        <v>A (Muy Importante)</v>
      </c>
      <c r="Y22">
        <v>1</v>
      </c>
      <c r="Z22">
        <v>8</v>
      </c>
      <c r="AA22">
        <v>8</v>
      </c>
      <c r="AC22" t="str">
        <v>Incidente</v>
      </c>
      <c r="AD22" t="str">
        <v>Type6</v>
      </c>
      <c r="AE22" t="str">
        <v>A (Muy Importante)</v>
      </c>
      <c r="AF22">
        <v>10</v>
      </c>
      <c r="AG22">
        <v>0</v>
      </c>
      <c r="AH22">
        <v>0</v>
      </c>
      <c r="AJ22" t="str">
        <v>Incidente</v>
      </c>
      <c r="AK22" t="str">
        <v>Type4</v>
      </c>
      <c r="AL22" t="str">
        <v>A (Muy Importante)</v>
      </c>
      <c r="AM22">
        <v>2</v>
      </c>
      <c r="AN22">
        <v>25</v>
      </c>
      <c r="AO22">
        <v>25</v>
      </c>
      <c r="AQ22" t="str">
        <v>Incidente</v>
      </c>
      <c r="AR22" t="str">
        <v>Type4</v>
      </c>
      <c r="AS22" t="str">
        <v>A (Muy Importante)</v>
      </c>
      <c r="AT22">
        <v>10</v>
      </c>
      <c r="AU22">
        <v>1</v>
      </c>
      <c r="AV22">
        <v>0</v>
      </c>
    </row>
    <row r="23" spans="1:83" x14ac:dyDescent="0.35">
      <c r="A23" t="str">
        <v>Incidente</v>
      </c>
      <c r="B23" t="str">
        <v>Type2</v>
      </c>
      <c r="C23" t="str">
        <v>A (Muy Importante)</v>
      </c>
      <c r="D23">
        <v>2</v>
      </c>
      <c r="E23">
        <v>4</v>
      </c>
      <c r="F23">
        <v>4</v>
      </c>
      <c r="H23" t="str">
        <v>Incidente</v>
      </c>
      <c r="I23" t="str">
        <v>Type2</v>
      </c>
      <c r="J23" t="str">
        <v>A (Muy Importante)</v>
      </c>
      <c r="K23">
        <v>2</v>
      </c>
      <c r="L23">
        <v>4</v>
      </c>
      <c r="M23">
        <v>4</v>
      </c>
      <c r="O23" t="str">
        <v>Incidente</v>
      </c>
      <c r="P23" t="str">
        <v>Type2</v>
      </c>
      <c r="Q23" t="str">
        <v>A (Muy Importante)</v>
      </c>
      <c r="R23">
        <v>6</v>
      </c>
      <c r="S23">
        <v>3</v>
      </c>
      <c r="T23">
        <v>3</v>
      </c>
      <c r="V23" t="str">
        <v>Incidente</v>
      </c>
      <c r="W23" t="str">
        <v>Type6</v>
      </c>
      <c r="X23" t="str">
        <v>A (Muy Importante)</v>
      </c>
      <c r="Y23">
        <v>1</v>
      </c>
      <c r="Z23">
        <v>1</v>
      </c>
      <c r="AA23">
        <v>0</v>
      </c>
      <c r="AC23" t="str">
        <v>Incidente</v>
      </c>
      <c r="AD23" t="str">
        <v>Type6</v>
      </c>
      <c r="AE23" t="str">
        <v>A (Muy Importante)</v>
      </c>
      <c r="AF23">
        <v>10</v>
      </c>
      <c r="AG23">
        <v>1</v>
      </c>
      <c r="AH23">
        <v>0</v>
      </c>
      <c r="AJ23" t="str">
        <v>Incidente</v>
      </c>
      <c r="AK23" t="str">
        <v>Type4</v>
      </c>
      <c r="AL23" t="str">
        <v>A (Muy Importante)</v>
      </c>
      <c r="AM23">
        <v>2</v>
      </c>
      <c r="AN23">
        <v>23</v>
      </c>
      <c r="AO23">
        <v>23</v>
      </c>
      <c r="AQ23" t="str">
        <v>Incidente</v>
      </c>
      <c r="AR23" t="str">
        <v>Type4</v>
      </c>
      <c r="AS23" t="str">
        <v>A (Muy Importante)</v>
      </c>
      <c r="AT23">
        <v>10</v>
      </c>
      <c r="AU23">
        <v>0</v>
      </c>
      <c r="AV23">
        <v>0</v>
      </c>
    </row>
    <row r="24" spans="1:83" x14ac:dyDescent="0.35">
      <c r="A24" t="str">
        <v>Incidente</v>
      </c>
      <c r="B24" t="str">
        <v>Type2</v>
      </c>
      <c r="C24" t="str">
        <v>A (Muy Importante)</v>
      </c>
      <c r="D24">
        <v>2</v>
      </c>
      <c r="E24">
        <v>4</v>
      </c>
      <c r="F24">
        <v>3</v>
      </c>
      <c r="H24" t="str">
        <v>Incidente</v>
      </c>
      <c r="I24" t="str">
        <v>Type2</v>
      </c>
      <c r="J24" t="str">
        <v>A (Muy Importante)</v>
      </c>
      <c r="K24">
        <v>2</v>
      </c>
      <c r="L24">
        <v>1</v>
      </c>
      <c r="M24">
        <v>0</v>
      </c>
      <c r="O24" t="str">
        <v>Incidente</v>
      </c>
      <c r="P24" t="str">
        <v>Type2</v>
      </c>
      <c r="Q24" t="str">
        <v>A (Muy Importante)</v>
      </c>
      <c r="R24">
        <v>6</v>
      </c>
      <c r="S24">
        <v>0</v>
      </c>
      <c r="T24">
        <v>0</v>
      </c>
      <c r="V24" t="str">
        <v>Incidente</v>
      </c>
      <c r="W24" t="str">
        <v>Type6</v>
      </c>
      <c r="X24" t="str">
        <v>A (Muy Importante)</v>
      </c>
      <c r="Y24">
        <v>1</v>
      </c>
      <c r="Z24">
        <v>1</v>
      </c>
      <c r="AA24">
        <v>1</v>
      </c>
      <c r="AC24" t="str">
        <v>Incidente</v>
      </c>
      <c r="AD24" t="str">
        <v>Type6</v>
      </c>
      <c r="AE24" t="str">
        <v>A (Muy Importante)</v>
      </c>
      <c r="AF24">
        <v>10</v>
      </c>
      <c r="AG24">
        <v>0</v>
      </c>
      <c r="AH24">
        <v>0</v>
      </c>
      <c r="AJ24" t="str">
        <v>Incidente</v>
      </c>
      <c r="AK24" t="str">
        <v>Type4</v>
      </c>
      <c r="AL24" t="str">
        <v>A (Muy Importante)</v>
      </c>
      <c r="AM24">
        <v>2</v>
      </c>
      <c r="AN24">
        <v>82</v>
      </c>
      <c r="AO24">
        <v>82</v>
      </c>
      <c r="AQ24" t="str">
        <v>Incidente</v>
      </c>
      <c r="AR24" t="str">
        <v>Type4</v>
      </c>
      <c r="AS24" t="str">
        <v>A (Muy Importante)</v>
      </c>
      <c r="AT24">
        <v>10</v>
      </c>
      <c r="AU24">
        <v>0</v>
      </c>
      <c r="AV24">
        <v>0</v>
      </c>
    </row>
    <row r="25" spans="1:83" x14ac:dyDescent="0.35">
      <c r="A25" t="str">
        <v>Incidente</v>
      </c>
      <c r="B25" t="str">
        <v>Type4</v>
      </c>
      <c r="C25" t="str">
        <v>A (Muy Importante)</v>
      </c>
      <c r="D25">
        <v>2</v>
      </c>
      <c r="E25">
        <v>1</v>
      </c>
      <c r="F25">
        <v>0</v>
      </c>
      <c r="H25" t="str">
        <v>Incidente</v>
      </c>
      <c r="I25" t="str">
        <v>Type2</v>
      </c>
      <c r="J25" t="str">
        <v>A (Muy Importante)</v>
      </c>
      <c r="K25">
        <v>2</v>
      </c>
      <c r="L25">
        <v>0</v>
      </c>
      <c r="M25">
        <v>0</v>
      </c>
      <c r="O25" t="str">
        <v>Incidente</v>
      </c>
      <c r="P25" t="str">
        <v>Type2</v>
      </c>
      <c r="Q25" t="str">
        <v>A (Muy Importante)</v>
      </c>
      <c r="R25">
        <v>6</v>
      </c>
      <c r="S25">
        <v>0</v>
      </c>
      <c r="T25">
        <v>0</v>
      </c>
      <c r="V25" t="str">
        <v>Incidente</v>
      </c>
      <c r="W25" t="str">
        <v>Type6</v>
      </c>
      <c r="X25" t="str">
        <v>A (Muy Importante)</v>
      </c>
      <c r="Y25">
        <v>1</v>
      </c>
      <c r="Z25">
        <v>1</v>
      </c>
      <c r="AA25">
        <v>0</v>
      </c>
      <c r="AC25" t="str">
        <v>Incidente</v>
      </c>
      <c r="AD25" t="str">
        <v>Type6</v>
      </c>
      <c r="AE25" t="str">
        <v>A (Muy Importante)</v>
      </c>
      <c r="AF25">
        <v>10</v>
      </c>
      <c r="AG25">
        <v>1</v>
      </c>
      <c r="AH25">
        <v>1</v>
      </c>
      <c r="AJ25" t="str">
        <v>Incidente</v>
      </c>
      <c r="AK25" t="str">
        <v>Type4</v>
      </c>
      <c r="AL25" t="str">
        <v>A (Muy Importante)</v>
      </c>
      <c r="AM25">
        <v>2</v>
      </c>
      <c r="AN25">
        <v>86</v>
      </c>
      <c r="AO25">
        <v>86</v>
      </c>
      <c r="AQ25" t="str">
        <v>Incidente</v>
      </c>
      <c r="AR25" t="str">
        <v>Type4</v>
      </c>
      <c r="AS25" t="str">
        <v>A (Muy Importante)</v>
      </c>
      <c r="AT25">
        <v>10</v>
      </c>
      <c r="AU25">
        <v>0</v>
      </c>
      <c r="AV25">
        <v>0</v>
      </c>
    </row>
    <row r="26" spans="1:83" x14ac:dyDescent="0.35">
      <c r="A26" t="str">
        <v>Incidente</v>
      </c>
      <c r="B26" t="str">
        <v>Type2</v>
      </c>
      <c r="C26" t="str">
        <v>A (Muy Importante)</v>
      </c>
      <c r="D26">
        <v>2</v>
      </c>
      <c r="E26">
        <v>1</v>
      </c>
      <c r="F26">
        <v>1</v>
      </c>
      <c r="H26" t="str">
        <v>Incidente</v>
      </c>
      <c r="I26" t="str">
        <v>Type2</v>
      </c>
      <c r="J26" t="str">
        <v>A (Muy Importante)</v>
      </c>
      <c r="K26">
        <v>2</v>
      </c>
      <c r="L26">
        <v>0</v>
      </c>
      <c r="M26">
        <v>0</v>
      </c>
      <c r="O26" t="str">
        <v>Incidente</v>
      </c>
      <c r="P26" t="str">
        <v>Type2</v>
      </c>
      <c r="Q26" t="str">
        <v>A (Muy Importante)</v>
      </c>
      <c r="R26">
        <v>6</v>
      </c>
      <c r="S26">
        <v>0</v>
      </c>
      <c r="T26">
        <v>0</v>
      </c>
      <c r="V26" t="str">
        <v>Incidente</v>
      </c>
      <c r="W26" t="str">
        <v>Type6</v>
      </c>
      <c r="X26" t="str">
        <v>A (Muy Importante)</v>
      </c>
      <c r="Y26">
        <v>1</v>
      </c>
      <c r="Z26">
        <v>7</v>
      </c>
      <c r="AA26">
        <v>7</v>
      </c>
      <c r="AC26" t="str">
        <v>Incidente</v>
      </c>
      <c r="AD26" t="str">
        <v>Type6</v>
      </c>
      <c r="AE26" t="str">
        <v>A (Muy Importante)</v>
      </c>
      <c r="AF26">
        <v>10</v>
      </c>
      <c r="AG26">
        <v>0</v>
      </c>
      <c r="AH26">
        <v>0</v>
      </c>
      <c r="AJ26" t="str">
        <v>Incidente</v>
      </c>
      <c r="AK26" t="str">
        <v>Type4</v>
      </c>
      <c r="AL26" t="str">
        <v>A (Muy Importante)</v>
      </c>
      <c r="AM26">
        <v>2</v>
      </c>
      <c r="AN26">
        <v>93</v>
      </c>
      <c r="AO26">
        <v>93</v>
      </c>
      <c r="AQ26" t="str">
        <v>Incidente</v>
      </c>
      <c r="AR26" t="str">
        <v>Type4</v>
      </c>
      <c r="AS26" t="str">
        <v>A (Muy Importante)</v>
      </c>
      <c r="AT26">
        <v>10</v>
      </c>
      <c r="AU26">
        <v>1</v>
      </c>
      <c r="AV26">
        <v>1</v>
      </c>
    </row>
    <row r="27" spans="1:83" x14ac:dyDescent="0.35">
      <c r="A27" t="str">
        <v>Solicitud de servicio</v>
      </c>
      <c r="B27" t="str">
        <v>Type2</v>
      </c>
      <c r="C27" t="str">
        <v>B (Importante)</v>
      </c>
      <c r="D27">
        <v>2</v>
      </c>
      <c r="E27">
        <v>5</v>
      </c>
      <c r="F27">
        <v>0</v>
      </c>
      <c r="H27" t="str">
        <v>Incidente</v>
      </c>
      <c r="I27" t="str">
        <v>Type2</v>
      </c>
      <c r="J27" t="str">
        <v>A (Muy Importante)</v>
      </c>
      <c r="K27">
        <v>2</v>
      </c>
      <c r="L27">
        <v>10</v>
      </c>
      <c r="M27">
        <v>7</v>
      </c>
      <c r="O27" t="str">
        <v>Incidente</v>
      </c>
      <c r="P27" t="str">
        <v>Type2</v>
      </c>
      <c r="Q27" t="str">
        <v>A (Muy Importante)</v>
      </c>
      <c r="R27">
        <v>6</v>
      </c>
      <c r="S27">
        <v>5</v>
      </c>
      <c r="T27">
        <v>5</v>
      </c>
      <c r="V27" t="str">
        <v>Incidente</v>
      </c>
      <c r="W27" t="str">
        <v>Type6</v>
      </c>
      <c r="X27" t="str">
        <v>A (Muy Importante)</v>
      </c>
      <c r="Y27">
        <v>1</v>
      </c>
      <c r="Z27">
        <v>0</v>
      </c>
      <c r="AA27">
        <v>0</v>
      </c>
      <c r="AC27" t="str">
        <v>Incidente</v>
      </c>
      <c r="AD27" t="str">
        <v>Type6</v>
      </c>
      <c r="AE27" t="str">
        <v>A (Muy Importante)</v>
      </c>
      <c r="AF27">
        <v>10</v>
      </c>
      <c r="AG27">
        <v>1</v>
      </c>
      <c r="AH27">
        <v>1</v>
      </c>
      <c r="AJ27" t="str">
        <v>Incidente</v>
      </c>
      <c r="AK27" t="str">
        <v>Type4</v>
      </c>
      <c r="AL27" t="str">
        <v>A (Muy Importante)</v>
      </c>
      <c r="AM27">
        <v>2</v>
      </c>
      <c r="AN27">
        <v>101</v>
      </c>
      <c r="AO27">
        <v>101</v>
      </c>
      <c r="AQ27" t="str">
        <v>Incidente</v>
      </c>
      <c r="AR27" t="str">
        <v>Type4</v>
      </c>
      <c r="AS27" t="str">
        <v>A (Muy Importante)</v>
      </c>
      <c r="AT27">
        <v>10</v>
      </c>
      <c r="AU27">
        <v>0</v>
      </c>
      <c r="AV27">
        <v>0</v>
      </c>
    </row>
    <row r="28" spans="1:83" x14ac:dyDescent="0.35">
      <c r="A28" t="str">
        <v>Solicitud de servicio</v>
      </c>
      <c r="B28" t="str">
        <v>Type2</v>
      </c>
      <c r="C28" t="str">
        <v>B (Importante)</v>
      </c>
      <c r="D28">
        <v>2</v>
      </c>
      <c r="E28">
        <v>5</v>
      </c>
      <c r="F28">
        <v>0</v>
      </c>
      <c r="H28" t="str">
        <v>Incidente</v>
      </c>
      <c r="I28" t="str">
        <v>Type2</v>
      </c>
      <c r="J28" t="str">
        <v>A (Muy Importante)</v>
      </c>
      <c r="K28">
        <v>2</v>
      </c>
      <c r="L28">
        <v>0</v>
      </c>
      <c r="M28">
        <v>0</v>
      </c>
      <c r="O28" t="str">
        <v>Incidente</v>
      </c>
      <c r="P28" t="str">
        <v>Type2</v>
      </c>
      <c r="Q28" t="str">
        <v>A (Muy Importante)</v>
      </c>
      <c r="R28">
        <v>6</v>
      </c>
      <c r="S28">
        <v>0</v>
      </c>
      <c r="T28">
        <v>0</v>
      </c>
      <c r="V28" t="str">
        <v>Incidente</v>
      </c>
      <c r="W28" t="str">
        <v>Type6</v>
      </c>
      <c r="X28" t="str">
        <v>A (Muy Importante)</v>
      </c>
      <c r="Y28">
        <v>1</v>
      </c>
      <c r="Z28">
        <v>2</v>
      </c>
      <c r="AA28">
        <v>0</v>
      </c>
      <c r="AC28" t="str">
        <v>Incidente</v>
      </c>
      <c r="AD28" t="str">
        <v>Type6</v>
      </c>
      <c r="AE28" t="str">
        <v>A (Muy Importante)</v>
      </c>
      <c r="AF28">
        <v>10</v>
      </c>
      <c r="AG28">
        <v>3</v>
      </c>
      <c r="AH28">
        <v>3</v>
      </c>
      <c r="AJ28" t="str">
        <v>Incidente</v>
      </c>
      <c r="AK28" t="str">
        <v>Type4</v>
      </c>
      <c r="AL28" t="str">
        <v>A (Muy Importante)</v>
      </c>
      <c r="AM28">
        <v>2</v>
      </c>
      <c r="AN28">
        <v>107</v>
      </c>
      <c r="AO28">
        <v>107</v>
      </c>
      <c r="AQ28" t="str">
        <v>Incidente</v>
      </c>
      <c r="AR28" t="str">
        <v>Type4</v>
      </c>
      <c r="AS28" t="str">
        <v>A (Muy Importante)</v>
      </c>
      <c r="AT28">
        <v>10</v>
      </c>
      <c r="AU28">
        <v>1</v>
      </c>
      <c r="AV28">
        <v>1</v>
      </c>
    </row>
    <row r="29" spans="1:83" x14ac:dyDescent="0.35">
      <c r="A29" t="str">
        <v>Incidente</v>
      </c>
      <c r="B29" t="str">
        <v>Type4</v>
      </c>
      <c r="C29" t="str">
        <v>A++ (Bloqueo)</v>
      </c>
      <c r="D29">
        <v>2</v>
      </c>
      <c r="E29">
        <v>1</v>
      </c>
      <c r="F29">
        <v>1</v>
      </c>
      <c r="H29" t="str">
        <v>Incidente</v>
      </c>
      <c r="I29" t="str">
        <v>Type2</v>
      </c>
      <c r="J29" t="str">
        <v>A (Muy Importante)</v>
      </c>
      <c r="K29">
        <v>2</v>
      </c>
      <c r="L29">
        <v>0</v>
      </c>
      <c r="M29">
        <v>0</v>
      </c>
      <c r="O29" t="str">
        <v>Incidente</v>
      </c>
      <c r="P29" t="str">
        <v>Type2</v>
      </c>
      <c r="Q29" t="str">
        <v>A (Muy Importante)</v>
      </c>
      <c r="R29">
        <v>6</v>
      </c>
      <c r="S29">
        <v>1</v>
      </c>
      <c r="T29">
        <v>1</v>
      </c>
      <c r="V29" t="str">
        <v>Incidente</v>
      </c>
      <c r="W29" t="str">
        <v>Type6</v>
      </c>
      <c r="X29" t="str">
        <v>A (Muy Importante)</v>
      </c>
      <c r="Y29">
        <v>1</v>
      </c>
      <c r="Z29">
        <v>0</v>
      </c>
      <c r="AA29">
        <v>0</v>
      </c>
      <c r="AC29" t="str">
        <v>Incidente</v>
      </c>
      <c r="AD29" t="str">
        <v>Type6</v>
      </c>
      <c r="AE29" t="str">
        <v>A (Muy Importante)</v>
      </c>
      <c r="AF29">
        <v>10</v>
      </c>
      <c r="AG29">
        <v>0</v>
      </c>
      <c r="AH29">
        <v>0</v>
      </c>
      <c r="AJ29" t="str">
        <v>Incidente</v>
      </c>
      <c r="AK29" t="str">
        <v>Type4</v>
      </c>
      <c r="AL29" t="str">
        <v>A (Muy Importante)</v>
      </c>
      <c r="AM29">
        <v>2</v>
      </c>
      <c r="AN29">
        <v>127</v>
      </c>
      <c r="AO29">
        <v>127</v>
      </c>
      <c r="AQ29" t="str">
        <v>Incidente</v>
      </c>
      <c r="AR29" t="str">
        <v>Type4</v>
      </c>
      <c r="AS29" t="str">
        <v>A (Muy Importante)</v>
      </c>
      <c r="AT29">
        <v>10</v>
      </c>
      <c r="AU29">
        <v>0</v>
      </c>
      <c r="AV29">
        <v>0</v>
      </c>
    </row>
    <row r="30" spans="1:83" x14ac:dyDescent="0.35">
      <c r="A30" t="str">
        <v>Solicitud de servicio</v>
      </c>
      <c r="B30" t="str">
        <v>Type1</v>
      </c>
      <c r="C30" t="str">
        <v>B (Importante)</v>
      </c>
      <c r="D30">
        <v>2</v>
      </c>
      <c r="E30">
        <v>1</v>
      </c>
      <c r="F30">
        <v>0</v>
      </c>
      <c r="H30" t="str">
        <v>Incidente</v>
      </c>
      <c r="I30" t="str">
        <v>Type2</v>
      </c>
      <c r="J30" t="str">
        <v>A (Muy Importante)</v>
      </c>
      <c r="K30">
        <v>2</v>
      </c>
      <c r="L30">
        <v>0</v>
      </c>
      <c r="M30">
        <v>0</v>
      </c>
      <c r="O30" t="str">
        <v>Incidente</v>
      </c>
      <c r="P30" t="str">
        <v>Type2</v>
      </c>
      <c r="Q30" t="str">
        <v>A (Muy Importante)</v>
      </c>
      <c r="R30">
        <v>6</v>
      </c>
      <c r="S30">
        <v>0</v>
      </c>
      <c r="T30">
        <v>0</v>
      </c>
      <c r="V30" t="str">
        <v>Incidente</v>
      </c>
      <c r="W30" t="str">
        <v>Type6</v>
      </c>
      <c r="X30" t="str">
        <v>A (Muy Importante)</v>
      </c>
      <c r="Y30">
        <v>1</v>
      </c>
      <c r="Z30">
        <v>0</v>
      </c>
      <c r="AA30">
        <v>0</v>
      </c>
      <c r="AC30" t="str">
        <v>Incidente</v>
      </c>
      <c r="AD30" t="str">
        <v>Type6</v>
      </c>
      <c r="AE30" t="str">
        <v>A (Muy Importante)</v>
      </c>
      <c r="AF30">
        <v>10</v>
      </c>
      <c r="AG30">
        <v>3</v>
      </c>
      <c r="AH30">
        <v>3</v>
      </c>
      <c r="AJ30" t="str">
        <v>Incidente</v>
      </c>
      <c r="AK30" t="str">
        <v>Type4</v>
      </c>
      <c r="AL30" t="str">
        <v>A (Muy Importante)</v>
      </c>
      <c r="AM30">
        <v>2</v>
      </c>
      <c r="AN30">
        <v>126</v>
      </c>
      <c r="AO30">
        <v>0</v>
      </c>
      <c r="AQ30" t="str">
        <v>Incidente</v>
      </c>
      <c r="AR30" t="str">
        <v>Type4</v>
      </c>
      <c r="AS30" t="str">
        <v>A (Muy Importante)</v>
      </c>
      <c r="AT30">
        <v>10</v>
      </c>
      <c r="AU30">
        <v>1</v>
      </c>
      <c r="AV30">
        <v>0</v>
      </c>
    </row>
    <row r="31" spans="1:83" x14ac:dyDescent="0.35">
      <c r="A31" t="str">
        <v>Incidente</v>
      </c>
      <c r="B31" t="str">
        <v>Type2</v>
      </c>
      <c r="C31" t="str">
        <v>A (Muy Importante)</v>
      </c>
      <c r="D31">
        <v>2</v>
      </c>
      <c r="E31">
        <v>1</v>
      </c>
      <c r="F31">
        <v>0</v>
      </c>
      <c r="H31" t="str">
        <v>Incidente</v>
      </c>
      <c r="I31" t="str">
        <v>Type2</v>
      </c>
      <c r="J31" t="str">
        <v>A (Muy Importante)</v>
      </c>
      <c r="K31">
        <v>2</v>
      </c>
      <c r="L31">
        <v>0</v>
      </c>
      <c r="M31">
        <v>0</v>
      </c>
      <c r="O31" t="str">
        <v>Incidente</v>
      </c>
      <c r="P31" t="str">
        <v>Type2</v>
      </c>
      <c r="Q31" t="str">
        <v>A (Muy Importante)</v>
      </c>
      <c r="R31">
        <v>6</v>
      </c>
      <c r="S31">
        <v>0</v>
      </c>
      <c r="T31">
        <v>0</v>
      </c>
      <c r="V31" t="str">
        <v>Incidente</v>
      </c>
      <c r="W31" t="str">
        <v>Type6</v>
      </c>
      <c r="X31" t="str">
        <v>A (Muy Importante)</v>
      </c>
      <c r="Y31">
        <v>1</v>
      </c>
      <c r="Z31">
        <v>5</v>
      </c>
      <c r="AA31">
        <v>5</v>
      </c>
      <c r="AC31" t="str">
        <v>Incidente</v>
      </c>
      <c r="AD31" t="str">
        <v>Type6</v>
      </c>
      <c r="AE31" t="str">
        <v>A (Muy Importante)</v>
      </c>
      <c r="AF31">
        <v>10</v>
      </c>
      <c r="AG31">
        <v>7</v>
      </c>
      <c r="AH31">
        <v>5</v>
      </c>
      <c r="AJ31" t="str">
        <v>Incidente</v>
      </c>
      <c r="AK31" t="str">
        <v>Type4</v>
      </c>
      <c r="AL31" t="str">
        <v>A (Muy Importante)</v>
      </c>
      <c r="AM31">
        <v>2</v>
      </c>
      <c r="AN31">
        <v>190</v>
      </c>
      <c r="AO31">
        <v>0</v>
      </c>
      <c r="AQ31" t="str">
        <v>Incidente</v>
      </c>
      <c r="AR31" t="str">
        <v>Type4</v>
      </c>
      <c r="AS31" t="str">
        <v>A (Muy Importante)</v>
      </c>
      <c r="AT31">
        <v>10</v>
      </c>
      <c r="AU31">
        <v>12</v>
      </c>
      <c r="AV31">
        <v>6</v>
      </c>
    </row>
    <row r="32" spans="1:83" x14ac:dyDescent="0.35">
      <c r="A32" t="str">
        <v>Incidente</v>
      </c>
      <c r="B32" t="str">
        <v>Type2</v>
      </c>
      <c r="C32" t="str">
        <v>A (Muy Importante)</v>
      </c>
      <c r="D32">
        <v>2</v>
      </c>
      <c r="E32">
        <v>6</v>
      </c>
      <c r="F32">
        <v>5</v>
      </c>
      <c r="H32" t="str">
        <v>Incidente</v>
      </c>
      <c r="I32" t="str">
        <v>Type2</v>
      </c>
      <c r="J32" t="str">
        <v>A (Muy Importante)</v>
      </c>
      <c r="K32">
        <v>2</v>
      </c>
      <c r="L32">
        <v>1</v>
      </c>
      <c r="M32">
        <v>0</v>
      </c>
      <c r="O32" t="str">
        <v>Incidente</v>
      </c>
      <c r="P32" t="str">
        <v>Type2</v>
      </c>
      <c r="Q32" t="str">
        <v>A (Muy Importante)</v>
      </c>
      <c r="R32">
        <v>6</v>
      </c>
      <c r="S32">
        <v>7</v>
      </c>
      <c r="T32">
        <v>7</v>
      </c>
      <c r="V32" t="str">
        <v>Incidente</v>
      </c>
      <c r="W32" t="str">
        <v>Type6</v>
      </c>
      <c r="X32" t="str">
        <v>A (Muy Importante)</v>
      </c>
      <c r="Y32">
        <v>1</v>
      </c>
      <c r="Z32">
        <v>0</v>
      </c>
      <c r="AA32">
        <v>0</v>
      </c>
      <c r="AC32" t="str">
        <v>Incidente</v>
      </c>
      <c r="AD32" t="str">
        <v>Type6</v>
      </c>
      <c r="AE32" t="str">
        <v>A (Muy Importante)</v>
      </c>
      <c r="AF32">
        <v>10</v>
      </c>
      <c r="AG32">
        <v>221</v>
      </c>
      <c r="AH32">
        <v>179</v>
      </c>
      <c r="AJ32" t="str">
        <v>Incidente</v>
      </c>
      <c r="AK32" t="str">
        <v>Type4</v>
      </c>
      <c r="AL32" t="str">
        <v>A (Muy Importante)</v>
      </c>
      <c r="AM32">
        <v>2</v>
      </c>
      <c r="AN32">
        <v>220</v>
      </c>
      <c r="AO32">
        <v>220</v>
      </c>
      <c r="AQ32" t="str">
        <v>Incidente</v>
      </c>
      <c r="AR32" t="str">
        <v>Type4</v>
      </c>
      <c r="AS32" t="str">
        <v>A (Muy Importante)</v>
      </c>
      <c r="AT32">
        <v>10</v>
      </c>
      <c r="AU32">
        <v>139</v>
      </c>
      <c r="AV32">
        <v>139</v>
      </c>
    </row>
    <row r="33" spans="1:48" x14ac:dyDescent="0.35">
      <c r="A33" t="str">
        <v>Incidente</v>
      </c>
      <c r="B33" t="str">
        <v>Type2</v>
      </c>
      <c r="C33" t="str">
        <v>A (Muy Importante)</v>
      </c>
      <c r="D33">
        <v>2</v>
      </c>
      <c r="E33">
        <v>1</v>
      </c>
      <c r="F33">
        <v>1</v>
      </c>
      <c r="H33" t="str">
        <v>Incidente</v>
      </c>
      <c r="I33" t="str">
        <v>Type2</v>
      </c>
      <c r="J33" t="str">
        <v>A (Muy Importante)</v>
      </c>
      <c r="K33">
        <v>2</v>
      </c>
      <c r="L33">
        <v>5</v>
      </c>
      <c r="M33">
        <v>0</v>
      </c>
      <c r="O33" t="str">
        <v>Incidente</v>
      </c>
      <c r="P33" t="str">
        <v>Type2</v>
      </c>
      <c r="Q33" t="str">
        <v>A (Muy Importante)</v>
      </c>
      <c r="R33">
        <v>6</v>
      </c>
      <c r="S33">
        <v>1</v>
      </c>
      <c r="T33">
        <v>1</v>
      </c>
      <c r="V33" t="str">
        <v>Incidente</v>
      </c>
      <c r="W33" t="str">
        <v>Type6</v>
      </c>
      <c r="X33" t="str">
        <v>A (Muy Importante)</v>
      </c>
      <c r="Y33">
        <v>1</v>
      </c>
      <c r="Z33">
        <v>1</v>
      </c>
      <c r="AA33">
        <v>0</v>
      </c>
      <c r="AC33" t="str">
        <v>Incidente</v>
      </c>
      <c r="AD33" t="str">
        <v>Type6</v>
      </c>
      <c r="AE33" t="str">
        <v>A (Muy Importante)</v>
      </c>
      <c r="AF33">
        <v>9</v>
      </c>
      <c r="AG33">
        <v>0</v>
      </c>
      <c r="AH33">
        <v>0</v>
      </c>
      <c r="AJ33" t="str">
        <v>Incidente</v>
      </c>
      <c r="AK33" t="str">
        <v>Type4</v>
      </c>
      <c r="AL33" t="str">
        <v>A (Muy Importante)</v>
      </c>
      <c r="AM33">
        <v>1</v>
      </c>
      <c r="AN33">
        <v>0</v>
      </c>
      <c r="AO33">
        <v>0</v>
      </c>
      <c r="AQ33" t="str">
        <v>Incidente</v>
      </c>
      <c r="AR33" t="str">
        <v>Type4</v>
      </c>
      <c r="AS33" t="str">
        <v>A (Muy Importante)</v>
      </c>
      <c r="AT33">
        <v>6</v>
      </c>
      <c r="AU33">
        <v>1</v>
      </c>
      <c r="AV33">
        <v>0</v>
      </c>
    </row>
    <row r="34" spans="1:48" x14ac:dyDescent="0.35">
      <c r="A34" t="str">
        <v>Incidente</v>
      </c>
      <c r="B34" t="str">
        <v>Type2</v>
      </c>
      <c r="C34" t="str">
        <v>A (Muy Importante)</v>
      </c>
      <c r="D34">
        <v>2</v>
      </c>
      <c r="E34">
        <v>1</v>
      </c>
      <c r="F34">
        <v>0</v>
      </c>
      <c r="H34" t="str">
        <v>Incidente</v>
      </c>
      <c r="I34" t="str">
        <v>Type2</v>
      </c>
      <c r="J34" t="str">
        <v>A (Muy Importante)</v>
      </c>
      <c r="K34">
        <v>2</v>
      </c>
      <c r="L34">
        <v>0</v>
      </c>
      <c r="M34">
        <v>0</v>
      </c>
      <c r="O34" t="str">
        <v>Incidente</v>
      </c>
      <c r="P34" t="str">
        <v>Type2</v>
      </c>
      <c r="Q34" t="str">
        <v>A (Muy Importante)</v>
      </c>
      <c r="R34">
        <v>6</v>
      </c>
      <c r="S34">
        <v>1</v>
      </c>
      <c r="T34">
        <v>1</v>
      </c>
      <c r="V34" t="str">
        <v>Incidente</v>
      </c>
      <c r="W34" t="str">
        <v>Type6</v>
      </c>
      <c r="X34" t="str">
        <v>A (Muy Importante)</v>
      </c>
      <c r="Y34">
        <v>1</v>
      </c>
      <c r="Z34">
        <v>1</v>
      </c>
      <c r="AA34">
        <v>0</v>
      </c>
      <c r="AC34" t="str">
        <v>Incidente</v>
      </c>
      <c r="AD34" t="str">
        <v>Type6</v>
      </c>
      <c r="AE34" t="str">
        <v>A (Muy Importante)</v>
      </c>
      <c r="AF34">
        <v>9</v>
      </c>
      <c r="AG34">
        <v>0</v>
      </c>
      <c r="AH34">
        <v>0</v>
      </c>
      <c r="AJ34" t="str">
        <v>Incidente</v>
      </c>
      <c r="AK34" t="str">
        <v>Type4</v>
      </c>
      <c r="AL34" t="str">
        <v>A (Muy Importante)</v>
      </c>
      <c r="AM34">
        <v>1</v>
      </c>
      <c r="AN34">
        <v>0</v>
      </c>
      <c r="AO34">
        <v>0</v>
      </c>
      <c r="AQ34" t="str">
        <v>Incidente</v>
      </c>
      <c r="AR34" t="str">
        <v>Type4</v>
      </c>
      <c r="AS34" t="str">
        <v>A (Muy Importante)</v>
      </c>
      <c r="AT34">
        <v>6</v>
      </c>
      <c r="AU34">
        <v>1</v>
      </c>
      <c r="AV34">
        <v>1</v>
      </c>
    </row>
    <row r="35" spans="1:48" x14ac:dyDescent="0.35">
      <c r="A35" t="str">
        <v>Incidente</v>
      </c>
      <c r="B35" t="str">
        <v>Type2</v>
      </c>
      <c r="C35" t="str">
        <v>A (Muy Importante)</v>
      </c>
      <c r="D35">
        <v>2</v>
      </c>
      <c r="E35">
        <v>1</v>
      </c>
      <c r="F35">
        <v>1</v>
      </c>
      <c r="H35" t="str">
        <v>Incidente</v>
      </c>
      <c r="I35" t="str">
        <v>Type2</v>
      </c>
      <c r="J35" t="str">
        <v>A (Muy Importante)</v>
      </c>
      <c r="K35">
        <v>2</v>
      </c>
      <c r="L35">
        <v>5</v>
      </c>
      <c r="M35">
        <v>0</v>
      </c>
      <c r="O35" t="str">
        <v>Incidente</v>
      </c>
      <c r="P35" t="str">
        <v>Type2</v>
      </c>
      <c r="Q35" t="str">
        <v>A (Muy Importante)</v>
      </c>
      <c r="R35">
        <v>6</v>
      </c>
      <c r="S35">
        <v>4</v>
      </c>
      <c r="T35">
        <v>4</v>
      </c>
      <c r="V35" t="str">
        <v>Incidente</v>
      </c>
      <c r="W35" t="str">
        <v>Type6</v>
      </c>
      <c r="X35" t="str">
        <v>A (Muy Importante)</v>
      </c>
      <c r="Y35">
        <v>1</v>
      </c>
      <c r="Z35">
        <v>0</v>
      </c>
      <c r="AA35">
        <v>0</v>
      </c>
      <c r="AC35" t="str">
        <v>Incidente</v>
      </c>
      <c r="AD35" t="str">
        <v>Type6</v>
      </c>
      <c r="AE35" t="str">
        <v>A (Muy Importante)</v>
      </c>
      <c r="AF35">
        <v>9</v>
      </c>
      <c r="AG35">
        <v>0</v>
      </c>
      <c r="AH35">
        <v>0</v>
      </c>
      <c r="AJ35" t="str">
        <v>Incidente</v>
      </c>
      <c r="AK35" t="str">
        <v>Type4</v>
      </c>
      <c r="AL35" t="str">
        <v>A (Muy Importante)</v>
      </c>
      <c r="AM35">
        <v>1</v>
      </c>
      <c r="AN35">
        <v>1</v>
      </c>
      <c r="AO35">
        <v>1</v>
      </c>
      <c r="AQ35" t="str">
        <v>Incidente</v>
      </c>
      <c r="AR35" t="str">
        <v>Type4</v>
      </c>
      <c r="AS35" t="str">
        <v>A (Muy Importante)</v>
      </c>
      <c r="AT35">
        <v>6</v>
      </c>
      <c r="AU35">
        <v>1</v>
      </c>
      <c r="AV35">
        <v>1</v>
      </c>
    </row>
    <row r="36" spans="1:48" x14ac:dyDescent="0.35">
      <c r="A36" t="str">
        <v>Incidente</v>
      </c>
      <c r="B36" t="str">
        <v>Type2</v>
      </c>
      <c r="C36" t="str">
        <v>A (Muy Importante)</v>
      </c>
      <c r="D36">
        <v>2</v>
      </c>
      <c r="E36">
        <v>1</v>
      </c>
      <c r="F36">
        <v>0</v>
      </c>
      <c r="H36" t="str">
        <v>Incidente</v>
      </c>
      <c r="I36" t="str">
        <v>Type2</v>
      </c>
      <c r="J36" t="str">
        <v>A (Muy Importante)</v>
      </c>
      <c r="K36">
        <v>2</v>
      </c>
      <c r="L36">
        <v>12</v>
      </c>
      <c r="M36">
        <v>12</v>
      </c>
      <c r="O36" t="str">
        <v>Incidente</v>
      </c>
      <c r="P36" t="str">
        <v>Type2</v>
      </c>
      <c r="Q36" t="str">
        <v>A (Muy Importante)</v>
      </c>
      <c r="R36">
        <v>5</v>
      </c>
      <c r="S36">
        <v>1</v>
      </c>
      <c r="T36">
        <v>1</v>
      </c>
      <c r="V36" t="str">
        <v>Incidente</v>
      </c>
      <c r="W36" t="str">
        <v>Type6</v>
      </c>
      <c r="X36" t="str">
        <v>A (Muy Importante)</v>
      </c>
      <c r="Y36">
        <v>1</v>
      </c>
      <c r="Z36">
        <v>16</v>
      </c>
      <c r="AA36">
        <v>16</v>
      </c>
      <c r="AC36" t="str">
        <v>Incidente</v>
      </c>
      <c r="AD36" t="str">
        <v>Type6</v>
      </c>
      <c r="AE36" t="str">
        <v>A (Muy Importante)</v>
      </c>
      <c r="AF36">
        <v>9</v>
      </c>
      <c r="AG36">
        <v>0</v>
      </c>
      <c r="AH36">
        <v>0</v>
      </c>
      <c r="AJ36" t="str">
        <v>Incidente</v>
      </c>
      <c r="AK36" t="str">
        <v>Type4</v>
      </c>
      <c r="AL36" t="str">
        <v>A (Muy Importante)</v>
      </c>
      <c r="AM36">
        <v>1</v>
      </c>
      <c r="AN36">
        <v>2</v>
      </c>
      <c r="AO36">
        <v>0</v>
      </c>
      <c r="AQ36" t="str">
        <v>Incidente</v>
      </c>
      <c r="AR36" t="str">
        <v>Type4</v>
      </c>
      <c r="AS36" t="str">
        <v>A (Muy Importante)</v>
      </c>
      <c r="AT36">
        <v>6</v>
      </c>
      <c r="AU36">
        <v>0</v>
      </c>
      <c r="AV36">
        <v>0</v>
      </c>
    </row>
    <row r="37" spans="1:48" x14ac:dyDescent="0.35">
      <c r="A37" t="str">
        <v>Incidente</v>
      </c>
      <c r="B37" t="str">
        <v>Type2</v>
      </c>
      <c r="C37" t="str">
        <v>A (Muy Importante)</v>
      </c>
      <c r="D37">
        <v>2</v>
      </c>
      <c r="E37">
        <v>1</v>
      </c>
      <c r="F37">
        <v>0</v>
      </c>
      <c r="H37" t="str">
        <v>Incidente</v>
      </c>
      <c r="I37" t="str">
        <v>Type2</v>
      </c>
      <c r="J37" t="str">
        <v>A (Muy Importante)</v>
      </c>
      <c r="K37">
        <v>2</v>
      </c>
      <c r="L37">
        <v>0</v>
      </c>
      <c r="M37">
        <v>0</v>
      </c>
      <c r="O37" t="str">
        <v>Incidente</v>
      </c>
      <c r="P37" t="str">
        <v>Type2</v>
      </c>
      <c r="Q37" t="str">
        <v>A (Muy Importante)</v>
      </c>
      <c r="R37">
        <v>5</v>
      </c>
      <c r="S37">
        <v>0</v>
      </c>
      <c r="T37">
        <v>0</v>
      </c>
      <c r="V37" t="str">
        <v>Incidente</v>
      </c>
      <c r="W37" t="str">
        <v>Type6</v>
      </c>
      <c r="X37" t="str">
        <v>A (Muy Importante)</v>
      </c>
      <c r="Y37">
        <v>1</v>
      </c>
      <c r="Z37">
        <v>9</v>
      </c>
      <c r="AA37">
        <v>9</v>
      </c>
      <c r="AC37" t="str">
        <v>Incidente</v>
      </c>
      <c r="AD37" t="str">
        <v>Type6</v>
      </c>
      <c r="AE37" t="str">
        <v>A (Muy Importante)</v>
      </c>
      <c r="AF37">
        <v>9</v>
      </c>
      <c r="AG37">
        <v>1</v>
      </c>
      <c r="AH37">
        <v>1</v>
      </c>
      <c r="AJ37" t="str">
        <v>Incidente</v>
      </c>
      <c r="AK37" t="str">
        <v>Type4</v>
      </c>
      <c r="AL37" t="str">
        <v>A (Muy Importante)</v>
      </c>
      <c r="AM37">
        <v>1</v>
      </c>
      <c r="AN37">
        <v>1</v>
      </c>
      <c r="AO37">
        <v>0</v>
      </c>
      <c r="AQ37" t="str">
        <v>Incidente</v>
      </c>
      <c r="AR37" t="str">
        <v>Type4</v>
      </c>
      <c r="AS37" t="str">
        <v>A (Muy Importante)</v>
      </c>
      <c r="AT37">
        <v>6</v>
      </c>
      <c r="AU37">
        <v>5</v>
      </c>
      <c r="AV37">
        <v>5</v>
      </c>
    </row>
    <row r="38" spans="1:48" x14ac:dyDescent="0.35">
      <c r="A38" t="str">
        <v>Incidente</v>
      </c>
      <c r="B38" t="str">
        <v>Type2</v>
      </c>
      <c r="C38" t="str">
        <v>A (Muy Importante)</v>
      </c>
      <c r="D38">
        <v>2</v>
      </c>
      <c r="E38">
        <v>1</v>
      </c>
      <c r="F38">
        <v>1</v>
      </c>
      <c r="H38" t="str">
        <v>Incidente</v>
      </c>
      <c r="I38" t="str">
        <v>Type2</v>
      </c>
      <c r="J38" t="str">
        <v>A (Muy Importante)</v>
      </c>
      <c r="K38">
        <v>2</v>
      </c>
      <c r="L38">
        <v>0</v>
      </c>
      <c r="M38">
        <v>0</v>
      </c>
      <c r="O38" t="str">
        <v>Incidente</v>
      </c>
      <c r="P38" t="str">
        <v>Type2</v>
      </c>
      <c r="Q38" t="str">
        <v>A (Muy Importante)</v>
      </c>
      <c r="R38">
        <v>5</v>
      </c>
      <c r="S38">
        <v>4</v>
      </c>
      <c r="T38">
        <v>4</v>
      </c>
      <c r="V38" t="str">
        <v>Incidente</v>
      </c>
      <c r="W38" t="str">
        <v>Type6</v>
      </c>
      <c r="X38" t="str">
        <v>A (Muy Importante)</v>
      </c>
      <c r="Y38">
        <v>1</v>
      </c>
      <c r="Z38">
        <v>1</v>
      </c>
      <c r="AA38">
        <v>1</v>
      </c>
      <c r="AC38" t="str">
        <v>Incidente</v>
      </c>
      <c r="AD38" t="str">
        <v>Type6</v>
      </c>
      <c r="AE38" t="str">
        <v>A (Muy Importante)</v>
      </c>
      <c r="AF38">
        <v>9</v>
      </c>
      <c r="AG38">
        <v>4</v>
      </c>
      <c r="AH38">
        <v>4</v>
      </c>
      <c r="AJ38" t="str">
        <v>Incidente</v>
      </c>
      <c r="AK38" t="str">
        <v>Type4</v>
      </c>
      <c r="AL38" t="str">
        <v>A (Muy Importante)</v>
      </c>
      <c r="AM38">
        <v>1</v>
      </c>
      <c r="AN38">
        <v>2</v>
      </c>
      <c r="AO38">
        <v>0</v>
      </c>
      <c r="AQ38" t="str">
        <v>Incidente</v>
      </c>
      <c r="AR38" t="str">
        <v>Type4</v>
      </c>
      <c r="AS38" t="str">
        <v>A (Muy Importante)</v>
      </c>
      <c r="AT38">
        <v>6</v>
      </c>
      <c r="AU38">
        <v>1</v>
      </c>
      <c r="AV38">
        <v>1</v>
      </c>
    </row>
    <row r="39" spans="1:48" x14ac:dyDescent="0.35">
      <c r="A39" t="str">
        <v>Incidente</v>
      </c>
      <c r="B39" t="str">
        <v>Type7</v>
      </c>
      <c r="C39" t="str">
        <v>A (Muy Importante)</v>
      </c>
      <c r="D39">
        <v>2</v>
      </c>
      <c r="E39">
        <v>0</v>
      </c>
      <c r="F39">
        <v>0</v>
      </c>
      <c r="H39" t="str">
        <v>Incidente</v>
      </c>
      <c r="I39" t="str">
        <v>Type2</v>
      </c>
      <c r="J39" t="str">
        <v>A (Muy Importante)</v>
      </c>
      <c r="K39">
        <v>2</v>
      </c>
      <c r="L39">
        <v>1</v>
      </c>
      <c r="M39">
        <v>0</v>
      </c>
      <c r="O39" t="str">
        <v>Incidente</v>
      </c>
      <c r="P39" t="str">
        <v>Type2</v>
      </c>
      <c r="Q39" t="str">
        <v>A (Muy Importante)</v>
      </c>
      <c r="R39">
        <v>5</v>
      </c>
      <c r="S39">
        <v>4</v>
      </c>
      <c r="T39">
        <v>4</v>
      </c>
      <c r="V39" t="str">
        <v>Incidente</v>
      </c>
      <c r="W39" t="str">
        <v>Type6</v>
      </c>
      <c r="X39" t="str">
        <v>A (Muy Importante)</v>
      </c>
      <c r="Y39">
        <v>1</v>
      </c>
      <c r="Z39">
        <v>22</v>
      </c>
      <c r="AA39">
        <v>22</v>
      </c>
      <c r="AC39" t="str">
        <v>Incidente</v>
      </c>
      <c r="AD39" t="str">
        <v>Type6</v>
      </c>
      <c r="AE39" t="str">
        <v>A (Muy Importante)</v>
      </c>
      <c r="AF39">
        <v>9</v>
      </c>
      <c r="AG39">
        <v>0</v>
      </c>
      <c r="AH39">
        <v>0</v>
      </c>
      <c r="AJ39" t="str">
        <v>Incidente</v>
      </c>
      <c r="AK39" t="str">
        <v>Type4</v>
      </c>
      <c r="AL39" t="str">
        <v>A (Muy Importante)</v>
      </c>
      <c r="AM39">
        <v>1</v>
      </c>
      <c r="AN39">
        <v>3</v>
      </c>
      <c r="AO39">
        <v>3</v>
      </c>
      <c r="AQ39" t="str">
        <v>Incidente</v>
      </c>
      <c r="AR39" t="str">
        <v>Type4</v>
      </c>
      <c r="AS39" t="str">
        <v>A (Muy Importante)</v>
      </c>
      <c r="AT39">
        <v>6</v>
      </c>
      <c r="AU39">
        <v>1</v>
      </c>
      <c r="AV39">
        <v>1</v>
      </c>
    </row>
    <row r="40" spans="1:48" x14ac:dyDescent="0.35">
      <c r="A40" t="str">
        <v>Incidente</v>
      </c>
      <c r="B40" t="str">
        <v>Type8</v>
      </c>
      <c r="C40" t="str">
        <v>B (Importante)</v>
      </c>
      <c r="D40">
        <v>2</v>
      </c>
      <c r="E40">
        <v>1</v>
      </c>
      <c r="F40">
        <v>0</v>
      </c>
      <c r="H40" t="str">
        <v>Incidente</v>
      </c>
      <c r="I40" t="str">
        <v>Type2</v>
      </c>
      <c r="J40" t="str">
        <v>A (Muy Importante)</v>
      </c>
      <c r="K40">
        <v>2</v>
      </c>
      <c r="L40">
        <v>2</v>
      </c>
      <c r="M40">
        <v>2</v>
      </c>
      <c r="O40" t="str">
        <v>Incidente</v>
      </c>
      <c r="P40" t="str">
        <v>Type2</v>
      </c>
      <c r="Q40" t="str">
        <v>A (Muy Importante)</v>
      </c>
      <c r="R40">
        <v>5</v>
      </c>
      <c r="S40">
        <v>4</v>
      </c>
      <c r="T40">
        <v>0</v>
      </c>
      <c r="V40" t="str">
        <v>Incidente</v>
      </c>
      <c r="W40" t="str">
        <v>Type6</v>
      </c>
      <c r="X40" t="str">
        <v>A (Muy Importante)</v>
      </c>
      <c r="Y40">
        <v>1</v>
      </c>
      <c r="Z40">
        <v>1</v>
      </c>
      <c r="AA40">
        <v>0</v>
      </c>
      <c r="AC40" t="str">
        <v>Incidente</v>
      </c>
      <c r="AD40" t="str">
        <v>Type6</v>
      </c>
      <c r="AE40" t="str">
        <v>A (Muy Importante)</v>
      </c>
      <c r="AF40">
        <v>9</v>
      </c>
      <c r="AG40">
        <v>0</v>
      </c>
      <c r="AH40">
        <v>0</v>
      </c>
      <c r="AJ40" t="str">
        <v>Incidente</v>
      </c>
      <c r="AK40" t="str">
        <v>Type4</v>
      </c>
      <c r="AL40" t="str">
        <v>A (Muy Importante)</v>
      </c>
      <c r="AM40">
        <v>1</v>
      </c>
      <c r="AN40">
        <v>6</v>
      </c>
      <c r="AO40">
        <v>5</v>
      </c>
      <c r="AQ40" t="str">
        <v>Incidente</v>
      </c>
      <c r="AR40" t="str">
        <v>Type4</v>
      </c>
      <c r="AS40" t="str">
        <v>A (Muy Importante)</v>
      </c>
      <c r="AT40">
        <v>6</v>
      </c>
      <c r="AU40">
        <v>0</v>
      </c>
      <c r="AV40">
        <v>0</v>
      </c>
    </row>
    <row r="41" spans="1:48" x14ac:dyDescent="0.35">
      <c r="A41" t="str">
        <v>Incidente</v>
      </c>
      <c r="B41" t="str">
        <v>Type8</v>
      </c>
      <c r="C41" t="str">
        <v>B (Importante)</v>
      </c>
      <c r="D41">
        <v>2</v>
      </c>
      <c r="E41">
        <v>8</v>
      </c>
      <c r="F41">
        <v>0</v>
      </c>
      <c r="H41" t="str">
        <v>Incidente</v>
      </c>
      <c r="I41" t="str">
        <v>Type2</v>
      </c>
      <c r="J41" t="str">
        <v>A (Muy Importante)</v>
      </c>
      <c r="K41">
        <v>2</v>
      </c>
      <c r="L41">
        <v>2</v>
      </c>
      <c r="M41">
        <v>0</v>
      </c>
      <c r="O41" t="str">
        <v>Incidente</v>
      </c>
      <c r="P41" t="str">
        <v>Type2</v>
      </c>
      <c r="Q41" t="str">
        <v>A (Muy Importante)</v>
      </c>
      <c r="R41">
        <v>5</v>
      </c>
      <c r="S41">
        <v>0</v>
      </c>
      <c r="T41">
        <v>0</v>
      </c>
      <c r="V41" t="str">
        <v>Incidente</v>
      </c>
      <c r="W41" t="str">
        <v>Type6</v>
      </c>
      <c r="X41" t="str">
        <v>A (Muy Importante)</v>
      </c>
      <c r="Y41">
        <v>1</v>
      </c>
      <c r="Z41">
        <v>23</v>
      </c>
      <c r="AA41">
        <v>0</v>
      </c>
      <c r="AC41" t="str">
        <v>Incidente</v>
      </c>
      <c r="AD41" t="str">
        <v>Type6</v>
      </c>
      <c r="AE41" t="str">
        <v>A (Muy Importante)</v>
      </c>
      <c r="AF41">
        <v>9</v>
      </c>
      <c r="AG41">
        <v>0</v>
      </c>
      <c r="AH41">
        <v>0</v>
      </c>
      <c r="AJ41" t="str">
        <v>Incidente</v>
      </c>
      <c r="AK41" t="str">
        <v>Type4</v>
      </c>
      <c r="AL41" t="str">
        <v>A (Muy Importante)</v>
      </c>
      <c r="AM41">
        <v>1</v>
      </c>
      <c r="AN41">
        <v>6</v>
      </c>
      <c r="AO41">
        <v>6</v>
      </c>
      <c r="AQ41" t="str">
        <v>Incidente</v>
      </c>
      <c r="AR41" t="str">
        <v>Type4</v>
      </c>
      <c r="AS41" t="str">
        <v>A (Muy Importante)</v>
      </c>
      <c r="AT41">
        <v>6</v>
      </c>
      <c r="AU41">
        <v>1</v>
      </c>
      <c r="AV41">
        <v>0</v>
      </c>
    </row>
    <row r="42" spans="1:48" x14ac:dyDescent="0.35">
      <c r="A42" t="str">
        <v>Incidente</v>
      </c>
      <c r="B42" t="str">
        <v>Type6</v>
      </c>
      <c r="C42" t="str">
        <v>A (Muy Importante)</v>
      </c>
      <c r="D42">
        <v>2</v>
      </c>
      <c r="E42">
        <v>0</v>
      </c>
      <c r="F42">
        <v>0</v>
      </c>
      <c r="H42" t="str">
        <v>Incidente</v>
      </c>
      <c r="I42" t="str">
        <v>Type2</v>
      </c>
      <c r="J42" t="str">
        <v>A (Muy Importante)</v>
      </c>
      <c r="K42">
        <v>2</v>
      </c>
      <c r="L42">
        <v>0</v>
      </c>
      <c r="M42">
        <v>0</v>
      </c>
      <c r="O42" t="str">
        <v>Incidente</v>
      </c>
      <c r="P42" t="str">
        <v>Type2</v>
      </c>
      <c r="Q42" t="str">
        <v>A (Muy Importante)</v>
      </c>
      <c r="R42">
        <v>5</v>
      </c>
      <c r="S42">
        <v>0</v>
      </c>
      <c r="T42">
        <v>0</v>
      </c>
      <c r="V42" t="str">
        <v>Incidente</v>
      </c>
      <c r="W42" t="str">
        <v>Type6</v>
      </c>
      <c r="X42" t="str">
        <v>A (Muy Importante)</v>
      </c>
      <c r="Y42">
        <v>1</v>
      </c>
      <c r="Z42">
        <v>23</v>
      </c>
      <c r="AA42">
        <v>23</v>
      </c>
      <c r="AC42" t="str">
        <v>Incidente</v>
      </c>
      <c r="AD42" t="str">
        <v>Type6</v>
      </c>
      <c r="AE42" t="str">
        <v>A (Muy Importante)</v>
      </c>
      <c r="AF42">
        <v>9</v>
      </c>
      <c r="AG42">
        <v>0</v>
      </c>
      <c r="AH42">
        <v>0</v>
      </c>
      <c r="AJ42" t="str">
        <v>Incidente</v>
      </c>
      <c r="AK42" t="str">
        <v>Type4</v>
      </c>
      <c r="AL42" t="str">
        <v>A (Muy Importante)</v>
      </c>
      <c r="AM42">
        <v>1</v>
      </c>
      <c r="AN42">
        <v>1</v>
      </c>
      <c r="AO42">
        <v>1</v>
      </c>
      <c r="AQ42" t="str">
        <v>Incidente</v>
      </c>
      <c r="AR42" t="str">
        <v>Type4</v>
      </c>
      <c r="AS42" t="str">
        <v>A (Muy Importante)</v>
      </c>
      <c r="AT42">
        <v>6</v>
      </c>
      <c r="AU42">
        <v>0</v>
      </c>
      <c r="AV42">
        <v>0</v>
      </c>
    </row>
    <row r="43" spans="1:48" x14ac:dyDescent="0.35">
      <c r="A43" t="str">
        <v>Incidente</v>
      </c>
      <c r="B43" t="str">
        <v>Type2</v>
      </c>
      <c r="C43" t="str">
        <v>A (Muy Importante)</v>
      </c>
      <c r="D43">
        <v>2</v>
      </c>
      <c r="E43">
        <v>4</v>
      </c>
      <c r="F43">
        <v>4</v>
      </c>
      <c r="H43" t="str">
        <v>Incidente</v>
      </c>
      <c r="I43" t="str">
        <v>Type2</v>
      </c>
      <c r="J43" t="str">
        <v>A (Muy Importante)</v>
      </c>
      <c r="K43">
        <v>2</v>
      </c>
      <c r="L43">
        <v>2</v>
      </c>
      <c r="M43">
        <v>0</v>
      </c>
      <c r="O43" t="str">
        <v>Incidente</v>
      </c>
      <c r="P43" t="str">
        <v>Type2</v>
      </c>
      <c r="Q43" t="str">
        <v>A (Muy Importante)</v>
      </c>
      <c r="R43">
        <v>5</v>
      </c>
      <c r="S43">
        <v>0</v>
      </c>
      <c r="T43">
        <v>0</v>
      </c>
      <c r="V43" t="str">
        <v>Incidente</v>
      </c>
      <c r="W43" t="str">
        <v>Type6</v>
      </c>
      <c r="X43" t="str">
        <v>A (Muy Importante)</v>
      </c>
      <c r="Y43">
        <v>1</v>
      </c>
      <c r="Z43">
        <v>5</v>
      </c>
      <c r="AA43">
        <v>5</v>
      </c>
      <c r="AC43" t="str">
        <v>Incidente</v>
      </c>
      <c r="AD43" t="str">
        <v>Type6</v>
      </c>
      <c r="AE43" t="str">
        <v>A (Muy Importante)</v>
      </c>
      <c r="AF43">
        <v>9</v>
      </c>
      <c r="AG43">
        <v>1</v>
      </c>
      <c r="AH43">
        <v>1</v>
      </c>
      <c r="AJ43" t="str">
        <v>Incidente</v>
      </c>
      <c r="AK43" t="str">
        <v>Type4</v>
      </c>
      <c r="AL43" t="str">
        <v>A (Muy Importante)</v>
      </c>
      <c r="AM43">
        <v>1</v>
      </c>
      <c r="AN43">
        <v>1</v>
      </c>
      <c r="AO43">
        <v>0</v>
      </c>
      <c r="AQ43" t="str">
        <v>Incidente</v>
      </c>
      <c r="AR43" t="str">
        <v>Type4</v>
      </c>
      <c r="AS43" t="str">
        <v>A (Muy Importante)</v>
      </c>
      <c r="AT43">
        <v>5</v>
      </c>
      <c r="AU43">
        <v>0</v>
      </c>
      <c r="AV43">
        <v>0</v>
      </c>
    </row>
    <row r="44" spans="1:48" x14ac:dyDescent="0.35">
      <c r="A44" t="str">
        <v>Incidente</v>
      </c>
      <c r="B44" t="str">
        <v>Type2</v>
      </c>
      <c r="C44" t="str">
        <v>A (Muy Importante)</v>
      </c>
      <c r="D44">
        <v>2</v>
      </c>
      <c r="E44">
        <v>1</v>
      </c>
      <c r="F44">
        <v>0</v>
      </c>
      <c r="H44" t="str">
        <v>Incidente</v>
      </c>
      <c r="I44" t="str">
        <v>Type2</v>
      </c>
      <c r="J44" t="str">
        <v>A (Muy Importante)</v>
      </c>
      <c r="K44">
        <v>2</v>
      </c>
      <c r="L44">
        <v>4</v>
      </c>
      <c r="M44">
        <v>0</v>
      </c>
      <c r="O44" t="str">
        <v>Incidente</v>
      </c>
      <c r="P44" t="str">
        <v>Type2</v>
      </c>
      <c r="Q44" t="str">
        <v>A (Muy Importante)</v>
      </c>
      <c r="R44">
        <v>5</v>
      </c>
      <c r="S44">
        <v>18</v>
      </c>
      <c r="T44">
        <v>18</v>
      </c>
      <c r="V44" t="str">
        <v>Incidente</v>
      </c>
      <c r="W44" t="str">
        <v>Type6</v>
      </c>
      <c r="X44" t="str">
        <v>A (Muy Importante)</v>
      </c>
      <c r="Y44">
        <v>1</v>
      </c>
      <c r="Z44">
        <v>26</v>
      </c>
      <c r="AA44">
        <v>26</v>
      </c>
      <c r="AC44" t="str">
        <v>Incidente</v>
      </c>
      <c r="AD44" t="str">
        <v>Type6</v>
      </c>
      <c r="AE44" t="str">
        <v>A (Muy Importante)</v>
      </c>
      <c r="AF44">
        <v>9</v>
      </c>
      <c r="AG44">
        <v>1</v>
      </c>
      <c r="AH44">
        <v>0</v>
      </c>
      <c r="AJ44" t="str">
        <v>Incidente</v>
      </c>
      <c r="AK44" t="str">
        <v>Type4</v>
      </c>
      <c r="AL44" t="str">
        <v>A (Muy Importante)</v>
      </c>
      <c r="AM44">
        <v>1</v>
      </c>
      <c r="AN44">
        <v>1</v>
      </c>
      <c r="AO44">
        <v>1</v>
      </c>
      <c r="AQ44" t="str">
        <v>Incidente</v>
      </c>
      <c r="AR44" t="str">
        <v>Type4</v>
      </c>
      <c r="AS44" t="str">
        <v>A (Muy Importante)</v>
      </c>
      <c r="AT44">
        <v>5</v>
      </c>
      <c r="AU44">
        <v>0</v>
      </c>
      <c r="AV44">
        <v>0</v>
      </c>
    </row>
    <row r="45" spans="1:48" x14ac:dyDescent="0.35">
      <c r="A45" t="str">
        <v>Incidente</v>
      </c>
      <c r="B45" t="str">
        <v>Type2</v>
      </c>
      <c r="C45" t="str">
        <v>A (Muy Importante)</v>
      </c>
      <c r="D45">
        <v>2</v>
      </c>
      <c r="E45">
        <v>0</v>
      </c>
      <c r="F45">
        <v>0</v>
      </c>
      <c r="H45" t="str">
        <v>Incidente</v>
      </c>
      <c r="I45" t="str">
        <v>Type2</v>
      </c>
      <c r="J45" t="str">
        <v>A (Muy Importante)</v>
      </c>
      <c r="K45">
        <v>2</v>
      </c>
      <c r="L45">
        <v>4</v>
      </c>
      <c r="M45">
        <v>0</v>
      </c>
      <c r="O45" t="str">
        <v>Incidente</v>
      </c>
      <c r="P45" t="str">
        <v>Type2</v>
      </c>
      <c r="Q45" t="str">
        <v>A (Muy Importante)</v>
      </c>
      <c r="R45">
        <v>5</v>
      </c>
      <c r="S45">
        <v>8</v>
      </c>
      <c r="T45">
        <v>3</v>
      </c>
      <c r="V45" t="str">
        <v>Incidente</v>
      </c>
      <c r="W45" t="str">
        <v>Type6</v>
      </c>
      <c r="X45" t="str">
        <v>A (Muy Importante)</v>
      </c>
      <c r="Y45">
        <v>1</v>
      </c>
      <c r="Z45">
        <v>18</v>
      </c>
      <c r="AA45">
        <v>18</v>
      </c>
      <c r="AC45" t="str">
        <v>Incidente</v>
      </c>
      <c r="AD45" t="str">
        <v>Type6</v>
      </c>
      <c r="AE45" t="str">
        <v>A (Muy Importante)</v>
      </c>
      <c r="AF45">
        <v>9</v>
      </c>
      <c r="AG45">
        <v>1</v>
      </c>
      <c r="AH45">
        <v>1</v>
      </c>
      <c r="AJ45" t="str">
        <v>Incidente</v>
      </c>
      <c r="AK45" t="str">
        <v>Type4</v>
      </c>
      <c r="AL45" t="str">
        <v>A (Muy Importante)</v>
      </c>
      <c r="AM45">
        <v>1</v>
      </c>
      <c r="AN45">
        <v>1</v>
      </c>
      <c r="AO45">
        <v>1</v>
      </c>
      <c r="AQ45" t="str">
        <v>Incidente</v>
      </c>
      <c r="AR45" t="str">
        <v>Type4</v>
      </c>
      <c r="AS45" t="str">
        <v>A (Muy Importante)</v>
      </c>
      <c r="AT45">
        <v>5</v>
      </c>
      <c r="AU45">
        <v>1</v>
      </c>
      <c r="AV45">
        <v>0</v>
      </c>
    </row>
    <row r="46" spans="1:48" x14ac:dyDescent="0.35">
      <c r="A46" t="str">
        <v>Incidente</v>
      </c>
      <c r="B46" t="str">
        <v>Type2</v>
      </c>
      <c r="C46" t="str">
        <v>A+ (Crítico)</v>
      </c>
      <c r="D46">
        <v>2</v>
      </c>
      <c r="E46">
        <v>0</v>
      </c>
      <c r="F46">
        <v>0</v>
      </c>
      <c r="H46" t="str">
        <v>Incidente</v>
      </c>
      <c r="I46" t="str">
        <v>Type2</v>
      </c>
      <c r="J46" t="str">
        <v>A (Muy Importante)</v>
      </c>
      <c r="K46">
        <v>2</v>
      </c>
      <c r="L46">
        <v>2</v>
      </c>
      <c r="M46">
        <v>0</v>
      </c>
      <c r="O46" t="str">
        <v>Incidente</v>
      </c>
      <c r="P46" t="str">
        <v>Type2</v>
      </c>
      <c r="Q46" t="str">
        <v>A (Muy Importante)</v>
      </c>
      <c r="R46">
        <v>5</v>
      </c>
      <c r="S46">
        <v>16</v>
      </c>
      <c r="T46">
        <v>16</v>
      </c>
      <c r="V46" t="str">
        <v>Incidente</v>
      </c>
      <c r="W46" t="str">
        <v>Type6</v>
      </c>
      <c r="X46" t="str">
        <v>A (Muy Importante)</v>
      </c>
      <c r="Y46">
        <v>1</v>
      </c>
      <c r="Z46">
        <v>4</v>
      </c>
      <c r="AA46">
        <v>4</v>
      </c>
      <c r="AC46" t="str">
        <v>Incidente</v>
      </c>
      <c r="AD46" t="str">
        <v>Type6</v>
      </c>
      <c r="AE46" t="str">
        <v>A (Muy Importante)</v>
      </c>
      <c r="AF46">
        <v>9</v>
      </c>
      <c r="AG46">
        <v>2</v>
      </c>
      <c r="AH46">
        <v>2</v>
      </c>
      <c r="AJ46" t="str">
        <v>Incidente</v>
      </c>
      <c r="AK46" t="str">
        <v>Type4</v>
      </c>
      <c r="AL46" t="str">
        <v>A (Muy Importante)</v>
      </c>
      <c r="AM46">
        <v>1</v>
      </c>
      <c r="AN46">
        <v>1</v>
      </c>
      <c r="AO46">
        <v>1</v>
      </c>
      <c r="AQ46" t="str">
        <v>Incidente</v>
      </c>
      <c r="AR46" t="str">
        <v>Type4</v>
      </c>
      <c r="AS46" t="str">
        <v>A (Muy Importante)</v>
      </c>
      <c r="AT46">
        <v>5</v>
      </c>
      <c r="AU46">
        <v>1</v>
      </c>
      <c r="AV46">
        <v>1</v>
      </c>
    </row>
    <row r="47" spans="1:48" x14ac:dyDescent="0.35">
      <c r="A47" t="str">
        <v>Solicitud de servicio</v>
      </c>
      <c r="B47" t="str">
        <v>Type2</v>
      </c>
      <c r="C47" t="str">
        <v>D (Trivial)</v>
      </c>
      <c r="D47">
        <v>2</v>
      </c>
      <c r="E47">
        <v>0</v>
      </c>
      <c r="F47">
        <v>0</v>
      </c>
      <c r="H47" t="str">
        <v>Incidente</v>
      </c>
      <c r="I47" t="str">
        <v>Type2</v>
      </c>
      <c r="J47" t="str">
        <v>A (Muy Importante)</v>
      </c>
      <c r="K47">
        <v>2</v>
      </c>
      <c r="L47">
        <v>5</v>
      </c>
      <c r="M47">
        <v>5</v>
      </c>
      <c r="O47" t="str">
        <v>Incidente</v>
      </c>
      <c r="P47" t="str">
        <v>Type2</v>
      </c>
      <c r="Q47" t="str">
        <v>A (Muy Importante)</v>
      </c>
      <c r="R47">
        <v>5</v>
      </c>
      <c r="S47">
        <v>16</v>
      </c>
      <c r="T47">
        <v>16</v>
      </c>
      <c r="V47" t="str">
        <v>Incidente</v>
      </c>
      <c r="W47" t="str">
        <v>Type6</v>
      </c>
      <c r="X47" t="str">
        <v>A (Muy Importante)</v>
      </c>
      <c r="Y47">
        <v>1</v>
      </c>
      <c r="Z47">
        <v>21</v>
      </c>
      <c r="AA47">
        <v>21</v>
      </c>
      <c r="AC47" t="str">
        <v>Incidente</v>
      </c>
      <c r="AD47" t="str">
        <v>Type6</v>
      </c>
      <c r="AE47" t="str">
        <v>A (Muy Importante)</v>
      </c>
      <c r="AF47">
        <v>9</v>
      </c>
      <c r="AG47">
        <v>1</v>
      </c>
      <c r="AH47">
        <v>1</v>
      </c>
      <c r="AJ47" t="str">
        <v>Incidente</v>
      </c>
      <c r="AK47" t="str">
        <v>Type4</v>
      </c>
      <c r="AL47" t="str">
        <v>A (Muy Importante)</v>
      </c>
      <c r="AM47">
        <v>1</v>
      </c>
      <c r="AN47">
        <v>1</v>
      </c>
      <c r="AO47">
        <v>1</v>
      </c>
      <c r="AQ47" t="str">
        <v>Incidente</v>
      </c>
      <c r="AR47" t="str">
        <v>Type4</v>
      </c>
      <c r="AS47" t="str">
        <v>A (Muy Importante)</v>
      </c>
      <c r="AT47">
        <v>5</v>
      </c>
      <c r="AU47">
        <v>0</v>
      </c>
      <c r="AV47">
        <v>0</v>
      </c>
    </row>
    <row r="48" spans="1:48" x14ac:dyDescent="0.35">
      <c r="A48" t="str">
        <v>Incidente</v>
      </c>
      <c r="B48" t="str">
        <v>Type4</v>
      </c>
      <c r="C48" t="str">
        <v>A (Muy Importante)</v>
      </c>
      <c r="D48">
        <v>2</v>
      </c>
      <c r="E48">
        <v>7</v>
      </c>
      <c r="F48">
        <v>0</v>
      </c>
      <c r="H48" t="str">
        <v>Incidente</v>
      </c>
      <c r="I48" t="str">
        <v>Type2</v>
      </c>
      <c r="J48" t="str">
        <v>A (Muy Importante)</v>
      </c>
      <c r="K48">
        <v>2</v>
      </c>
      <c r="L48">
        <v>4</v>
      </c>
      <c r="M48">
        <v>0</v>
      </c>
      <c r="O48" t="str">
        <v>Incidente</v>
      </c>
      <c r="P48" t="str">
        <v>Type2</v>
      </c>
      <c r="Q48" t="str">
        <v>A (Muy Importante)</v>
      </c>
      <c r="R48">
        <v>3</v>
      </c>
      <c r="S48">
        <v>0</v>
      </c>
      <c r="T48">
        <v>0</v>
      </c>
      <c r="V48" t="str">
        <v>Incidente</v>
      </c>
      <c r="W48" t="str">
        <v>Type6</v>
      </c>
      <c r="X48" t="str">
        <v>A (Muy Importante)</v>
      </c>
      <c r="Y48">
        <v>1</v>
      </c>
      <c r="Z48">
        <v>4</v>
      </c>
      <c r="AA48">
        <v>3</v>
      </c>
      <c r="AC48" t="str">
        <v>Incidente</v>
      </c>
      <c r="AD48" t="str">
        <v>Type6</v>
      </c>
      <c r="AE48" t="str">
        <v>A (Muy Importante)</v>
      </c>
      <c r="AF48">
        <v>9</v>
      </c>
      <c r="AG48">
        <v>0</v>
      </c>
      <c r="AH48">
        <v>0</v>
      </c>
      <c r="AJ48" t="str">
        <v>Incidente</v>
      </c>
      <c r="AK48" t="str">
        <v>Type4</v>
      </c>
      <c r="AL48" t="str">
        <v>A (Muy Importante)</v>
      </c>
      <c r="AM48">
        <v>1</v>
      </c>
      <c r="AN48">
        <v>3</v>
      </c>
      <c r="AO48">
        <v>2</v>
      </c>
      <c r="AQ48" t="str">
        <v>Incidente</v>
      </c>
      <c r="AR48" t="str">
        <v>Type4</v>
      </c>
      <c r="AS48" t="str">
        <v>A (Muy Importante)</v>
      </c>
      <c r="AT48">
        <v>5</v>
      </c>
      <c r="AU48">
        <v>4</v>
      </c>
      <c r="AV48">
        <v>4</v>
      </c>
    </row>
    <row r="49" spans="1:48" x14ac:dyDescent="0.35">
      <c r="A49" t="str">
        <v>Incidente</v>
      </c>
      <c r="B49" t="str">
        <v>Type2</v>
      </c>
      <c r="C49" t="str">
        <v>A+ (Crítico)</v>
      </c>
      <c r="D49">
        <v>2</v>
      </c>
      <c r="E49">
        <v>0</v>
      </c>
      <c r="F49">
        <v>0</v>
      </c>
      <c r="H49" t="str">
        <v>Incidente</v>
      </c>
      <c r="I49" t="str">
        <v>Type2</v>
      </c>
      <c r="J49" t="str">
        <v>A (Muy Importante)</v>
      </c>
      <c r="K49">
        <v>2</v>
      </c>
      <c r="L49">
        <v>6</v>
      </c>
      <c r="M49">
        <v>5</v>
      </c>
      <c r="O49" t="str">
        <v>Incidente</v>
      </c>
      <c r="P49" t="str">
        <v>Type2</v>
      </c>
      <c r="Q49" t="str">
        <v>A (Muy Importante)</v>
      </c>
      <c r="R49">
        <v>3</v>
      </c>
      <c r="S49">
        <v>2</v>
      </c>
      <c r="T49">
        <v>2</v>
      </c>
      <c r="V49" t="str">
        <v>Incidente</v>
      </c>
      <c r="W49" t="str">
        <v>Type6</v>
      </c>
      <c r="X49" t="str">
        <v>A (Muy Importante)</v>
      </c>
      <c r="Y49">
        <v>1</v>
      </c>
      <c r="Z49">
        <v>27</v>
      </c>
      <c r="AA49">
        <v>0</v>
      </c>
      <c r="AC49" t="str">
        <v>Incidente</v>
      </c>
      <c r="AD49" t="str">
        <v>Type6</v>
      </c>
      <c r="AE49" t="str">
        <v>A (Muy Importante)</v>
      </c>
      <c r="AF49">
        <v>9</v>
      </c>
      <c r="AG49">
        <v>2</v>
      </c>
      <c r="AH49">
        <v>0</v>
      </c>
      <c r="AJ49" t="str">
        <v>Incidente</v>
      </c>
      <c r="AK49" t="str">
        <v>Type4</v>
      </c>
      <c r="AL49" t="str">
        <v>A (Muy Importante)</v>
      </c>
      <c r="AM49">
        <v>1</v>
      </c>
      <c r="AN49">
        <v>1</v>
      </c>
      <c r="AO49">
        <v>1</v>
      </c>
      <c r="AQ49" t="str">
        <v>Incidente</v>
      </c>
      <c r="AR49" t="str">
        <v>Type4</v>
      </c>
      <c r="AS49" t="str">
        <v>A (Muy Importante)</v>
      </c>
      <c r="AT49">
        <v>5</v>
      </c>
      <c r="AU49">
        <v>0</v>
      </c>
      <c r="AV49">
        <v>0</v>
      </c>
    </row>
    <row r="50" spans="1:48" x14ac:dyDescent="0.35">
      <c r="A50" t="str">
        <v>Incidente</v>
      </c>
      <c r="B50" t="str">
        <v>Type4</v>
      </c>
      <c r="C50" t="str">
        <v>A (Muy Importante)</v>
      </c>
      <c r="D50">
        <v>2</v>
      </c>
      <c r="E50">
        <v>0</v>
      </c>
      <c r="F50">
        <v>0</v>
      </c>
      <c r="H50" t="str">
        <v>Incidente</v>
      </c>
      <c r="I50" t="str">
        <v>Type2</v>
      </c>
      <c r="J50" t="str">
        <v>A (Muy Importante)</v>
      </c>
      <c r="K50">
        <v>2</v>
      </c>
      <c r="L50">
        <v>4</v>
      </c>
      <c r="M50">
        <v>4</v>
      </c>
      <c r="O50" t="str">
        <v>Incidente</v>
      </c>
      <c r="P50" t="str">
        <v>Type2</v>
      </c>
      <c r="Q50" t="str">
        <v>A (Muy Importante)</v>
      </c>
      <c r="R50">
        <v>3</v>
      </c>
      <c r="S50">
        <v>0</v>
      </c>
      <c r="T50">
        <v>0</v>
      </c>
      <c r="V50" t="str">
        <v>Incidente</v>
      </c>
      <c r="W50" t="str">
        <v>Type6</v>
      </c>
      <c r="X50" t="str">
        <v>A (Muy Importante)</v>
      </c>
      <c r="Y50">
        <v>1</v>
      </c>
      <c r="Z50">
        <v>6</v>
      </c>
      <c r="AA50">
        <v>0</v>
      </c>
      <c r="AC50" t="str">
        <v>Incidente</v>
      </c>
      <c r="AD50" t="str">
        <v>Type6</v>
      </c>
      <c r="AE50" t="str">
        <v>A (Muy Importante)</v>
      </c>
      <c r="AF50">
        <v>9</v>
      </c>
      <c r="AG50">
        <v>0</v>
      </c>
      <c r="AH50">
        <v>0</v>
      </c>
      <c r="AJ50" t="str">
        <v>Incidente</v>
      </c>
      <c r="AK50" t="str">
        <v>Type4</v>
      </c>
      <c r="AL50" t="str">
        <v>A (Muy Importante)</v>
      </c>
      <c r="AM50">
        <v>1</v>
      </c>
      <c r="AN50">
        <v>21</v>
      </c>
      <c r="AO50">
        <v>20</v>
      </c>
      <c r="AQ50" t="str">
        <v>Incidente</v>
      </c>
      <c r="AR50" t="str">
        <v>Type4</v>
      </c>
      <c r="AS50" t="str">
        <v>A (Muy Importante)</v>
      </c>
      <c r="AT50">
        <v>5</v>
      </c>
      <c r="AU50">
        <v>12</v>
      </c>
      <c r="AV50">
        <v>6</v>
      </c>
    </row>
    <row r="51" spans="1:48" x14ac:dyDescent="0.35">
      <c r="A51" t="str">
        <v>Incidente</v>
      </c>
      <c r="B51" t="str">
        <v>Type2</v>
      </c>
      <c r="C51" t="str">
        <v>A+ (Crítico)</v>
      </c>
      <c r="D51">
        <v>2</v>
      </c>
      <c r="E51">
        <v>0</v>
      </c>
      <c r="F51">
        <v>0</v>
      </c>
      <c r="H51" t="str">
        <v>Incidente</v>
      </c>
      <c r="I51" t="str">
        <v>Type2</v>
      </c>
      <c r="J51" t="str">
        <v>A (Muy Importante)</v>
      </c>
      <c r="K51">
        <v>2</v>
      </c>
      <c r="L51">
        <v>6</v>
      </c>
      <c r="M51">
        <v>0</v>
      </c>
      <c r="O51" t="str">
        <v>Incidente</v>
      </c>
      <c r="P51" t="str">
        <v>Type2</v>
      </c>
      <c r="Q51" t="str">
        <v>A (Muy Importante)</v>
      </c>
      <c r="R51">
        <v>3</v>
      </c>
      <c r="S51">
        <v>0</v>
      </c>
      <c r="T51">
        <v>0</v>
      </c>
      <c r="V51" t="str">
        <v>Incidente</v>
      </c>
      <c r="W51" t="str">
        <v>Type6</v>
      </c>
      <c r="X51" t="str">
        <v>A (Muy Importante)</v>
      </c>
      <c r="Y51">
        <v>1</v>
      </c>
      <c r="Z51">
        <v>5</v>
      </c>
      <c r="AA51">
        <v>5</v>
      </c>
      <c r="AC51" t="str">
        <v>Incidente</v>
      </c>
      <c r="AD51" t="str">
        <v>Type6</v>
      </c>
      <c r="AE51" t="str">
        <v>A (Muy Importante)</v>
      </c>
      <c r="AF51">
        <v>9</v>
      </c>
      <c r="AG51">
        <v>0</v>
      </c>
      <c r="AH51">
        <v>0</v>
      </c>
      <c r="AJ51" t="str">
        <v>Incidente</v>
      </c>
      <c r="AK51" t="str">
        <v>Type4</v>
      </c>
      <c r="AL51" t="str">
        <v>A (Muy Importante)</v>
      </c>
      <c r="AM51">
        <v>1</v>
      </c>
      <c r="AN51">
        <v>19</v>
      </c>
      <c r="AO51">
        <v>0</v>
      </c>
      <c r="AQ51" t="str">
        <v>Incidente</v>
      </c>
      <c r="AR51" t="str">
        <v>Type4</v>
      </c>
      <c r="AS51" t="str">
        <v>A (Muy Importante)</v>
      </c>
      <c r="AT51">
        <v>5</v>
      </c>
      <c r="AU51">
        <v>2</v>
      </c>
      <c r="AV51">
        <v>2</v>
      </c>
    </row>
    <row r="52" spans="1:48" x14ac:dyDescent="0.35">
      <c r="A52" t="str">
        <v>Incidente</v>
      </c>
      <c r="B52" t="str">
        <v>Type4</v>
      </c>
      <c r="C52" t="str">
        <v>A+ (Crítico)</v>
      </c>
      <c r="D52">
        <v>2</v>
      </c>
      <c r="E52">
        <v>2</v>
      </c>
      <c r="F52">
        <v>2</v>
      </c>
      <c r="H52" t="str">
        <v>Incidente</v>
      </c>
      <c r="I52" t="str">
        <v>Type2</v>
      </c>
      <c r="J52" t="str">
        <v>A (Muy Importante)</v>
      </c>
      <c r="K52">
        <v>2</v>
      </c>
      <c r="L52">
        <v>2</v>
      </c>
      <c r="M52">
        <v>0</v>
      </c>
      <c r="O52" t="str">
        <v>Incidente</v>
      </c>
      <c r="P52" t="str">
        <v>Type2</v>
      </c>
      <c r="Q52" t="str">
        <v>A (Muy Importante)</v>
      </c>
      <c r="R52">
        <v>3</v>
      </c>
      <c r="S52">
        <v>4</v>
      </c>
      <c r="T52">
        <v>4</v>
      </c>
      <c r="V52" t="str">
        <v>Incidente</v>
      </c>
      <c r="W52" t="str">
        <v>Type6</v>
      </c>
      <c r="X52" t="str">
        <v>A (Muy Importante)</v>
      </c>
      <c r="Y52">
        <v>1</v>
      </c>
      <c r="Z52">
        <v>4</v>
      </c>
      <c r="AA52">
        <v>4</v>
      </c>
      <c r="AC52" t="str">
        <v>Incidente</v>
      </c>
      <c r="AD52" t="str">
        <v>Type6</v>
      </c>
      <c r="AE52" t="str">
        <v>A (Muy Importante)</v>
      </c>
      <c r="AF52">
        <v>9</v>
      </c>
      <c r="AG52">
        <v>0</v>
      </c>
      <c r="AH52">
        <v>0</v>
      </c>
      <c r="AJ52" t="str">
        <v>Incidente</v>
      </c>
      <c r="AK52" t="str">
        <v>Type4</v>
      </c>
      <c r="AL52" t="str">
        <v>A (Muy Importante)</v>
      </c>
      <c r="AM52">
        <v>1</v>
      </c>
      <c r="AN52">
        <v>35</v>
      </c>
      <c r="AO52">
        <v>0</v>
      </c>
      <c r="AQ52" t="str">
        <v>Incidente</v>
      </c>
      <c r="AR52" t="str">
        <v>Type4</v>
      </c>
      <c r="AS52" t="str">
        <v>A (Muy Importante)</v>
      </c>
      <c r="AT52">
        <v>5</v>
      </c>
      <c r="AU52">
        <v>0</v>
      </c>
      <c r="AV52">
        <v>0</v>
      </c>
    </row>
    <row r="53" spans="1:48" x14ac:dyDescent="0.35">
      <c r="A53" t="str">
        <v>Incidente</v>
      </c>
      <c r="B53" t="str">
        <v>Type8</v>
      </c>
      <c r="C53" t="str">
        <v>B (Importante)</v>
      </c>
      <c r="D53">
        <v>2</v>
      </c>
      <c r="E53">
        <v>2</v>
      </c>
      <c r="F53">
        <v>0</v>
      </c>
      <c r="H53" t="str">
        <v>Incidente</v>
      </c>
      <c r="I53" t="str">
        <v>Type2</v>
      </c>
      <c r="J53" t="str">
        <v>A (Muy Importante)</v>
      </c>
      <c r="K53">
        <v>2</v>
      </c>
      <c r="L53">
        <v>0</v>
      </c>
      <c r="M53">
        <v>0</v>
      </c>
      <c r="O53" t="str">
        <v>Incidente</v>
      </c>
      <c r="P53" t="str">
        <v>Type2</v>
      </c>
      <c r="Q53" t="str">
        <v>A (Muy Importante)</v>
      </c>
      <c r="R53">
        <v>3</v>
      </c>
      <c r="S53">
        <v>0</v>
      </c>
      <c r="T53">
        <v>0</v>
      </c>
      <c r="V53" t="str">
        <v>Incidente</v>
      </c>
      <c r="W53" t="str">
        <v>Type6</v>
      </c>
      <c r="X53" t="str">
        <v>A (Muy Importante)</v>
      </c>
      <c r="Y53">
        <v>1</v>
      </c>
      <c r="Z53">
        <v>11</v>
      </c>
      <c r="AA53">
        <v>11</v>
      </c>
      <c r="AC53" t="str">
        <v>Incidente</v>
      </c>
      <c r="AD53" t="str">
        <v>Type6</v>
      </c>
      <c r="AE53" t="str">
        <v>A (Muy Importante)</v>
      </c>
      <c r="AF53">
        <v>9</v>
      </c>
      <c r="AG53">
        <v>0</v>
      </c>
      <c r="AH53">
        <v>0</v>
      </c>
      <c r="AJ53" t="str">
        <v>Incidente</v>
      </c>
      <c r="AK53" t="str">
        <v>Type4</v>
      </c>
      <c r="AL53" t="str">
        <v>A (Muy Importante)</v>
      </c>
      <c r="AM53">
        <v>1</v>
      </c>
      <c r="AN53">
        <v>49</v>
      </c>
      <c r="AO53">
        <v>47</v>
      </c>
      <c r="AQ53" t="str">
        <v>Incidente</v>
      </c>
      <c r="AR53" t="str">
        <v>Type4</v>
      </c>
      <c r="AS53" t="str">
        <v>A (Muy Importante)</v>
      </c>
      <c r="AT53">
        <v>5</v>
      </c>
      <c r="AU53">
        <v>0</v>
      </c>
      <c r="AV53">
        <v>0</v>
      </c>
    </row>
    <row r="54" spans="1:48" x14ac:dyDescent="0.35">
      <c r="A54" t="str">
        <v>Incidente</v>
      </c>
      <c r="B54" t="str">
        <v>Type8</v>
      </c>
      <c r="C54" t="str">
        <v>B (Importante)</v>
      </c>
      <c r="D54">
        <v>2</v>
      </c>
      <c r="E54">
        <v>3</v>
      </c>
      <c r="F54">
        <v>0</v>
      </c>
      <c r="H54" t="str">
        <v>Incidente</v>
      </c>
      <c r="I54" t="str">
        <v>Type2</v>
      </c>
      <c r="J54" t="str">
        <v>A (Muy Importante)</v>
      </c>
      <c r="K54">
        <v>2</v>
      </c>
      <c r="L54">
        <v>10</v>
      </c>
      <c r="M54">
        <v>2</v>
      </c>
      <c r="O54" t="str">
        <v>Incidente</v>
      </c>
      <c r="P54" t="str">
        <v>Type2</v>
      </c>
      <c r="Q54" t="str">
        <v>A (Muy Importante)</v>
      </c>
      <c r="R54">
        <v>3</v>
      </c>
      <c r="S54">
        <v>1</v>
      </c>
      <c r="T54">
        <v>1</v>
      </c>
      <c r="V54" t="str">
        <v>Incidente</v>
      </c>
      <c r="W54" t="str">
        <v>Type6</v>
      </c>
      <c r="X54" t="str">
        <v>A (Muy Importante)</v>
      </c>
      <c r="Y54">
        <v>1</v>
      </c>
      <c r="Z54">
        <v>27</v>
      </c>
      <c r="AA54">
        <v>27</v>
      </c>
      <c r="AC54" t="str">
        <v>Incidente</v>
      </c>
      <c r="AD54" t="str">
        <v>Type6</v>
      </c>
      <c r="AE54" t="str">
        <v>A (Muy Importante)</v>
      </c>
      <c r="AF54">
        <v>9</v>
      </c>
      <c r="AG54">
        <v>0</v>
      </c>
      <c r="AH54">
        <v>0</v>
      </c>
      <c r="AJ54" t="str">
        <v>Incidente</v>
      </c>
      <c r="AK54" t="str">
        <v>Type4</v>
      </c>
      <c r="AL54" t="str">
        <v>A (Muy Importante)</v>
      </c>
      <c r="AM54">
        <v>1</v>
      </c>
      <c r="AN54">
        <v>67</v>
      </c>
      <c r="AO54">
        <v>67</v>
      </c>
      <c r="AQ54" t="str">
        <v>Incidente</v>
      </c>
      <c r="AR54" t="str">
        <v>Type4</v>
      </c>
      <c r="AS54" t="str">
        <v>A (Muy Importante)</v>
      </c>
      <c r="AT54">
        <v>5</v>
      </c>
      <c r="AU54">
        <v>0</v>
      </c>
      <c r="AV54">
        <v>0</v>
      </c>
    </row>
    <row r="55" spans="1:48" x14ac:dyDescent="0.35">
      <c r="A55" t="str">
        <v>Incidente</v>
      </c>
      <c r="B55" t="str">
        <v>Type8</v>
      </c>
      <c r="C55" t="str">
        <v>B (Importante)</v>
      </c>
      <c r="D55">
        <v>2</v>
      </c>
      <c r="E55">
        <v>4</v>
      </c>
      <c r="F55">
        <v>0</v>
      </c>
      <c r="H55" t="str">
        <v>Incidente</v>
      </c>
      <c r="I55" t="str">
        <v>Type2</v>
      </c>
      <c r="J55" t="str">
        <v>A (Muy Importante)</v>
      </c>
      <c r="K55">
        <v>2</v>
      </c>
      <c r="L55">
        <v>0</v>
      </c>
      <c r="M55">
        <v>0</v>
      </c>
      <c r="O55" t="str">
        <v>Incidente</v>
      </c>
      <c r="P55" t="str">
        <v>Type2</v>
      </c>
      <c r="Q55" t="str">
        <v>A (Muy Importante)</v>
      </c>
      <c r="R55">
        <v>3</v>
      </c>
      <c r="S55">
        <v>1</v>
      </c>
      <c r="T55">
        <v>1</v>
      </c>
      <c r="V55" t="str">
        <v>Incidente</v>
      </c>
      <c r="W55" t="str">
        <v>Type6</v>
      </c>
      <c r="X55" t="str">
        <v>A (Muy Importante)</v>
      </c>
      <c r="Y55">
        <v>1</v>
      </c>
      <c r="Z55">
        <v>4</v>
      </c>
      <c r="AA55">
        <v>4</v>
      </c>
      <c r="AC55" t="str">
        <v>Incidente</v>
      </c>
      <c r="AD55" t="str">
        <v>Type6</v>
      </c>
      <c r="AE55" t="str">
        <v>A (Muy Importante)</v>
      </c>
      <c r="AF55">
        <v>9</v>
      </c>
      <c r="AG55">
        <v>14</v>
      </c>
      <c r="AH55">
        <v>14</v>
      </c>
      <c r="AJ55" t="str">
        <v>Incidente</v>
      </c>
      <c r="AK55" t="str">
        <v>Type4</v>
      </c>
      <c r="AL55" t="str">
        <v>A (Muy Importante)</v>
      </c>
      <c r="AM55">
        <v>1</v>
      </c>
      <c r="AN55">
        <v>73</v>
      </c>
      <c r="AO55">
        <v>73</v>
      </c>
      <c r="AQ55" t="str">
        <v>Incidente</v>
      </c>
      <c r="AR55" t="str">
        <v>Type4</v>
      </c>
      <c r="AS55" t="str">
        <v>A (Muy Importante)</v>
      </c>
      <c r="AT55">
        <v>5</v>
      </c>
      <c r="AU55">
        <v>3</v>
      </c>
      <c r="AV55">
        <v>3</v>
      </c>
    </row>
    <row r="56" spans="1:48" x14ac:dyDescent="0.35">
      <c r="A56" t="str">
        <v>Incidente</v>
      </c>
      <c r="B56" t="str">
        <v>Type4</v>
      </c>
      <c r="C56" t="str">
        <v>A (Muy Importante)</v>
      </c>
      <c r="D56">
        <v>2</v>
      </c>
      <c r="E56">
        <v>0</v>
      </c>
      <c r="F56">
        <v>0</v>
      </c>
      <c r="H56" t="str">
        <v>Incidente</v>
      </c>
      <c r="I56" t="str">
        <v>Type2</v>
      </c>
      <c r="J56" t="str">
        <v>A (Muy Importante)</v>
      </c>
      <c r="K56">
        <v>2</v>
      </c>
      <c r="L56">
        <v>0</v>
      </c>
      <c r="M56">
        <v>0</v>
      </c>
      <c r="O56" t="str">
        <v>Incidente</v>
      </c>
      <c r="P56" t="str">
        <v>Type2</v>
      </c>
      <c r="Q56" t="str">
        <v>A (Muy Importante)</v>
      </c>
      <c r="R56">
        <v>3</v>
      </c>
      <c r="S56">
        <v>1</v>
      </c>
      <c r="T56">
        <v>1</v>
      </c>
      <c r="V56" t="str">
        <v>Incidente</v>
      </c>
      <c r="W56" t="str">
        <v>Type6</v>
      </c>
      <c r="X56" t="str">
        <v>A (Muy Importante)</v>
      </c>
      <c r="Y56">
        <v>1</v>
      </c>
      <c r="Z56">
        <v>27</v>
      </c>
      <c r="AA56">
        <v>27</v>
      </c>
      <c r="AC56" t="str">
        <v>Incidente</v>
      </c>
      <c r="AD56" t="str">
        <v>Type6</v>
      </c>
      <c r="AE56" t="str">
        <v>A (Muy Importante)</v>
      </c>
      <c r="AF56">
        <v>9</v>
      </c>
      <c r="AG56">
        <v>5</v>
      </c>
      <c r="AH56">
        <v>5</v>
      </c>
      <c r="AJ56" t="str">
        <v>Incidente</v>
      </c>
      <c r="AK56" t="str">
        <v>Type4</v>
      </c>
      <c r="AL56" t="str">
        <v>A (Muy Importante)</v>
      </c>
      <c r="AM56">
        <v>1</v>
      </c>
      <c r="AN56">
        <v>197</v>
      </c>
      <c r="AO56">
        <v>197</v>
      </c>
      <c r="AQ56" t="str">
        <v>Incidente</v>
      </c>
      <c r="AR56" t="str">
        <v>Type4</v>
      </c>
      <c r="AS56" t="str">
        <v>A (Muy Importante)</v>
      </c>
      <c r="AT56">
        <v>5</v>
      </c>
      <c r="AU56">
        <v>3</v>
      </c>
      <c r="AV56">
        <v>3</v>
      </c>
    </row>
    <row r="57" spans="1:48" x14ac:dyDescent="0.35">
      <c r="A57" t="str">
        <v>Incidente</v>
      </c>
      <c r="B57" t="str">
        <v>Type2</v>
      </c>
      <c r="C57" t="str">
        <v>A (Muy Importante)</v>
      </c>
      <c r="D57">
        <v>2</v>
      </c>
      <c r="E57">
        <v>0</v>
      </c>
      <c r="F57">
        <v>0</v>
      </c>
      <c r="H57" t="str">
        <v>Incidente</v>
      </c>
      <c r="I57" t="str">
        <v>Type2</v>
      </c>
      <c r="J57" t="str">
        <v>A (Muy Importante)</v>
      </c>
      <c r="K57">
        <v>2</v>
      </c>
      <c r="L57">
        <v>1</v>
      </c>
      <c r="M57">
        <v>0</v>
      </c>
      <c r="O57" t="str">
        <v>Incidente</v>
      </c>
      <c r="P57" t="str">
        <v>Type2</v>
      </c>
      <c r="Q57" t="str">
        <v>A (Muy Importante)</v>
      </c>
      <c r="R57">
        <v>3</v>
      </c>
      <c r="S57">
        <v>0</v>
      </c>
      <c r="T57">
        <v>0</v>
      </c>
      <c r="V57" t="str">
        <v>Incidente</v>
      </c>
      <c r="W57" t="str">
        <v>Type6</v>
      </c>
      <c r="X57" t="str">
        <v>A (Muy Importante)</v>
      </c>
      <c r="Y57">
        <v>1</v>
      </c>
      <c r="Z57">
        <v>27</v>
      </c>
      <c r="AA57">
        <v>27</v>
      </c>
      <c r="AC57" t="str">
        <v>Incidente</v>
      </c>
      <c r="AD57" t="str">
        <v>Type6</v>
      </c>
      <c r="AE57" t="str">
        <v>A (Muy Importante)</v>
      </c>
      <c r="AF57">
        <v>9</v>
      </c>
      <c r="AG57">
        <v>7</v>
      </c>
      <c r="AH57">
        <v>0</v>
      </c>
      <c r="AJ57" t="str">
        <v>Incidente</v>
      </c>
      <c r="AK57" t="str">
        <v>Type4</v>
      </c>
      <c r="AL57" t="str">
        <v>A (Muy Importante)</v>
      </c>
      <c r="AM57">
        <v>11</v>
      </c>
      <c r="AN57">
        <v>1</v>
      </c>
      <c r="AO57">
        <v>1</v>
      </c>
      <c r="AQ57" t="str">
        <v>Incidente</v>
      </c>
      <c r="AR57" t="str">
        <v>Type4</v>
      </c>
      <c r="AS57" t="str">
        <v>A (Muy Importante)</v>
      </c>
      <c r="AT57">
        <v>5</v>
      </c>
      <c r="AU57">
        <v>0</v>
      </c>
      <c r="AV57">
        <v>0</v>
      </c>
    </row>
    <row r="58" spans="1:48" x14ac:dyDescent="0.35">
      <c r="A58" t="str">
        <v>Incidente</v>
      </c>
      <c r="B58" t="str">
        <v>Type4</v>
      </c>
      <c r="C58" t="str">
        <v>A (Muy Importante)</v>
      </c>
      <c r="D58">
        <v>2</v>
      </c>
      <c r="E58">
        <v>11</v>
      </c>
      <c r="F58">
        <v>11</v>
      </c>
      <c r="H58" t="str">
        <v>Incidente</v>
      </c>
      <c r="I58" t="str">
        <v>Type2</v>
      </c>
      <c r="J58" t="str">
        <v>A (Muy Importante)</v>
      </c>
      <c r="K58">
        <v>2</v>
      </c>
      <c r="L58">
        <v>8</v>
      </c>
      <c r="M58">
        <v>0</v>
      </c>
      <c r="O58" t="str">
        <v>Incidente</v>
      </c>
      <c r="P58" t="str">
        <v>Type2</v>
      </c>
      <c r="Q58" t="str">
        <v>A (Muy Importante)</v>
      </c>
      <c r="R58">
        <v>3</v>
      </c>
      <c r="S58">
        <v>1</v>
      </c>
      <c r="T58">
        <v>1</v>
      </c>
      <c r="V58" t="str">
        <v>Incidente</v>
      </c>
      <c r="W58" t="str">
        <v>Type6</v>
      </c>
      <c r="X58" t="str">
        <v>A (Muy Importante)</v>
      </c>
      <c r="Y58">
        <v>1</v>
      </c>
      <c r="Z58">
        <v>41</v>
      </c>
      <c r="AA58">
        <v>41</v>
      </c>
      <c r="AC58" t="str">
        <v>Incidente</v>
      </c>
      <c r="AD58" t="str">
        <v>Type6</v>
      </c>
      <c r="AE58" t="str">
        <v>A (Muy Importante)</v>
      </c>
      <c r="AF58">
        <v>9</v>
      </c>
      <c r="AG58">
        <v>7</v>
      </c>
      <c r="AH58">
        <v>0</v>
      </c>
      <c r="AJ58" t="str">
        <v>Incidente</v>
      </c>
      <c r="AK58" t="str">
        <v>Type4</v>
      </c>
      <c r="AL58" t="str">
        <v>A (Muy Importante)</v>
      </c>
      <c r="AM58">
        <v>11</v>
      </c>
      <c r="AN58">
        <v>0</v>
      </c>
      <c r="AO58">
        <v>0</v>
      </c>
    </row>
    <row r="59" spans="1:48" x14ac:dyDescent="0.35">
      <c r="A59" t="str">
        <v>Incidente</v>
      </c>
      <c r="B59" t="str">
        <v>Type2</v>
      </c>
      <c r="C59" t="str">
        <v>A (Muy Importante)</v>
      </c>
      <c r="D59">
        <v>2</v>
      </c>
      <c r="E59">
        <v>10</v>
      </c>
      <c r="F59">
        <v>7</v>
      </c>
      <c r="H59" t="str">
        <v>Incidente</v>
      </c>
      <c r="I59" t="str">
        <v>Type2</v>
      </c>
      <c r="J59" t="str">
        <v>A (Muy Importante)</v>
      </c>
      <c r="K59">
        <v>2</v>
      </c>
      <c r="L59">
        <v>1</v>
      </c>
      <c r="M59">
        <v>0</v>
      </c>
      <c r="O59" t="str">
        <v>Incidente</v>
      </c>
      <c r="P59" t="str">
        <v>Type2</v>
      </c>
      <c r="Q59" t="str">
        <v>A (Muy Importante)</v>
      </c>
      <c r="R59">
        <v>3</v>
      </c>
      <c r="S59">
        <v>34</v>
      </c>
      <c r="T59">
        <v>34</v>
      </c>
      <c r="V59" t="str">
        <v>Incidente</v>
      </c>
      <c r="W59" t="str">
        <v>Type6</v>
      </c>
      <c r="X59" t="str">
        <v>A (Muy Importante)</v>
      </c>
      <c r="Y59">
        <v>1</v>
      </c>
      <c r="Z59">
        <v>39</v>
      </c>
      <c r="AA59">
        <v>39</v>
      </c>
      <c r="AC59" t="str">
        <v>Incidente</v>
      </c>
      <c r="AD59" t="str">
        <v>Type6</v>
      </c>
      <c r="AE59" t="str">
        <v>A (Muy Importante)</v>
      </c>
      <c r="AF59">
        <v>9</v>
      </c>
      <c r="AG59">
        <v>1</v>
      </c>
      <c r="AH59">
        <v>0</v>
      </c>
      <c r="AJ59" t="str">
        <v>Incidente</v>
      </c>
      <c r="AK59" t="str">
        <v>Type4</v>
      </c>
      <c r="AL59" t="str">
        <v>A (Muy Importante)</v>
      </c>
      <c r="AM59">
        <v>11</v>
      </c>
      <c r="AN59">
        <v>0</v>
      </c>
      <c r="AO59">
        <v>0</v>
      </c>
    </row>
    <row r="60" spans="1:48" x14ac:dyDescent="0.35">
      <c r="A60" t="str">
        <v>Incidente</v>
      </c>
      <c r="B60" t="str">
        <v>Type2</v>
      </c>
      <c r="C60" t="str">
        <v>A (Muy Importante)</v>
      </c>
      <c r="D60">
        <v>2</v>
      </c>
      <c r="E60">
        <v>0</v>
      </c>
      <c r="F60">
        <v>0</v>
      </c>
      <c r="H60" t="str">
        <v>Incidente</v>
      </c>
      <c r="I60" t="str">
        <v>Type2</v>
      </c>
      <c r="J60" t="str">
        <v>A (Muy Importante)</v>
      </c>
      <c r="K60">
        <v>2</v>
      </c>
      <c r="L60">
        <v>1</v>
      </c>
      <c r="M60">
        <v>0</v>
      </c>
      <c r="O60" t="str">
        <v>Incidente</v>
      </c>
      <c r="P60" t="str">
        <v>Type2</v>
      </c>
      <c r="Q60" t="str">
        <v>A (Muy Importante)</v>
      </c>
      <c r="R60">
        <v>3</v>
      </c>
      <c r="S60">
        <v>36</v>
      </c>
      <c r="T60">
        <v>36</v>
      </c>
      <c r="V60" t="str">
        <v>Incidente</v>
      </c>
      <c r="W60" t="str">
        <v>Type6</v>
      </c>
      <c r="X60" t="str">
        <v>A (Muy Importante)</v>
      </c>
      <c r="Y60">
        <v>1</v>
      </c>
      <c r="Z60">
        <v>65</v>
      </c>
      <c r="AA60">
        <v>65</v>
      </c>
      <c r="AC60" t="str">
        <v>Incidente</v>
      </c>
      <c r="AD60" t="str">
        <v>Type6</v>
      </c>
      <c r="AE60" t="str">
        <v>A (Muy Importante)</v>
      </c>
      <c r="AF60">
        <v>9</v>
      </c>
      <c r="AG60">
        <v>0</v>
      </c>
      <c r="AH60">
        <v>0</v>
      </c>
      <c r="AJ60" t="str">
        <v>Incidente</v>
      </c>
      <c r="AK60" t="str">
        <v>Type4</v>
      </c>
      <c r="AL60" t="str">
        <v>A (Muy Importante)</v>
      </c>
      <c r="AM60">
        <v>11</v>
      </c>
      <c r="AN60">
        <v>0</v>
      </c>
      <c r="AO60">
        <v>0</v>
      </c>
    </row>
    <row r="61" spans="1:48" x14ac:dyDescent="0.35">
      <c r="A61" t="str">
        <v>Incidente</v>
      </c>
      <c r="B61" t="str">
        <v>Type8</v>
      </c>
      <c r="C61" t="str">
        <v>B (Importante)</v>
      </c>
      <c r="D61">
        <v>2</v>
      </c>
      <c r="E61">
        <v>3</v>
      </c>
      <c r="F61">
        <v>0</v>
      </c>
      <c r="H61" t="str">
        <v>Incidente</v>
      </c>
      <c r="I61" t="str">
        <v>Type2</v>
      </c>
      <c r="J61" t="str">
        <v>A (Muy Importante)</v>
      </c>
      <c r="K61">
        <v>2</v>
      </c>
      <c r="L61">
        <v>2</v>
      </c>
      <c r="M61">
        <v>0</v>
      </c>
      <c r="O61" t="str">
        <v>Incidente</v>
      </c>
      <c r="P61" t="str">
        <v>Type2</v>
      </c>
      <c r="Q61" t="str">
        <v>A (Muy Importante)</v>
      </c>
      <c r="R61">
        <v>3</v>
      </c>
      <c r="S61">
        <v>16</v>
      </c>
      <c r="T61">
        <v>16</v>
      </c>
      <c r="V61" t="str">
        <v>Incidente</v>
      </c>
      <c r="W61" t="str">
        <v>Type6</v>
      </c>
      <c r="X61" t="str">
        <v>A (Muy Importante)</v>
      </c>
      <c r="Y61">
        <v>1</v>
      </c>
      <c r="Z61">
        <v>96</v>
      </c>
      <c r="AA61">
        <v>96</v>
      </c>
      <c r="AC61" t="str">
        <v>Incidente</v>
      </c>
      <c r="AD61" t="str">
        <v>Type6</v>
      </c>
      <c r="AE61" t="str">
        <v>A (Muy Importante)</v>
      </c>
      <c r="AF61">
        <v>9</v>
      </c>
      <c r="AG61">
        <v>0</v>
      </c>
      <c r="AH61">
        <v>0</v>
      </c>
      <c r="AJ61" t="str">
        <v>Incidente</v>
      </c>
      <c r="AK61" t="str">
        <v>Type4</v>
      </c>
      <c r="AL61" t="str">
        <v>A (Muy Importante)</v>
      </c>
      <c r="AM61">
        <v>11</v>
      </c>
      <c r="AN61">
        <v>1</v>
      </c>
      <c r="AO61">
        <v>1</v>
      </c>
    </row>
    <row r="62" spans="1:48" x14ac:dyDescent="0.35">
      <c r="A62" t="str">
        <v>Solicitud de servicio</v>
      </c>
      <c r="B62" t="str">
        <v>Type1</v>
      </c>
      <c r="C62" t="str">
        <v>B (Importante)</v>
      </c>
      <c r="D62">
        <v>2</v>
      </c>
      <c r="E62">
        <v>7</v>
      </c>
      <c r="F62">
        <v>0</v>
      </c>
      <c r="H62" t="str">
        <v>Incidente</v>
      </c>
      <c r="I62" t="str">
        <v>Type2</v>
      </c>
      <c r="J62" t="str">
        <v>A (Muy Importante)</v>
      </c>
      <c r="K62">
        <v>2</v>
      </c>
      <c r="L62">
        <v>2</v>
      </c>
      <c r="M62">
        <v>0</v>
      </c>
      <c r="O62" t="str">
        <v>Incidente</v>
      </c>
      <c r="P62" t="str">
        <v>Type2</v>
      </c>
      <c r="Q62" t="str">
        <v>A (Muy Importante)</v>
      </c>
      <c r="R62">
        <v>3</v>
      </c>
      <c r="S62">
        <v>50</v>
      </c>
      <c r="T62">
        <v>0</v>
      </c>
      <c r="V62" t="str">
        <v>Incidente</v>
      </c>
      <c r="W62" t="str">
        <v>Type6</v>
      </c>
      <c r="X62" t="str">
        <v>A (Muy Importante)</v>
      </c>
      <c r="Y62">
        <v>1</v>
      </c>
      <c r="Z62">
        <v>111</v>
      </c>
      <c r="AA62">
        <v>109</v>
      </c>
      <c r="AC62" t="str">
        <v>Incidente</v>
      </c>
      <c r="AD62" t="str">
        <v>Type6</v>
      </c>
      <c r="AE62" t="str">
        <v>A (Muy Importante)</v>
      </c>
      <c r="AF62">
        <v>9</v>
      </c>
      <c r="AG62">
        <v>0</v>
      </c>
      <c r="AH62">
        <v>0</v>
      </c>
      <c r="AJ62" t="str">
        <v>Incidente</v>
      </c>
      <c r="AK62" t="str">
        <v>Type4</v>
      </c>
      <c r="AL62" t="str">
        <v>A (Muy Importante)</v>
      </c>
      <c r="AM62">
        <v>11</v>
      </c>
      <c r="AN62">
        <v>2</v>
      </c>
      <c r="AO62">
        <v>0</v>
      </c>
    </row>
    <row r="63" spans="1:48" x14ac:dyDescent="0.35">
      <c r="A63" t="str">
        <v>Solicitud de servicio</v>
      </c>
      <c r="B63" t="str">
        <v>Type1</v>
      </c>
      <c r="C63" t="str">
        <v>A (Muy Importante)</v>
      </c>
      <c r="D63">
        <v>2</v>
      </c>
      <c r="E63">
        <v>0</v>
      </c>
      <c r="F63">
        <v>0</v>
      </c>
      <c r="H63" t="str">
        <v>Incidente</v>
      </c>
      <c r="I63" t="str">
        <v>Type2</v>
      </c>
      <c r="J63" t="str">
        <v>A (Muy Importante)</v>
      </c>
      <c r="K63">
        <v>2</v>
      </c>
      <c r="L63">
        <v>29</v>
      </c>
      <c r="M63">
        <v>28</v>
      </c>
      <c r="O63" t="str">
        <v>Incidente</v>
      </c>
      <c r="P63" t="str">
        <v>Type2</v>
      </c>
      <c r="Q63" t="str">
        <v>A (Muy Importante)</v>
      </c>
      <c r="R63">
        <v>3</v>
      </c>
      <c r="S63">
        <v>56</v>
      </c>
      <c r="T63">
        <v>56</v>
      </c>
      <c r="V63" t="str">
        <v>Incidente</v>
      </c>
      <c r="W63" t="str">
        <v>Type6</v>
      </c>
      <c r="X63" t="str">
        <v>A (Muy Importante)</v>
      </c>
      <c r="Y63">
        <v>1</v>
      </c>
      <c r="Z63">
        <v>103</v>
      </c>
      <c r="AA63">
        <v>103</v>
      </c>
      <c r="AC63" t="str">
        <v>Incidente</v>
      </c>
      <c r="AD63" t="str">
        <v>Type6</v>
      </c>
      <c r="AE63" t="str">
        <v>A (Muy Importante)</v>
      </c>
      <c r="AF63">
        <v>9</v>
      </c>
      <c r="AG63">
        <v>3</v>
      </c>
      <c r="AH63">
        <v>3</v>
      </c>
      <c r="AJ63" t="str">
        <v>Incidente</v>
      </c>
      <c r="AK63" t="str">
        <v>Type4</v>
      </c>
      <c r="AL63" t="str">
        <v>A (Muy Importante)</v>
      </c>
      <c r="AM63">
        <v>11</v>
      </c>
      <c r="AN63">
        <v>1</v>
      </c>
      <c r="AO63">
        <v>0</v>
      </c>
    </row>
    <row r="64" spans="1:48" x14ac:dyDescent="0.35">
      <c r="A64" t="str">
        <v>Incidente</v>
      </c>
      <c r="B64" t="str">
        <v>Type2</v>
      </c>
      <c r="C64" t="str">
        <v>A (Muy Importante)</v>
      </c>
      <c r="D64">
        <v>2</v>
      </c>
      <c r="E64">
        <v>0</v>
      </c>
      <c r="F64">
        <v>0</v>
      </c>
      <c r="H64" t="str">
        <v>Incidente</v>
      </c>
      <c r="I64" t="str">
        <v>Type2</v>
      </c>
      <c r="J64" t="str">
        <v>A (Muy Importante)</v>
      </c>
      <c r="K64">
        <v>1</v>
      </c>
      <c r="L64">
        <v>0</v>
      </c>
      <c r="M64">
        <v>0</v>
      </c>
      <c r="O64" t="str">
        <v>Incidente</v>
      </c>
      <c r="P64" t="str">
        <v>Type2</v>
      </c>
      <c r="Q64" t="str">
        <v>A (Muy Importante)</v>
      </c>
      <c r="R64">
        <v>3</v>
      </c>
      <c r="S64">
        <v>64</v>
      </c>
      <c r="T64">
        <v>64</v>
      </c>
      <c r="V64" t="str">
        <v>Incidente</v>
      </c>
      <c r="W64" t="str">
        <v>Type6</v>
      </c>
      <c r="X64" t="str">
        <v>A (Muy Importante)</v>
      </c>
      <c r="Y64">
        <v>1</v>
      </c>
      <c r="Z64">
        <v>112</v>
      </c>
      <c r="AA64">
        <v>111</v>
      </c>
      <c r="AC64" t="str">
        <v>Incidente</v>
      </c>
      <c r="AD64" t="str">
        <v>Type6</v>
      </c>
      <c r="AE64" t="str">
        <v>A (Muy Importante)</v>
      </c>
      <c r="AF64">
        <v>9</v>
      </c>
      <c r="AG64">
        <v>0</v>
      </c>
      <c r="AH64">
        <v>0</v>
      </c>
      <c r="AJ64" t="str">
        <v>Incidente</v>
      </c>
      <c r="AK64" t="str">
        <v>Type4</v>
      </c>
      <c r="AL64" t="str">
        <v>A (Muy Importante)</v>
      </c>
      <c r="AM64">
        <v>11</v>
      </c>
      <c r="AN64">
        <v>7</v>
      </c>
      <c r="AO64">
        <v>6</v>
      </c>
    </row>
    <row r="65" spans="1:41" x14ac:dyDescent="0.35">
      <c r="A65" t="str">
        <v>Incidente</v>
      </c>
      <c r="B65" t="str">
        <v>Type2</v>
      </c>
      <c r="C65" t="str">
        <v>A (Muy Importante)</v>
      </c>
      <c r="D65">
        <v>2</v>
      </c>
      <c r="E65">
        <v>0</v>
      </c>
      <c r="F65">
        <v>0</v>
      </c>
      <c r="H65" t="str">
        <v>Incidente</v>
      </c>
      <c r="I65" t="str">
        <v>Type2</v>
      </c>
      <c r="J65" t="str">
        <v>A (Muy Importante)</v>
      </c>
      <c r="K65">
        <v>1</v>
      </c>
      <c r="L65">
        <v>0</v>
      </c>
      <c r="M65">
        <v>0</v>
      </c>
      <c r="V65" t="str">
        <v>Incidente</v>
      </c>
      <c r="W65" t="str">
        <v>Type6</v>
      </c>
      <c r="X65" t="str">
        <v>A (Muy Importante)</v>
      </c>
      <c r="Y65">
        <v>1</v>
      </c>
      <c r="Z65">
        <v>140</v>
      </c>
      <c r="AA65">
        <v>140</v>
      </c>
      <c r="AC65" t="str">
        <v>Incidente</v>
      </c>
      <c r="AD65" t="str">
        <v>Type6</v>
      </c>
      <c r="AE65" t="str">
        <v>A (Muy Importante)</v>
      </c>
      <c r="AF65">
        <v>9</v>
      </c>
      <c r="AG65">
        <v>0</v>
      </c>
      <c r="AH65">
        <v>0</v>
      </c>
      <c r="AJ65" t="str">
        <v>Incidente</v>
      </c>
      <c r="AK65" t="str">
        <v>Type4</v>
      </c>
      <c r="AL65" t="str">
        <v>A (Muy Importante)</v>
      </c>
      <c r="AM65">
        <v>11</v>
      </c>
      <c r="AN65">
        <v>1</v>
      </c>
      <c r="AO65">
        <v>0</v>
      </c>
    </row>
    <row r="66" spans="1:41" x14ac:dyDescent="0.35">
      <c r="A66" t="str">
        <v>Incidente</v>
      </c>
      <c r="B66" t="str">
        <v>Type4</v>
      </c>
      <c r="C66" t="str">
        <v>A (Muy Importante)</v>
      </c>
      <c r="D66">
        <v>2</v>
      </c>
      <c r="E66">
        <v>0</v>
      </c>
      <c r="F66">
        <v>0</v>
      </c>
      <c r="H66" t="str">
        <v>Incidente</v>
      </c>
      <c r="I66" t="str">
        <v>Type2</v>
      </c>
      <c r="J66" t="str">
        <v>A (Muy Importante)</v>
      </c>
      <c r="K66">
        <v>1</v>
      </c>
      <c r="L66">
        <v>1</v>
      </c>
      <c r="M66">
        <v>0</v>
      </c>
      <c r="V66" t="str">
        <v>Incidente</v>
      </c>
      <c r="W66" t="str">
        <v>Type6</v>
      </c>
      <c r="X66" t="str">
        <v>A (Muy Importante)</v>
      </c>
      <c r="Y66">
        <v>1</v>
      </c>
      <c r="Z66">
        <v>194</v>
      </c>
      <c r="AA66">
        <v>194</v>
      </c>
      <c r="AC66" t="str">
        <v>Incidente</v>
      </c>
      <c r="AD66" t="str">
        <v>Type6</v>
      </c>
      <c r="AE66" t="str">
        <v>A (Muy Importante)</v>
      </c>
      <c r="AF66">
        <v>9</v>
      </c>
      <c r="AG66">
        <v>0</v>
      </c>
      <c r="AH66">
        <v>0</v>
      </c>
      <c r="AJ66" t="str">
        <v>Incidente</v>
      </c>
      <c r="AK66" t="str">
        <v>Type4</v>
      </c>
      <c r="AL66" t="str">
        <v>A (Muy Importante)</v>
      </c>
      <c r="AM66">
        <v>11</v>
      </c>
      <c r="AN66">
        <v>1</v>
      </c>
      <c r="AO66">
        <v>1</v>
      </c>
    </row>
    <row r="67" spans="1:41" x14ac:dyDescent="0.35">
      <c r="A67" t="str">
        <v>Incidente</v>
      </c>
      <c r="B67" t="str">
        <v>Type2</v>
      </c>
      <c r="C67" t="str">
        <v>A (Muy Importante)</v>
      </c>
      <c r="D67">
        <v>2</v>
      </c>
      <c r="E67">
        <v>0</v>
      </c>
      <c r="F67">
        <v>0</v>
      </c>
      <c r="H67" t="str">
        <v>Incidente</v>
      </c>
      <c r="I67" t="str">
        <v>Type2</v>
      </c>
      <c r="J67" t="str">
        <v>A (Muy Importante)</v>
      </c>
      <c r="K67">
        <v>1</v>
      </c>
      <c r="L67">
        <v>1</v>
      </c>
      <c r="M67">
        <v>0</v>
      </c>
      <c r="V67" t="str">
        <v>Incidente</v>
      </c>
      <c r="W67" t="str">
        <v>Type6</v>
      </c>
      <c r="X67" t="str">
        <v>A (Muy Importante)</v>
      </c>
      <c r="Y67">
        <v>12</v>
      </c>
      <c r="Z67">
        <v>0</v>
      </c>
      <c r="AA67">
        <v>0</v>
      </c>
      <c r="AC67" t="str">
        <v>Incidente</v>
      </c>
      <c r="AD67" t="str">
        <v>Type6</v>
      </c>
      <c r="AE67" t="str">
        <v>A (Muy Importante)</v>
      </c>
      <c r="AF67">
        <v>9</v>
      </c>
      <c r="AG67">
        <v>25</v>
      </c>
      <c r="AH67">
        <v>0</v>
      </c>
      <c r="AJ67" t="str">
        <v>Incidente</v>
      </c>
      <c r="AK67" t="str">
        <v>Type4</v>
      </c>
      <c r="AL67" t="str">
        <v>A (Muy Importante)</v>
      </c>
      <c r="AM67">
        <v>11</v>
      </c>
      <c r="AN67">
        <v>0</v>
      </c>
      <c r="AO67">
        <v>0</v>
      </c>
    </row>
    <row r="68" spans="1:41" x14ac:dyDescent="0.35">
      <c r="A68" t="str">
        <v>Incidente</v>
      </c>
      <c r="B68" t="str">
        <v>Type2</v>
      </c>
      <c r="C68" t="str">
        <v>A (Muy Importante)</v>
      </c>
      <c r="D68">
        <v>2</v>
      </c>
      <c r="E68">
        <v>1</v>
      </c>
      <c r="F68">
        <v>0</v>
      </c>
      <c r="H68" t="str">
        <v>Incidente</v>
      </c>
      <c r="I68" t="str">
        <v>Type2</v>
      </c>
      <c r="J68" t="str">
        <v>A (Muy Importante)</v>
      </c>
      <c r="K68">
        <v>1</v>
      </c>
      <c r="L68">
        <v>0</v>
      </c>
      <c r="M68">
        <v>0</v>
      </c>
      <c r="V68" t="str">
        <v>Incidente</v>
      </c>
      <c r="W68" t="str">
        <v>Type6</v>
      </c>
      <c r="X68" t="str">
        <v>A (Muy Importante)</v>
      </c>
      <c r="Y68">
        <v>12</v>
      </c>
      <c r="Z68">
        <v>0</v>
      </c>
      <c r="AA68">
        <v>0</v>
      </c>
      <c r="AC68" t="str">
        <v>Incidente</v>
      </c>
      <c r="AD68" t="str">
        <v>Type6</v>
      </c>
      <c r="AE68" t="str">
        <v>A (Muy Importante)</v>
      </c>
      <c r="AF68">
        <v>9</v>
      </c>
      <c r="AG68">
        <v>45</v>
      </c>
      <c r="AH68">
        <v>0</v>
      </c>
      <c r="AJ68" t="str">
        <v>Incidente</v>
      </c>
      <c r="AK68" t="str">
        <v>Type4</v>
      </c>
      <c r="AL68" t="str">
        <v>A (Muy Importante)</v>
      </c>
      <c r="AM68">
        <v>11</v>
      </c>
      <c r="AN68">
        <v>2</v>
      </c>
      <c r="AO68">
        <v>0</v>
      </c>
    </row>
    <row r="69" spans="1:41" x14ac:dyDescent="0.35">
      <c r="A69" t="str">
        <v>Incidente</v>
      </c>
      <c r="B69" t="str">
        <v>Type2</v>
      </c>
      <c r="C69" t="str">
        <v>A (Muy Importante)</v>
      </c>
      <c r="D69">
        <v>2</v>
      </c>
      <c r="E69">
        <v>5</v>
      </c>
      <c r="F69">
        <v>0</v>
      </c>
      <c r="H69" t="str">
        <v>Incidente</v>
      </c>
      <c r="I69" t="str">
        <v>Type2</v>
      </c>
      <c r="J69" t="str">
        <v>A (Muy Importante)</v>
      </c>
      <c r="K69">
        <v>1</v>
      </c>
      <c r="L69">
        <v>4</v>
      </c>
      <c r="M69">
        <v>4</v>
      </c>
      <c r="V69" t="str">
        <v>Incidente</v>
      </c>
      <c r="W69" t="str">
        <v>Type6</v>
      </c>
      <c r="X69" t="str">
        <v>A (Muy Importante)</v>
      </c>
      <c r="Y69">
        <v>12</v>
      </c>
      <c r="Z69">
        <v>0</v>
      </c>
      <c r="AA69">
        <v>0</v>
      </c>
      <c r="AC69" t="str">
        <v>Incidente</v>
      </c>
      <c r="AD69" t="str">
        <v>Type6</v>
      </c>
      <c r="AE69" t="str">
        <v>A (Muy Importante)</v>
      </c>
      <c r="AF69">
        <v>9</v>
      </c>
      <c r="AG69">
        <v>45</v>
      </c>
      <c r="AH69">
        <v>45</v>
      </c>
      <c r="AJ69" t="str">
        <v>Incidente</v>
      </c>
      <c r="AK69" t="str">
        <v>Type4</v>
      </c>
      <c r="AL69" t="str">
        <v>A (Muy Importante)</v>
      </c>
      <c r="AM69">
        <v>11</v>
      </c>
      <c r="AN69">
        <v>1</v>
      </c>
      <c r="AO69">
        <v>0</v>
      </c>
    </row>
    <row r="70" spans="1:41" x14ac:dyDescent="0.35">
      <c r="A70" t="str">
        <v>Incidente</v>
      </c>
      <c r="B70" t="str">
        <v>Type4</v>
      </c>
      <c r="C70" t="str">
        <v>A (Muy Importante)</v>
      </c>
      <c r="D70">
        <v>2</v>
      </c>
      <c r="E70">
        <v>0</v>
      </c>
      <c r="F70">
        <v>0</v>
      </c>
      <c r="H70" t="str">
        <v>Incidente</v>
      </c>
      <c r="I70" t="str">
        <v>Type2</v>
      </c>
      <c r="J70" t="str">
        <v>A (Muy Importante)</v>
      </c>
      <c r="K70">
        <v>1</v>
      </c>
      <c r="L70">
        <v>0</v>
      </c>
      <c r="M70">
        <v>0</v>
      </c>
      <c r="V70" t="str">
        <v>Incidente</v>
      </c>
      <c r="W70" t="str">
        <v>Type6</v>
      </c>
      <c r="X70" t="str">
        <v>A (Muy Importante)</v>
      </c>
      <c r="Y70">
        <v>12</v>
      </c>
      <c r="Z70">
        <v>0</v>
      </c>
      <c r="AA70">
        <v>0</v>
      </c>
      <c r="AC70" t="str">
        <v>Incidente</v>
      </c>
      <c r="AD70" t="str">
        <v>Type6</v>
      </c>
      <c r="AE70" t="str">
        <v>A (Muy Importante)</v>
      </c>
      <c r="AF70">
        <v>9</v>
      </c>
      <c r="AG70">
        <v>43</v>
      </c>
      <c r="AH70">
        <v>42</v>
      </c>
      <c r="AJ70" t="str">
        <v>Incidente</v>
      </c>
      <c r="AK70" t="str">
        <v>Type4</v>
      </c>
      <c r="AL70" t="str">
        <v>A (Muy Importante)</v>
      </c>
      <c r="AM70">
        <v>11</v>
      </c>
      <c r="AN70">
        <v>0</v>
      </c>
      <c r="AO70">
        <v>0</v>
      </c>
    </row>
    <row r="71" spans="1:41" x14ac:dyDescent="0.35">
      <c r="A71" t="str">
        <v>Incidente</v>
      </c>
      <c r="B71" t="str">
        <v>Type2</v>
      </c>
      <c r="C71" t="str">
        <v>A (Muy Importante)</v>
      </c>
      <c r="D71">
        <v>2</v>
      </c>
      <c r="E71">
        <v>0</v>
      </c>
      <c r="F71">
        <v>0</v>
      </c>
      <c r="H71" t="str">
        <v>Incidente</v>
      </c>
      <c r="I71" t="str">
        <v>Type2</v>
      </c>
      <c r="J71" t="str">
        <v>A (Muy Importante)</v>
      </c>
      <c r="K71">
        <v>1</v>
      </c>
      <c r="L71">
        <v>3</v>
      </c>
      <c r="M71">
        <v>3</v>
      </c>
      <c r="V71" t="str">
        <v>Incidente</v>
      </c>
      <c r="W71" t="str">
        <v>Type6</v>
      </c>
      <c r="X71" t="str">
        <v>A (Muy Importante)</v>
      </c>
      <c r="Y71">
        <v>12</v>
      </c>
      <c r="Z71">
        <v>0</v>
      </c>
      <c r="AA71">
        <v>0</v>
      </c>
      <c r="AC71" t="str">
        <v>Incidente</v>
      </c>
      <c r="AD71" t="str">
        <v>Type6</v>
      </c>
      <c r="AE71" t="str">
        <v>A (Muy Importante)</v>
      </c>
      <c r="AF71">
        <v>9</v>
      </c>
      <c r="AG71">
        <v>72</v>
      </c>
      <c r="AH71">
        <v>0</v>
      </c>
      <c r="AJ71" t="str">
        <v>Incidente</v>
      </c>
      <c r="AK71" t="str">
        <v>Type4</v>
      </c>
      <c r="AL71" t="str">
        <v>A (Muy Importante)</v>
      </c>
      <c r="AM71">
        <v>11</v>
      </c>
      <c r="AN71">
        <v>0</v>
      </c>
      <c r="AO71">
        <v>0</v>
      </c>
    </row>
    <row r="72" spans="1:41" x14ac:dyDescent="0.35">
      <c r="A72" t="str">
        <v>Incidente</v>
      </c>
      <c r="B72" t="str">
        <v>Type4</v>
      </c>
      <c r="C72" t="str">
        <v>A (Muy Importante)</v>
      </c>
      <c r="D72">
        <v>2</v>
      </c>
      <c r="E72">
        <v>1</v>
      </c>
      <c r="F72">
        <v>1</v>
      </c>
      <c r="H72" t="str">
        <v>Incidente</v>
      </c>
      <c r="I72" t="str">
        <v>Type2</v>
      </c>
      <c r="J72" t="str">
        <v>A (Muy Importante)</v>
      </c>
      <c r="K72">
        <v>1</v>
      </c>
      <c r="L72">
        <v>2</v>
      </c>
      <c r="M72">
        <v>2</v>
      </c>
      <c r="V72" t="str">
        <v>Incidente</v>
      </c>
      <c r="W72" t="str">
        <v>Type6</v>
      </c>
      <c r="X72" t="str">
        <v>A (Muy Importante)</v>
      </c>
      <c r="Y72">
        <v>12</v>
      </c>
      <c r="Z72">
        <v>1</v>
      </c>
      <c r="AA72">
        <v>0</v>
      </c>
      <c r="AC72" t="str">
        <v>Incidente</v>
      </c>
      <c r="AD72" t="str">
        <v>Type6</v>
      </c>
      <c r="AE72" t="str">
        <v>A (Muy Importante)</v>
      </c>
      <c r="AF72">
        <v>6</v>
      </c>
      <c r="AG72">
        <v>0</v>
      </c>
      <c r="AH72">
        <v>0</v>
      </c>
      <c r="AJ72" t="str">
        <v>Incidente</v>
      </c>
      <c r="AK72" t="str">
        <v>Type4</v>
      </c>
      <c r="AL72" t="str">
        <v>A (Muy Importante)</v>
      </c>
      <c r="AM72">
        <v>11</v>
      </c>
      <c r="AN72">
        <v>0</v>
      </c>
      <c r="AO72">
        <v>0</v>
      </c>
    </row>
    <row r="73" spans="1:41" x14ac:dyDescent="0.35">
      <c r="A73" t="str">
        <v>Incidente</v>
      </c>
      <c r="B73" t="str">
        <v>Type2</v>
      </c>
      <c r="C73" t="str">
        <v>A (Muy Importante)</v>
      </c>
      <c r="D73">
        <v>2</v>
      </c>
      <c r="E73">
        <v>5</v>
      </c>
      <c r="F73">
        <v>0</v>
      </c>
      <c r="H73" t="str">
        <v>Incidente</v>
      </c>
      <c r="I73" t="str">
        <v>Type2</v>
      </c>
      <c r="J73" t="str">
        <v>A (Muy Importante)</v>
      </c>
      <c r="K73">
        <v>1</v>
      </c>
      <c r="L73">
        <v>2</v>
      </c>
      <c r="M73">
        <v>2</v>
      </c>
      <c r="V73" t="str">
        <v>Incidente</v>
      </c>
      <c r="W73" t="str">
        <v>Type6</v>
      </c>
      <c r="X73" t="str">
        <v>A (Muy Importante)</v>
      </c>
      <c r="Y73">
        <v>12</v>
      </c>
      <c r="Z73">
        <v>1</v>
      </c>
      <c r="AA73">
        <v>0</v>
      </c>
      <c r="AC73" t="str">
        <v>Incidente</v>
      </c>
      <c r="AD73" t="str">
        <v>Type6</v>
      </c>
      <c r="AE73" t="str">
        <v>A (Muy Importante)</v>
      </c>
      <c r="AF73">
        <v>6</v>
      </c>
      <c r="AG73">
        <v>0</v>
      </c>
      <c r="AH73">
        <v>0</v>
      </c>
      <c r="AJ73" t="str">
        <v>Incidente</v>
      </c>
      <c r="AK73" t="str">
        <v>Type4</v>
      </c>
      <c r="AL73" t="str">
        <v>A (Muy Importante)</v>
      </c>
      <c r="AM73">
        <v>11</v>
      </c>
      <c r="AN73">
        <v>1</v>
      </c>
      <c r="AO73">
        <v>1</v>
      </c>
    </row>
    <row r="74" spans="1:41" x14ac:dyDescent="0.35">
      <c r="A74" t="str">
        <v>Solicitud de servicio</v>
      </c>
      <c r="B74" t="str">
        <v>Type1</v>
      </c>
      <c r="C74" t="str">
        <v>B (Importante)</v>
      </c>
      <c r="D74">
        <v>2</v>
      </c>
      <c r="E74">
        <v>0</v>
      </c>
      <c r="F74">
        <v>0</v>
      </c>
      <c r="H74" t="str">
        <v>Incidente</v>
      </c>
      <c r="I74" t="str">
        <v>Type2</v>
      </c>
      <c r="J74" t="str">
        <v>A (Muy Importante)</v>
      </c>
      <c r="K74">
        <v>1</v>
      </c>
      <c r="L74">
        <v>6</v>
      </c>
      <c r="M74">
        <v>0</v>
      </c>
      <c r="V74" t="str">
        <v>Incidente</v>
      </c>
      <c r="W74" t="str">
        <v>Type6</v>
      </c>
      <c r="X74" t="str">
        <v>A (Muy Importante)</v>
      </c>
      <c r="Y74">
        <v>12</v>
      </c>
      <c r="Z74">
        <v>0</v>
      </c>
      <c r="AA74">
        <v>0</v>
      </c>
      <c r="AC74" t="str">
        <v>Incidente</v>
      </c>
      <c r="AD74" t="str">
        <v>Type6</v>
      </c>
      <c r="AE74" t="str">
        <v>A (Muy Importante)</v>
      </c>
      <c r="AF74">
        <v>6</v>
      </c>
      <c r="AG74">
        <v>1</v>
      </c>
      <c r="AH74">
        <v>0</v>
      </c>
      <c r="AJ74" t="str">
        <v>Incidente</v>
      </c>
      <c r="AK74" t="str">
        <v>Type4</v>
      </c>
      <c r="AL74" t="str">
        <v>A (Muy Importante)</v>
      </c>
      <c r="AM74">
        <v>11</v>
      </c>
      <c r="AN74">
        <v>2</v>
      </c>
      <c r="AO74">
        <v>0</v>
      </c>
    </row>
    <row r="75" spans="1:41" x14ac:dyDescent="0.35">
      <c r="A75" t="str">
        <v>Incidente</v>
      </c>
      <c r="B75" t="str">
        <v>Type8</v>
      </c>
      <c r="C75" t="str">
        <v>B (Importante)</v>
      </c>
      <c r="D75">
        <v>2</v>
      </c>
      <c r="E75">
        <v>4</v>
      </c>
      <c r="F75">
        <v>0</v>
      </c>
      <c r="H75" t="str">
        <v>Incidente</v>
      </c>
      <c r="I75" t="str">
        <v>Type2</v>
      </c>
      <c r="J75" t="str">
        <v>A (Muy Importante)</v>
      </c>
      <c r="K75">
        <v>1</v>
      </c>
      <c r="L75">
        <v>2</v>
      </c>
      <c r="M75">
        <v>1</v>
      </c>
      <c r="V75" t="str">
        <v>Incidente</v>
      </c>
      <c r="W75" t="str">
        <v>Type6</v>
      </c>
      <c r="X75" t="str">
        <v>A (Muy Importante)</v>
      </c>
      <c r="Y75">
        <v>12</v>
      </c>
      <c r="Z75">
        <v>0</v>
      </c>
      <c r="AA75">
        <v>0</v>
      </c>
      <c r="AC75" t="str">
        <v>Incidente</v>
      </c>
      <c r="AD75" t="str">
        <v>Type6</v>
      </c>
      <c r="AE75" t="str">
        <v>A (Muy Importante)</v>
      </c>
      <c r="AF75">
        <v>6</v>
      </c>
      <c r="AG75">
        <v>0</v>
      </c>
      <c r="AH75">
        <v>0</v>
      </c>
      <c r="AJ75" t="str">
        <v>Incidente</v>
      </c>
      <c r="AK75" t="str">
        <v>Type4</v>
      </c>
      <c r="AL75" t="str">
        <v>A (Muy Importante)</v>
      </c>
      <c r="AM75">
        <v>11</v>
      </c>
      <c r="AN75">
        <v>7</v>
      </c>
      <c r="AO75">
        <v>7</v>
      </c>
    </row>
    <row r="76" spans="1:41" x14ac:dyDescent="0.35">
      <c r="A76" t="str">
        <v>Solicitud de servicio</v>
      </c>
      <c r="B76" t="str">
        <v>Type1</v>
      </c>
      <c r="C76" t="str">
        <v>B (Importante)</v>
      </c>
      <c r="D76">
        <v>2</v>
      </c>
      <c r="E76">
        <v>1</v>
      </c>
      <c r="F76">
        <v>0</v>
      </c>
      <c r="H76" t="str">
        <v>Incidente</v>
      </c>
      <c r="I76" t="str">
        <v>Type2</v>
      </c>
      <c r="J76" t="str">
        <v>A (Muy Importante)</v>
      </c>
      <c r="K76">
        <v>1</v>
      </c>
      <c r="L76">
        <v>0</v>
      </c>
      <c r="M76">
        <v>0</v>
      </c>
      <c r="V76" t="str">
        <v>Incidente</v>
      </c>
      <c r="W76" t="str">
        <v>Type6</v>
      </c>
      <c r="X76" t="str">
        <v>A (Muy Importante)</v>
      </c>
      <c r="Y76">
        <v>12</v>
      </c>
      <c r="Z76">
        <v>0</v>
      </c>
      <c r="AA76">
        <v>0</v>
      </c>
      <c r="AC76" t="str">
        <v>Incidente</v>
      </c>
      <c r="AD76" t="str">
        <v>Type6</v>
      </c>
      <c r="AE76" t="str">
        <v>A (Muy Importante)</v>
      </c>
      <c r="AF76">
        <v>6</v>
      </c>
      <c r="AG76">
        <v>1</v>
      </c>
      <c r="AH76">
        <v>1</v>
      </c>
      <c r="AJ76" t="str">
        <v>Incidente</v>
      </c>
      <c r="AK76" t="str">
        <v>Type4</v>
      </c>
      <c r="AL76" t="str">
        <v>A (Muy Importante)</v>
      </c>
      <c r="AM76">
        <v>11</v>
      </c>
      <c r="AN76">
        <v>6</v>
      </c>
      <c r="AO76">
        <v>0</v>
      </c>
    </row>
    <row r="77" spans="1:41" x14ac:dyDescent="0.35">
      <c r="A77" t="str">
        <v>Solicitud de servicio</v>
      </c>
      <c r="B77" t="str">
        <v>Type1</v>
      </c>
      <c r="C77" t="str">
        <v>A (Muy Importante)</v>
      </c>
      <c r="D77">
        <v>2</v>
      </c>
      <c r="E77">
        <v>1</v>
      </c>
      <c r="F77">
        <v>0</v>
      </c>
      <c r="H77" t="str">
        <v>Incidente</v>
      </c>
      <c r="I77" t="str">
        <v>Type2</v>
      </c>
      <c r="J77" t="str">
        <v>A (Muy Importante)</v>
      </c>
      <c r="K77">
        <v>1</v>
      </c>
      <c r="L77">
        <v>2</v>
      </c>
      <c r="M77">
        <v>1</v>
      </c>
      <c r="V77" t="str">
        <v>Incidente</v>
      </c>
      <c r="W77" t="str">
        <v>Type6</v>
      </c>
      <c r="X77" t="str">
        <v>A (Muy Importante)</v>
      </c>
      <c r="Y77">
        <v>12</v>
      </c>
      <c r="Z77">
        <v>3</v>
      </c>
      <c r="AA77">
        <v>2</v>
      </c>
      <c r="AC77" t="str">
        <v>Incidente</v>
      </c>
      <c r="AD77" t="str">
        <v>Type6</v>
      </c>
      <c r="AE77" t="str">
        <v>A (Muy Importante)</v>
      </c>
      <c r="AF77">
        <v>6</v>
      </c>
      <c r="AG77">
        <v>0</v>
      </c>
      <c r="AH77">
        <v>0</v>
      </c>
      <c r="AJ77" t="str">
        <v>Incidente</v>
      </c>
      <c r="AK77" t="str">
        <v>Type4</v>
      </c>
      <c r="AL77" t="str">
        <v>A (Muy Importante)</v>
      </c>
      <c r="AM77">
        <v>11</v>
      </c>
      <c r="AN77">
        <v>5</v>
      </c>
      <c r="AO77">
        <v>5</v>
      </c>
    </row>
    <row r="78" spans="1:41" x14ac:dyDescent="0.35">
      <c r="A78" t="str">
        <v>Solicitud de servicio</v>
      </c>
      <c r="B78" t="str">
        <v>Type1</v>
      </c>
      <c r="C78" t="str">
        <v>A (Muy Importante)</v>
      </c>
      <c r="D78">
        <v>2</v>
      </c>
      <c r="E78">
        <v>0</v>
      </c>
      <c r="F78">
        <v>0</v>
      </c>
      <c r="H78" t="str">
        <v>Incidente</v>
      </c>
      <c r="I78" t="str">
        <v>Type2</v>
      </c>
      <c r="J78" t="str">
        <v>A (Muy Importante)</v>
      </c>
      <c r="K78">
        <v>1</v>
      </c>
      <c r="L78">
        <v>3</v>
      </c>
      <c r="M78">
        <v>0</v>
      </c>
      <c r="V78" t="str">
        <v>Incidente</v>
      </c>
      <c r="W78" t="str">
        <v>Type6</v>
      </c>
      <c r="X78" t="str">
        <v>A (Muy Importante)</v>
      </c>
      <c r="Y78">
        <v>12</v>
      </c>
      <c r="Z78">
        <v>9</v>
      </c>
      <c r="AA78">
        <v>9</v>
      </c>
      <c r="AC78" t="str">
        <v>Incidente</v>
      </c>
      <c r="AD78" t="str">
        <v>Type6</v>
      </c>
      <c r="AE78" t="str">
        <v>A (Muy Importante)</v>
      </c>
      <c r="AF78">
        <v>6</v>
      </c>
      <c r="AG78">
        <v>0</v>
      </c>
      <c r="AH78">
        <v>0</v>
      </c>
      <c r="AJ78" t="str">
        <v>Incidente</v>
      </c>
      <c r="AK78" t="str">
        <v>Type4</v>
      </c>
      <c r="AL78" t="str">
        <v>A (Muy Importante)</v>
      </c>
      <c r="AM78">
        <v>11</v>
      </c>
      <c r="AN78">
        <v>19</v>
      </c>
      <c r="AO78">
        <v>19</v>
      </c>
    </row>
    <row r="79" spans="1:41" x14ac:dyDescent="0.35">
      <c r="A79" t="str">
        <v>Solicitud de servicio</v>
      </c>
      <c r="B79" t="str">
        <v>Type1</v>
      </c>
      <c r="C79" t="str">
        <v>D (Trivial)</v>
      </c>
      <c r="D79">
        <v>2</v>
      </c>
      <c r="E79">
        <v>0</v>
      </c>
      <c r="F79">
        <v>0</v>
      </c>
      <c r="H79" t="str">
        <v>Incidente</v>
      </c>
      <c r="I79" t="str">
        <v>Type2</v>
      </c>
      <c r="J79" t="str">
        <v>A (Muy Importante)</v>
      </c>
      <c r="K79">
        <v>1</v>
      </c>
      <c r="L79">
        <v>3</v>
      </c>
      <c r="M79">
        <v>0</v>
      </c>
      <c r="V79" t="str">
        <v>Incidente</v>
      </c>
      <c r="W79" t="str">
        <v>Type6</v>
      </c>
      <c r="X79" t="str">
        <v>A (Muy Importante)</v>
      </c>
      <c r="Y79">
        <v>12</v>
      </c>
      <c r="Z79">
        <v>0</v>
      </c>
      <c r="AA79">
        <v>0</v>
      </c>
      <c r="AC79" t="str">
        <v>Incidente</v>
      </c>
      <c r="AD79" t="str">
        <v>Type6</v>
      </c>
      <c r="AE79" t="str">
        <v>A (Muy Importante)</v>
      </c>
      <c r="AF79">
        <v>6</v>
      </c>
      <c r="AG79">
        <v>0</v>
      </c>
      <c r="AH79">
        <v>0</v>
      </c>
      <c r="AJ79" t="str">
        <v>Incidente</v>
      </c>
      <c r="AK79" t="str">
        <v>Type4</v>
      </c>
      <c r="AL79" t="str">
        <v>A (Muy Importante)</v>
      </c>
      <c r="AM79">
        <v>11</v>
      </c>
      <c r="AN79">
        <v>8</v>
      </c>
      <c r="AO79">
        <v>0</v>
      </c>
    </row>
    <row r="80" spans="1:41" x14ac:dyDescent="0.35">
      <c r="A80" t="str">
        <v>Solicitud de servicio</v>
      </c>
      <c r="B80" t="str">
        <v>Type1</v>
      </c>
      <c r="C80" t="str">
        <v>A (Muy Importante)</v>
      </c>
      <c r="D80">
        <v>2</v>
      </c>
      <c r="E80">
        <v>0</v>
      </c>
      <c r="F80">
        <v>0</v>
      </c>
      <c r="H80" t="str">
        <v>Incidente</v>
      </c>
      <c r="I80" t="str">
        <v>Type2</v>
      </c>
      <c r="J80" t="str">
        <v>A (Muy Importante)</v>
      </c>
      <c r="K80">
        <v>1</v>
      </c>
      <c r="L80">
        <v>1</v>
      </c>
      <c r="M80">
        <v>0</v>
      </c>
      <c r="V80" t="str">
        <v>Incidente</v>
      </c>
      <c r="W80" t="str">
        <v>Type6</v>
      </c>
      <c r="X80" t="str">
        <v>A (Muy Importante)</v>
      </c>
      <c r="Y80">
        <v>12</v>
      </c>
      <c r="Z80">
        <v>2</v>
      </c>
      <c r="AA80">
        <v>0</v>
      </c>
      <c r="AC80" t="str">
        <v>Incidente</v>
      </c>
      <c r="AD80" t="str">
        <v>Type6</v>
      </c>
      <c r="AE80" t="str">
        <v>A (Muy Importante)</v>
      </c>
      <c r="AF80">
        <v>6</v>
      </c>
      <c r="AG80">
        <v>2</v>
      </c>
      <c r="AH80">
        <v>2</v>
      </c>
      <c r="AJ80" t="str">
        <v>Incidente</v>
      </c>
      <c r="AK80" t="str">
        <v>Type4</v>
      </c>
      <c r="AL80" t="str">
        <v>A (Muy Importante)</v>
      </c>
      <c r="AM80">
        <v>11</v>
      </c>
      <c r="AN80">
        <v>179</v>
      </c>
      <c r="AO80">
        <v>164</v>
      </c>
    </row>
    <row r="81" spans="1:41" x14ac:dyDescent="0.35">
      <c r="A81" t="str">
        <v>Incidente</v>
      </c>
      <c r="B81" t="str">
        <v>Type6</v>
      </c>
      <c r="C81" t="str">
        <v>A+ (Crítico)</v>
      </c>
      <c r="D81">
        <v>2</v>
      </c>
      <c r="E81">
        <v>2</v>
      </c>
      <c r="F81">
        <v>2</v>
      </c>
      <c r="H81" t="str">
        <v>Incidente</v>
      </c>
      <c r="I81" t="str">
        <v>Type2</v>
      </c>
      <c r="J81" t="str">
        <v>A (Muy Importante)</v>
      </c>
      <c r="K81">
        <v>1</v>
      </c>
      <c r="L81">
        <v>4</v>
      </c>
      <c r="M81">
        <v>0</v>
      </c>
      <c r="V81" t="str">
        <v>Incidente</v>
      </c>
      <c r="W81" t="str">
        <v>Type6</v>
      </c>
      <c r="X81" t="str">
        <v>A (Muy Importante)</v>
      </c>
      <c r="Y81">
        <v>12</v>
      </c>
      <c r="Z81">
        <v>6</v>
      </c>
      <c r="AA81">
        <v>6</v>
      </c>
      <c r="AC81" t="str">
        <v>Incidente</v>
      </c>
      <c r="AD81" t="str">
        <v>Type6</v>
      </c>
      <c r="AE81" t="str">
        <v>A (Muy Importante)</v>
      </c>
      <c r="AF81">
        <v>6</v>
      </c>
      <c r="AG81">
        <v>1</v>
      </c>
      <c r="AH81">
        <v>1</v>
      </c>
      <c r="AJ81" t="str">
        <v>Incidente</v>
      </c>
      <c r="AK81" t="str">
        <v>Type4</v>
      </c>
      <c r="AL81" t="str">
        <v>A (Muy Importante)</v>
      </c>
      <c r="AM81">
        <v>9</v>
      </c>
      <c r="AN81">
        <v>1</v>
      </c>
      <c r="AO81">
        <v>1</v>
      </c>
    </row>
    <row r="82" spans="1:41" x14ac:dyDescent="0.35">
      <c r="A82" t="str">
        <v>Incidente</v>
      </c>
      <c r="B82" t="str">
        <v>Type2</v>
      </c>
      <c r="C82" t="str">
        <v>A (Muy Importante)</v>
      </c>
      <c r="D82">
        <v>2</v>
      </c>
      <c r="E82">
        <v>12</v>
      </c>
      <c r="F82">
        <v>12</v>
      </c>
      <c r="H82" t="str">
        <v>Incidente</v>
      </c>
      <c r="I82" t="str">
        <v>Type2</v>
      </c>
      <c r="J82" t="str">
        <v>A (Muy Importante)</v>
      </c>
      <c r="K82">
        <v>1</v>
      </c>
      <c r="L82">
        <v>9</v>
      </c>
      <c r="M82">
        <v>9</v>
      </c>
      <c r="V82" t="str">
        <v>Incidente</v>
      </c>
      <c r="W82" t="str">
        <v>Type6</v>
      </c>
      <c r="X82" t="str">
        <v>A (Muy Importante)</v>
      </c>
      <c r="Y82">
        <v>12</v>
      </c>
      <c r="Z82">
        <v>0</v>
      </c>
      <c r="AA82">
        <v>0</v>
      </c>
      <c r="AC82" t="str">
        <v>Incidente</v>
      </c>
      <c r="AD82" t="str">
        <v>Type6</v>
      </c>
      <c r="AE82" t="str">
        <v>A (Muy Importante)</v>
      </c>
      <c r="AF82">
        <v>6</v>
      </c>
      <c r="AG82">
        <v>0</v>
      </c>
      <c r="AH82">
        <v>0</v>
      </c>
      <c r="AJ82" t="str">
        <v>Incidente</v>
      </c>
      <c r="AK82" t="str">
        <v>Type4</v>
      </c>
      <c r="AL82" t="str">
        <v>A (Muy Importante)</v>
      </c>
      <c r="AM82">
        <v>9</v>
      </c>
      <c r="AN82">
        <v>0</v>
      </c>
      <c r="AO82">
        <v>0</v>
      </c>
    </row>
    <row r="83" spans="1:41" x14ac:dyDescent="0.35">
      <c r="A83" t="str">
        <v>Incidente</v>
      </c>
      <c r="B83" t="str">
        <v>Type2</v>
      </c>
      <c r="C83" t="str">
        <v>A (Muy Importante)</v>
      </c>
      <c r="D83">
        <v>2</v>
      </c>
      <c r="E83">
        <v>0</v>
      </c>
      <c r="F83">
        <v>0</v>
      </c>
      <c r="H83" t="str">
        <v>Incidente</v>
      </c>
      <c r="I83" t="str">
        <v>Type2</v>
      </c>
      <c r="J83" t="str">
        <v>A (Muy Importante)</v>
      </c>
      <c r="K83">
        <v>1</v>
      </c>
      <c r="L83">
        <v>1</v>
      </c>
      <c r="M83">
        <v>1</v>
      </c>
      <c r="V83" t="str">
        <v>Incidente</v>
      </c>
      <c r="W83" t="str">
        <v>Type6</v>
      </c>
      <c r="X83" t="str">
        <v>A (Muy Importante)</v>
      </c>
      <c r="Y83">
        <v>12</v>
      </c>
      <c r="Z83">
        <v>0</v>
      </c>
      <c r="AA83">
        <v>0</v>
      </c>
      <c r="AC83" t="str">
        <v>Incidente</v>
      </c>
      <c r="AD83" t="str">
        <v>Type6</v>
      </c>
      <c r="AE83" t="str">
        <v>A (Muy Importante)</v>
      </c>
      <c r="AF83">
        <v>6</v>
      </c>
      <c r="AG83">
        <v>0</v>
      </c>
      <c r="AH83">
        <v>0</v>
      </c>
      <c r="AJ83" t="str">
        <v>Incidente</v>
      </c>
      <c r="AK83" t="str">
        <v>Type4</v>
      </c>
      <c r="AL83" t="str">
        <v>A (Muy Importante)</v>
      </c>
      <c r="AM83">
        <v>9</v>
      </c>
      <c r="AN83">
        <v>1</v>
      </c>
      <c r="AO83">
        <v>1</v>
      </c>
    </row>
    <row r="84" spans="1:41" x14ac:dyDescent="0.35">
      <c r="A84" t="str">
        <v>Incidente</v>
      </c>
      <c r="B84" t="str">
        <v>Type2</v>
      </c>
      <c r="C84" t="str">
        <v>A (Muy Importante)</v>
      </c>
      <c r="D84">
        <v>2</v>
      </c>
      <c r="E84">
        <v>0</v>
      </c>
      <c r="F84">
        <v>0</v>
      </c>
      <c r="H84" t="str">
        <v>Incidente</v>
      </c>
      <c r="I84" t="str">
        <v>Type2</v>
      </c>
      <c r="J84" t="str">
        <v>A (Muy Importante)</v>
      </c>
      <c r="K84">
        <v>1</v>
      </c>
      <c r="L84">
        <v>1</v>
      </c>
      <c r="M84">
        <v>1</v>
      </c>
      <c r="V84" t="str">
        <v>Incidente</v>
      </c>
      <c r="W84" t="str">
        <v>Type6</v>
      </c>
      <c r="X84" t="str">
        <v>A (Muy Importante)</v>
      </c>
      <c r="Y84">
        <v>12</v>
      </c>
      <c r="Z84">
        <v>0</v>
      </c>
      <c r="AA84">
        <v>0</v>
      </c>
      <c r="AC84" t="str">
        <v>Incidente</v>
      </c>
      <c r="AD84" t="str">
        <v>Type6</v>
      </c>
      <c r="AE84" t="str">
        <v>A (Muy Importante)</v>
      </c>
      <c r="AF84">
        <v>6</v>
      </c>
      <c r="AG84">
        <v>0</v>
      </c>
      <c r="AH84">
        <v>0</v>
      </c>
      <c r="AJ84" t="str">
        <v>Incidente</v>
      </c>
      <c r="AK84" t="str">
        <v>Type4</v>
      </c>
      <c r="AL84" t="str">
        <v>A (Muy Importante)</v>
      </c>
      <c r="AM84">
        <v>9</v>
      </c>
      <c r="AN84">
        <v>4</v>
      </c>
      <c r="AO84">
        <v>4</v>
      </c>
    </row>
    <row r="85" spans="1:41" x14ac:dyDescent="0.35">
      <c r="A85" t="str">
        <v>Incidente</v>
      </c>
      <c r="B85" t="str">
        <v>Type4</v>
      </c>
      <c r="C85" t="str">
        <v>A (Muy Importante)</v>
      </c>
      <c r="D85">
        <v>2</v>
      </c>
      <c r="E85">
        <v>8</v>
      </c>
      <c r="F85">
        <v>0</v>
      </c>
      <c r="H85" t="str">
        <v>Incidente</v>
      </c>
      <c r="I85" t="str">
        <v>Type2</v>
      </c>
      <c r="J85" t="str">
        <v>A (Muy Importante)</v>
      </c>
      <c r="K85">
        <v>1</v>
      </c>
      <c r="L85">
        <v>2</v>
      </c>
      <c r="M85">
        <v>0</v>
      </c>
      <c r="V85" t="str">
        <v>Incidente</v>
      </c>
      <c r="W85" t="str">
        <v>Type6</v>
      </c>
      <c r="X85" t="str">
        <v>A (Muy Importante)</v>
      </c>
      <c r="Y85">
        <v>12</v>
      </c>
      <c r="Z85">
        <v>2</v>
      </c>
      <c r="AA85">
        <v>0</v>
      </c>
      <c r="AC85" t="str">
        <v>Incidente</v>
      </c>
      <c r="AD85" t="str">
        <v>Type6</v>
      </c>
      <c r="AE85" t="str">
        <v>A (Muy Importante)</v>
      </c>
      <c r="AF85">
        <v>6</v>
      </c>
      <c r="AG85">
        <v>0</v>
      </c>
      <c r="AH85">
        <v>0</v>
      </c>
      <c r="AJ85" t="str">
        <v>Incidente</v>
      </c>
      <c r="AK85" t="str">
        <v>Type4</v>
      </c>
      <c r="AL85" t="str">
        <v>A (Muy Importante)</v>
      </c>
      <c r="AM85">
        <v>9</v>
      </c>
      <c r="AN85">
        <v>1</v>
      </c>
      <c r="AO85">
        <v>1</v>
      </c>
    </row>
    <row r="86" spans="1:41" x14ac:dyDescent="0.35">
      <c r="A86" t="str">
        <v>Incidente</v>
      </c>
      <c r="B86" t="str">
        <v>Type4</v>
      </c>
      <c r="C86" t="str">
        <v>A (Muy Importante)</v>
      </c>
      <c r="D86">
        <v>2</v>
      </c>
      <c r="E86">
        <v>1</v>
      </c>
      <c r="F86">
        <v>1</v>
      </c>
      <c r="H86" t="str">
        <v>Incidente</v>
      </c>
      <c r="I86" t="str">
        <v>Type2</v>
      </c>
      <c r="J86" t="str">
        <v>A (Muy Importante)</v>
      </c>
      <c r="K86">
        <v>1</v>
      </c>
      <c r="L86">
        <v>15</v>
      </c>
      <c r="M86">
        <v>8</v>
      </c>
      <c r="V86" t="str">
        <v>Incidente</v>
      </c>
      <c r="W86" t="str">
        <v>Type6</v>
      </c>
      <c r="X86" t="str">
        <v>A (Muy Importante)</v>
      </c>
      <c r="Y86">
        <v>12</v>
      </c>
      <c r="Z86">
        <v>3</v>
      </c>
      <c r="AA86">
        <v>3</v>
      </c>
      <c r="AC86" t="str">
        <v>Incidente</v>
      </c>
      <c r="AD86" t="str">
        <v>Type6</v>
      </c>
      <c r="AE86" t="str">
        <v>A (Muy Importante)</v>
      </c>
      <c r="AF86">
        <v>5</v>
      </c>
      <c r="AG86">
        <v>0</v>
      </c>
      <c r="AH86">
        <v>0</v>
      </c>
      <c r="AJ86" t="str">
        <v>Incidente</v>
      </c>
      <c r="AK86" t="str">
        <v>Type4</v>
      </c>
      <c r="AL86" t="str">
        <v>A (Muy Importante)</v>
      </c>
      <c r="AM86">
        <v>9</v>
      </c>
      <c r="AN86">
        <v>0</v>
      </c>
      <c r="AO86">
        <v>0</v>
      </c>
    </row>
    <row r="87" spans="1:41" x14ac:dyDescent="0.35">
      <c r="A87" t="str">
        <v>Solicitud de servicio</v>
      </c>
      <c r="B87" t="str">
        <v>Type1</v>
      </c>
      <c r="C87" t="str">
        <v>A (Muy Importante)</v>
      </c>
      <c r="D87">
        <v>2</v>
      </c>
      <c r="E87">
        <v>1</v>
      </c>
      <c r="F87">
        <v>0</v>
      </c>
      <c r="H87" t="str">
        <v>Incidente</v>
      </c>
      <c r="I87" t="str">
        <v>Type2</v>
      </c>
      <c r="J87" t="str">
        <v>A (Muy Importante)</v>
      </c>
      <c r="K87">
        <v>1</v>
      </c>
      <c r="L87">
        <v>15</v>
      </c>
      <c r="M87">
        <v>15</v>
      </c>
      <c r="V87" t="str">
        <v>Incidente</v>
      </c>
      <c r="W87" t="str">
        <v>Type6</v>
      </c>
      <c r="X87" t="str">
        <v>A (Muy Importante)</v>
      </c>
      <c r="Y87">
        <v>12</v>
      </c>
      <c r="Z87">
        <v>0</v>
      </c>
      <c r="AA87">
        <v>0</v>
      </c>
      <c r="AC87" t="str">
        <v>Incidente</v>
      </c>
      <c r="AD87" t="str">
        <v>Type6</v>
      </c>
      <c r="AE87" t="str">
        <v>A (Muy Importante)</v>
      </c>
      <c r="AF87">
        <v>5</v>
      </c>
      <c r="AG87">
        <v>1</v>
      </c>
      <c r="AH87">
        <v>0</v>
      </c>
      <c r="AJ87" t="str">
        <v>Incidente</v>
      </c>
      <c r="AK87" t="str">
        <v>Type4</v>
      </c>
      <c r="AL87" t="str">
        <v>A (Muy Importante)</v>
      </c>
      <c r="AM87">
        <v>9</v>
      </c>
      <c r="AN87">
        <v>0</v>
      </c>
      <c r="AO87">
        <v>0</v>
      </c>
    </row>
    <row r="88" spans="1:41" x14ac:dyDescent="0.35">
      <c r="A88" t="str">
        <v>Incidente</v>
      </c>
      <c r="B88" t="str">
        <v>Type2</v>
      </c>
      <c r="C88" t="str">
        <v>A (Muy Importante)</v>
      </c>
      <c r="D88">
        <v>2</v>
      </c>
      <c r="E88">
        <v>1</v>
      </c>
      <c r="F88">
        <v>0</v>
      </c>
      <c r="H88" t="str">
        <v>Incidente</v>
      </c>
      <c r="I88" t="str">
        <v>Type2</v>
      </c>
      <c r="J88" t="str">
        <v>A (Muy Importante)</v>
      </c>
      <c r="K88">
        <v>1</v>
      </c>
      <c r="L88">
        <v>1</v>
      </c>
      <c r="M88">
        <v>0</v>
      </c>
      <c r="V88" t="str">
        <v>Incidente</v>
      </c>
      <c r="W88" t="str">
        <v>Type6</v>
      </c>
      <c r="X88" t="str">
        <v>A (Muy Importante)</v>
      </c>
      <c r="Y88">
        <v>12</v>
      </c>
      <c r="Z88">
        <v>27</v>
      </c>
      <c r="AA88">
        <v>27</v>
      </c>
      <c r="AC88" t="str">
        <v>Incidente</v>
      </c>
      <c r="AD88" t="str">
        <v>Type6</v>
      </c>
      <c r="AE88" t="str">
        <v>A (Muy Importante)</v>
      </c>
      <c r="AF88">
        <v>5</v>
      </c>
      <c r="AG88">
        <v>1</v>
      </c>
      <c r="AH88">
        <v>0</v>
      </c>
      <c r="AJ88" t="str">
        <v>Incidente</v>
      </c>
      <c r="AK88" t="str">
        <v>Type4</v>
      </c>
      <c r="AL88" t="str">
        <v>A (Muy Importante)</v>
      </c>
      <c r="AM88">
        <v>9</v>
      </c>
      <c r="AN88">
        <v>0</v>
      </c>
      <c r="AO88">
        <v>0</v>
      </c>
    </row>
    <row r="89" spans="1:41" x14ac:dyDescent="0.35">
      <c r="A89" t="str">
        <v>Incidente</v>
      </c>
      <c r="B89" t="str">
        <v>Type2</v>
      </c>
      <c r="C89" t="str">
        <v>A (Muy Importante)</v>
      </c>
      <c r="D89">
        <v>2</v>
      </c>
      <c r="E89">
        <v>2</v>
      </c>
      <c r="F89">
        <v>2</v>
      </c>
      <c r="H89" t="str">
        <v>Incidente</v>
      </c>
      <c r="I89" t="str">
        <v>Type2</v>
      </c>
      <c r="J89" t="str">
        <v>A (Muy Importante)</v>
      </c>
      <c r="K89">
        <v>1</v>
      </c>
      <c r="L89">
        <v>1</v>
      </c>
      <c r="M89">
        <v>0</v>
      </c>
      <c r="V89" t="str">
        <v>Incidente</v>
      </c>
      <c r="W89" t="str">
        <v>Type6</v>
      </c>
      <c r="X89" t="str">
        <v>A (Muy Importante)</v>
      </c>
      <c r="Y89">
        <v>12</v>
      </c>
      <c r="Z89">
        <v>3</v>
      </c>
      <c r="AA89">
        <v>0</v>
      </c>
      <c r="AC89" t="str">
        <v>Incidente</v>
      </c>
      <c r="AD89" t="str">
        <v>Type6</v>
      </c>
      <c r="AE89" t="str">
        <v>A (Muy Importante)</v>
      </c>
      <c r="AF89">
        <v>3</v>
      </c>
      <c r="AG89">
        <v>3</v>
      </c>
      <c r="AH89">
        <v>3</v>
      </c>
      <c r="AJ89" t="str">
        <v>Incidente</v>
      </c>
      <c r="AK89" t="str">
        <v>Type4</v>
      </c>
      <c r="AL89" t="str">
        <v>A (Muy Importante)</v>
      </c>
      <c r="AM89">
        <v>9</v>
      </c>
      <c r="AN89">
        <v>1</v>
      </c>
      <c r="AO89">
        <v>1</v>
      </c>
    </row>
    <row r="90" spans="1:41" x14ac:dyDescent="0.35">
      <c r="A90" t="str">
        <v>Incidente</v>
      </c>
      <c r="B90" t="str">
        <v>Type2</v>
      </c>
      <c r="C90" t="str">
        <v>A (Muy Importante)</v>
      </c>
      <c r="D90">
        <v>2</v>
      </c>
      <c r="E90">
        <v>2</v>
      </c>
      <c r="F90">
        <v>0</v>
      </c>
      <c r="H90" t="str">
        <v>Incidente</v>
      </c>
      <c r="I90" t="str">
        <v>Type2</v>
      </c>
      <c r="J90" t="str">
        <v>A (Muy Importante)</v>
      </c>
      <c r="K90">
        <v>1</v>
      </c>
      <c r="L90">
        <v>13</v>
      </c>
      <c r="M90">
        <v>0</v>
      </c>
      <c r="V90" t="str">
        <v>Incidente</v>
      </c>
      <c r="W90" t="str">
        <v>Type6</v>
      </c>
      <c r="X90" t="str">
        <v>A (Muy Importante)</v>
      </c>
      <c r="Y90">
        <v>12</v>
      </c>
      <c r="Z90">
        <v>5</v>
      </c>
      <c r="AA90">
        <v>5</v>
      </c>
      <c r="AC90" t="str">
        <v>Incidente</v>
      </c>
      <c r="AD90" t="str">
        <v>Type6</v>
      </c>
      <c r="AE90" t="str">
        <v>A (Muy Importante)</v>
      </c>
      <c r="AF90">
        <v>3</v>
      </c>
      <c r="AG90">
        <v>3</v>
      </c>
      <c r="AH90">
        <v>3</v>
      </c>
      <c r="AJ90" t="str">
        <v>Incidente</v>
      </c>
      <c r="AK90" t="str">
        <v>Type4</v>
      </c>
      <c r="AL90" t="str">
        <v>A (Muy Importante)</v>
      </c>
      <c r="AM90">
        <v>9</v>
      </c>
      <c r="AN90">
        <v>0</v>
      </c>
      <c r="AO90">
        <v>0</v>
      </c>
    </row>
    <row r="91" spans="1:41" x14ac:dyDescent="0.35">
      <c r="A91" t="str">
        <v>Incidente</v>
      </c>
      <c r="B91" t="str">
        <v>Type2</v>
      </c>
      <c r="C91" t="str">
        <v>A++ (Bloqueo)</v>
      </c>
      <c r="D91">
        <v>2</v>
      </c>
      <c r="E91">
        <v>0</v>
      </c>
      <c r="F91">
        <v>0</v>
      </c>
      <c r="H91" t="str">
        <v>Incidente</v>
      </c>
      <c r="I91" t="str">
        <v>Type2</v>
      </c>
      <c r="J91" t="str">
        <v>A (Muy Importante)</v>
      </c>
      <c r="K91">
        <v>1</v>
      </c>
      <c r="L91">
        <v>5</v>
      </c>
      <c r="M91">
        <v>5</v>
      </c>
      <c r="V91" t="str">
        <v>Incidente</v>
      </c>
      <c r="W91" t="str">
        <v>Type6</v>
      </c>
      <c r="X91" t="str">
        <v>A (Muy Importante)</v>
      </c>
      <c r="Y91">
        <v>12</v>
      </c>
      <c r="Z91">
        <v>4</v>
      </c>
      <c r="AA91">
        <v>0</v>
      </c>
      <c r="AC91" t="str">
        <v>Incidente</v>
      </c>
      <c r="AD91" t="str">
        <v>Type6</v>
      </c>
      <c r="AE91" t="str">
        <v>A (Muy Importante)</v>
      </c>
      <c r="AF91">
        <v>3</v>
      </c>
      <c r="AG91">
        <v>4</v>
      </c>
      <c r="AH91">
        <v>4</v>
      </c>
      <c r="AJ91" t="str">
        <v>Incidente</v>
      </c>
      <c r="AK91" t="str">
        <v>Type4</v>
      </c>
      <c r="AL91" t="str">
        <v>A (Muy Importante)</v>
      </c>
      <c r="AM91">
        <v>9</v>
      </c>
      <c r="AN91">
        <v>1</v>
      </c>
      <c r="AO91">
        <v>1</v>
      </c>
    </row>
    <row r="92" spans="1:41" x14ac:dyDescent="0.35">
      <c r="A92" t="str">
        <v>Incidente</v>
      </c>
      <c r="B92" t="str">
        <v>Type2</v>
      </c>
      <c r="C92" t="str">
        <v>A (Muy Importante)</v>
      </c>
      <c r="D92">
        <v>2</v>
      </c>
      <c r="E92">
        <v>0</v>
      </c>
      <c r="F92">
        <v>0</v>
      </c>
      <c r="H92" t="str">
        <v>Incidente</v>
      </c>
      <c r="I92" t="str">
        <v>Type2</v>
      </c>
      <c r="J92" t="str">
        <v>A (Muy Importante)</v>
      </c>
      <c r="K92">
        <v>1</v>
      </c>
      <c r="L92">
        <v>0</v>
      </c>
      <c r="M92">
        <v>0</v>
      </c>
      <c r="V92" t="str">
        <v>Incidente</v>
      </c>
      <c r="W92" t="str">
        <v>Type6</v>
      </c>
      <c r="X92" t="str">
        <v>A (Muy Importante)</v>
      </c>
      <c r="Y92">
        <v>12</v>
      </c>
      <c r="Z92">
        <v>6</v>
      </c>
      <c r="AA92">
        <v>0</v>
      </c>
      <c r="AC92" t="str">
        <v>Incidente</v>
      </c>
      <c r="AD92" t="str">
        <v>Type6</v>
      </c>
      <c r="AE92" t="str">
        <v>A (Muy Importante)</v>
      </c>
      <c r="AF92">
        <v>3</v>
      </c>
      <c r="AG92">
        <v>0</v>
      </c>
      <c r="AH92">
        <v>0</v>
      </c>
      <c r="AJ92" t="str">
        <v>Incidente</v>
      </c>
      <c r="AK92" t="str">
        <v>Type4</v>
      </c>
      <c r="AL92" t="str">
        <v>A (Muy Importante)</v>
      </c>
      <c r="AM92">
        <v>9</v>
      </c>
      <c r="AN92">
        <v>0</v>
      </c>
      <c r="AO92">
        <v>0</v>
      </c>
    </row>
    <row r="93" spans="1:41" x14ac:dyDescent="0.35">
      <c r="A93" t="str">
        <v>Solicitud de servicio</v>
      </c>
      <c r="B93" t="str">
        <v>Type1</v>
      </c>
      <c r="C93" t="str">
        <v>B (Importante)</v>
      </c>
      <c r="D93">
        <v>2</v>
      </c>
      <c r="E93">
        <v>0</v>
      </c>
      <c r="F93">
        <v>0</v>
      </c>
      <c r="H93" t="str">
        <v>Incidente</v>
      </c>
      <c r="I93" t="str">
        <v>Type2</v>
      </c>
      <c r="J93" t="str">
        <v>A (Muy Importante)</v>
      </c>
      <c r="K93">
        <v>1</v>
      </c>
      <c r="L93">
        <v>7</v>
      </c>
      <c r="M93">
        <v>0</v>
      </c>
      <c r="V93" t="str">
        <v>Incidente</v>
      </c>
      <c r="W93" t="str">
        <v>Type6</v>
      </c>
      <c r="X93" t="str">
        <v>A (Muy Importante)</v>
      </c>
      <c r="Y93">
        <v>12</v>
      </c>
      <c r="Z93">
        <v>2</v>
      </c>
      <c r="AA93">
        <v>2</v>
      </c>
      <c r="AC93" t="str">
        <v>Incidente</v>
      </c>
      <c r="AD93" t="str">
        <v>Type6</v>
      </c>
      <c r="AE93" t="str">
        <v>A (Muy Importante)</v>
      </c>
      <c r="AF93">
        <v>3</v>
      </c>
      <c r="AG93">
        <v>7</v>
      </c>
      <c r="AH93">
        <v>7</v>
      </c>
      <c r="AJ93" t="str">
        <v>Incidente</v>
      </c>
      <c r="AK93" t="str">
        <v>Type4</v>
      </c>
      <c r="AL93" t="str">
        <v>A (Muy Importante)</v>
      </c>
      <c r="AM93">
        <v>9</v>
      </c>
      <c r="AN93">
        <v>0</v>
      </c>
      <c r="AO93">
        <v>0</v>
      </c>
    </row>
    <row r="94" spans="1:41" x14ac:dyDescent="0.35">
      <c r="A94" t="str">
        <v>Incidente</v>
      </c>
      <c r="B94" t="str">
        <v>Type2</v>
      </c>
      <c r="C94" t="str">
        <v>A (Muy Importante)</v>
      </c>
      <c r="D94">
        <v>2</v>
      </c>
      <c r="E94">
        <v>2</v>
      </c>
      <c r="F94">
        <v>0</v>
      </c>
      <c r="H94" t="str">
        <v>Incidente</v>
      </c>
      <c r="I94" t="str">
        <v>Type2</v>
      </c>
      <c r="J94" t="str">
        <v>A (Muy Importante)</v>
      </c>
      <c r="K94">
        <v>1</v>
      </c>
      <c r="L94">
        <v>6</v>
      </c>
      <c r="M94">
        <v>5</v>
      </c>
      <c r="V94" t="str">
        <v>Incidente</v>
      </c>
      <c r="W94" t="str">
        <v>Type6</v>
      </c>
      <c r="X94" t="str">
        <v>A (Muy Importante)</v>
      </c>
      <c r="Y94">
        <v>12</v>
      </c>
      <c r="Z94">
        <v>29</v>
      </c>
      <c r="AA94">
        <v>29</v>
      </c>
      <c r="AC94" t="str">
        <v>Incidente</v>
      </c>
      <c r="AD94" t="str">
        <v>Type6</v>
      </c>
      <c r="AE94" t="str">
        <v>A (Muy Importante)</v>
      </c>
      <c r="AF94">
        <v>3</v>
      </c>
      <c r="AG94">
        <v>1</v>
      </c>
      <c r="AH94">
        <v>1</v>
      </c>
      <c r="AJ94" t="str">
        <v>Incidente</v>
      </c>
      <c r="AK94" t="str">
        <v>Type4</v>
      </c>
      <c r="AL94" t="str">
        <v>A (Muy Importante)</v>
      </c>
      <c r="AM94">
        <v>9</v>
      </c>
      <c r="AN94">
        <v>8</v>
      </c>
      <c r="AO94">
        <v>8</v>
      </c>
    </row>
    <row r="95" spans="1:41" x14ac:dyDescent="0.35">
      <c r="A95" t="str">
        <v>Incidente</v>
      </c>
      <c r="B95" t="str">
        <v>Type2</v>
      </c>
      <c r="C95" t="str">
        <v>A (Muy Importante)</v>
      </c>
      <c r="D95">
        <v>2</v>
      </c>
      <c r="E95">
        <v>4</v>
      </c>
      <c r="F95">
        <v>0</v>
      </c>
      <c r="H95" t="str">
        <v>Incidente</v>
      </c>
      <c r="I95" t="str">
        <v>Type2</v>
      </c>
      <c r="J95" t="str">
        <v>A (Muy Importante)</v>
      </c>
      <c r="K95">
        <v>1</v>
      </c>
      <c r="L95">
        <v>1</v>
      </c>
      <c r="M95">
        <v>1</v>
      </c>
      <c r="V95" t="str">
        <v>Incidente</v>
      </c>
      <c r="W95" t="str">
        <v>Type6</v>
      </c>
      <c r="X95" t="str">
        <v>A (Muy Importante)</v>
      </c>
      <c r="Y95">
        <v>12</v>
      </c>
      <c r="Z95">
        <v>19</v>
      </c>
      <c r="AA95">
        <v>18</v>
      </c>
      <c r="AC95" t="str">
        <v>Incidente</v>
      </c>
      <c r="AD95" t="str">
        <v>Type6</v>
      </c>
      <c r="AE95" t="str">
        <v>A (Muy Importante)</v>
      </c>
      <c r="AF95">
        <v>3</v>
      </c>
      <c r="AG95">
        <v>0</v>
      </c>
      <c r="AH95">
        <v>0</v>
      </c>
      <c r="AJ95" t="str">
        <v>Incidente</v>
      </c>
      <c r="AK95" t="str">
        <v>Type4</v>
      </c>
      <c r="AL95" t="str">
        <v>A (Muy Importante)</v>
      </c>
      <c r="AM95">
        <v>9</v>
      </c>
      <c r="AN95">
        <v>3</v>
      </c>
      <c r="AO95">
        <v>0</v>
      </c>
    </row>
    <row r="96" spans="1:41" x14ac:dyDescent="0.35">
      <c r="A96" t="str">
        <v>Incidente</v>
      </c>
      <c r="B96" t="str">
        <v>Type2</v>
      </c>
      <c r="C96" t="str">
        <v>A (Muy Importante)</v>
      </c>
      <c r="D96">
        <v>2</v>
      </c>
      <c r="E96">
        <v>4</v>
      </c>
      <c r="F96">
        <v>0</v>
      </c>
      <c r="H96" t="str">
        <v>Incidente</v>
      </c>
      <c r="I96" t="str">
        <v>Type2</v>
      </c>
      <c r="J96" t="str">
        <v>A (Muy Importante)</v>
      </c>
      <c r="K96">
        <v>1</v>
      </c>
      <c r="L96">
        <v>3</v>
      </c>
      <c r="M96">
        <v>2</v>
      </c>
      <c r="V96" t="str">
        <v>Incidente</v>
      </c>
      <c r="W96" t="str">
        <v>Type6</v>
      </c>
      <c r="X96" t="str">
        <v>A (Muy Importante)</v>
      </c>
      <c r="Y96">
        <v>12</v>
      </c>
      <c r="Z96">
        <v>5</v>
      </c>
      <c r="AA96">
        <v>5</v>
      </c>
      <c r="AC96" t="str">
        <v>Incidente</v>
      </c>
      <c r="AD96" t="str">
        <v>Type6</v>
      </c>
      <c r="AE96" t="str">
        <v>A (Muy Importante)</v>
      </c>
      <c r="AF96">
        <v>3</v>
      </c>
      <c r="AG96">
        <v>0</v>
      </c>
      <c r="AH96">
        <v>0</v>
      </c>
      <c r="AJ96" t="str">
        <v>Incidente</v>
      </c>
      <c r="AK96" t="str">
        <v>Type4</v>
      </c>
      <c r="AL96" t="str">
        <v>A (Muy Importante)</v>
      </c>
      <c r="AM96">
        <v>9</v>
      </c>
      <c r="AN96">
        <v>30</v>
      </c>
      <c r="AO96">
        <v>30</v>
      </c>
    </row>
    <row r="97" spans="1:41" x14ac:dyDescent="0.35">
      <c r="A97" t="str">
        <v>Incidente</v>
      </c>
      <c r="B97" t="str">
        <v>Type2</v>
      </c>
      <c r="C97" t="str">
        <v>A (Muy Importante)</v>
      </c>
      <c r="D97">
        <v>2</v>
      </c>
      <c r="E97">
        <v>2</v>
      </c>
      <c r="F97">
        <v>0</v>
      </c>
      <c r="H97" t="str">
        <v>Incidente</v>
      </c>
      <c r="I97" t="str">
        <v>Type2</v>
      </c>
      <c r="J97" t="str">
        <v>A (Muy Importante)</v>
      </c>
      <c r="K97">
        <v>1</v>
      </c>
      <c r="L97">
        <v>3</v>
      </c>
      <c r="M97">
        <v>0</v>
      </c>
      <c r="V97" t="str">
        <v>Incidente</v>
      </c>
      <c r="W97" t="str">
        <v>Type6</v>
      </c>
      <c r="X97" t="str">
        <v>A (Muy Importante)</v>
      </c>
      <c r="Y97">
        <v>12</v>
      </c>
      <c r="Z97">
        <v>29</v>
      </c>
      <c r="AA97">
        <v>29</v>
      </c>
      <c r="AC97" t="str">
        <v>Incidente</v>
      </c>
      <c r="AD97" t="str">
        <v>Type6</v>
      </c>
      <c r="AE97" t="str">
        <v>A (Muy Importante)</v>
      </c>
      <c r="AF97">
        <v>3</v>
      </c>
      <c r="AG97">
        <v>0</v>
      </c>
      <c r="AH97">
        <v>0</v>
      </c>
      <c r="AJ97" t="str">
        <v>Incidente</v>
      </c>
      <c r="AK97" t="str">
        <v>Type4</v>
      </c>
      <c r="AL97" t="str">
        <v>A (Muy Importante)</v>
      </c>
      <c r="AM97">
        <v>9</v>
      </c>
      <c r="AN97">
        <v>56</v>
      </c>
      <c r="AO97">
        <v>56</v>
      </c>
    </row>
    <row r="98" spans="1:41" x14ac:dyDescent="0.35">
      <c r="A98" t="str">
        <v>Incidente</v>
      </c>
      <c r="B98" t="str">
        <v>Type4</v>
      </c>
      <c r="C98" t="str">
        <v>A (Muy Importante)</v>
      </c>
      <c r="D98">
        <v>2</v>
      </c>
      <c r="E98">
        <v>1</v>
      </c>
      <c r="F98">
        <v>0</v>
      </c>
      <c r="H98" t="str">
        <v>Incidente</v>
      </c>
      <c r="I98" t="str">
        <v>Type2</v>
      </c>
      <c r="J98" t="str">
        <v>A (Muy Importante)</v>
      </c>
      <c r="K98">
        <v>1</v>
      </c>
      <c r="L98">
        <v>1</v>
      </c>
      <c r="M98">
        <v>0</v>
      </c>
      <c r="V98" t="str">
        <v>Incidente</v>
      </c>
      <c r="W98" t="str">
        <v>Type6</v>
      </c>
      <c r="X98" t="str">
        <v>A (Muy Importante)</v>
      </c>
      <c r="Y98">
        <v>12</v>
      </c>
      <c r="Z98">
        <v>29</v>
      </c>
      <c r="AA98">
        <v>0</v>
      </c>
      <c r="AC98" t="str">
        <v>Incidente</v>
      </c>
      <c r="AD98" t="str">
        <v>Type6</v>
      </c>
      <c r="AE98" t="str">
        <v>A (Muy Importante)</v>
      </c>
      <c r="AF98">
        <v>3</v>
      </c>
      <c r="AG98">
        <v>0</v>
      </c>
      <c r="AH98">
        <v>0</v>
      </c>
      <c r="AJ98" t="str">
        <v>Incidente</v>
      </c>
      <c r="AK98" t="str">
        <v>Type4</v>
      </c>
      <c r="AL98" t="str">
        <v>A (Muy Importante)</v>
      </c>
      <c r="AM98">
        <v>9</v>
      </c>
      <c r="AN98">
        <v>62</v>
      </c>
      <c r="AO98">
        <v>62</v>
      </c>
    </row>
    <row r="99" spans="1:41" x14ac:dyDescent="0.35">
      <c r="A99" t="str">
        <v>Incidente</v>
      </c>
      <c r="B99" t="str">
        <v>Type4</v>
      </c>
      <c r="C99" t="str">
        <v>A (Muy Importante)</v>
      </c>
      <c r="D99">
        <v>2</v>
      </c>
      <c r="E99">
        <v>0</v>
      </c>
      <c r="F99">
        <v>0</v>
      </c>
      <c r="H99" t="str">
        <v>Incidente</v>
      </c>
      <c r="I99" t="str">
        <v>Type2</v>
      </c>
      <c r="J99" t="str">
        <v>A (Muy Importante)</v>
      </c>
      <c r="K99">
        <v>1</v>
      </c>
      <c r="L99">
        <v>2</v>
      </c>
      <c r="M99">
        <v>0</v>
      </c>
      <c r="V99" t="str">
        <v>Incidente</v>
      </c>
      <c r="W99" t="str">
        <v>Type6</v>
      </c>
      <c r="X99" t="str">
        <v>A (Muy Importante)</v>
      </c>
      <c r="Y99">
        <v>12</v>
      </c>
      <c r="Z99">
        <v>5</v>
      </c>
      <c r="AA99">
        <v>5</v>
      </c>
      <c r="AC99" t="str">
        <v>Incidente</v>
      </c>
      <c r="AD99" t="str">
        <v>Type6</v>
      </c>
      <c r="AE99" t="str">
        <v>A (Muy Importante)</v>
      </c>
      <c r="AF99">
        <v>3</v>
      </c>
      <c r="AG99">
        <v>0</v>
      </c>
      <c r="AH99">
        <v>0</v>
      </c>
      <c r="AJ99" t="str">
        <v>Incidente</v>
      </c>
      <c r="AK99" t="str">
        <v>Type4</v>
      </c>
      <c r="AL99" t="str">
        <v>A (Muy Importante)</v>
      </c>
      <c r="AM99">
        <v>9</v>
      </c>
      <c r="AN99">
        <v>118</v>
      </c>
      <c r="AO99">
        <v>118</v>
      </c>
    </row>
    <row r="100" spans="1:41" x14ac:dyDescent="0.35">
      <c r="A100" t="str">
        <v>Incidente</v>
      </c>
      <c r="B100" t="str">
        <v>Type8</v>
      </c>
      <c r="C100" t="str">
        <v>A+ (Crítico)</v>
      </c>
      <c r="D100">
        <v>2</v>
      </c>
      <c r="E100">
        <v>17</v>
      </c>
      <c r="F100">
        <v>0</v>
      </c>
      <c r="H100" t="str">
        <v>Incidente</v>
      </c>
      <c r="I100" t="str">
        <v>Type2</v>
      </c>
      <c r="J100" t="str">
        <v>A (Muy Importante)</v>
      </c>
      <c r="K100">
        <v>1</v>
      </c>
      <c r="L100">
        <v>11</v>
      </c>
      <c r="M100">
        <v>11</v>
      </c>
      <c r="V100" t="str">
        <v>Incidente</v>
      </c>
      <c r="W100" t="str">
        <v>Type6</v>
      </c>
      <c r="X100" t="str">
        <v>A (Muy Importante)</v>
      </c>
      <c r="Y100">
        <v>12</v>
      </c>
      <c r="Z100">
        <v>29</v>
      </c>
      <c r="AA100">
        <v>29</v>
      </c>
      <c r="AC100" t="str">
        <v>Incidente</v>
      </c>
      <c r="AD100" t="str">
        <v>Type6</v>
      </c>
      <c r="AE100" t="str">
        <v>A (Muy Importante)</v>
      </c>
      <c r="AF100">
        <v>3</v>
      </c>
      <c r="AG100">
        <v>0</v>
      </c>
      <c r="AH100">
        <v>0</v>
      </c>
      <c r="AJ100" t="str">
        <v>Incidente</v>
      </c>
      <c r="AK100" t="str">
        <v>Type4</v>
      </c>
      <c r="AL100" t="str">
        <v>A (Muy Importante)</v>
      </c>
      <c r="AM100">
        <v>8</v>
      </c>
      <c r="AN100">
        <v>0</v>
      </c>
      <c r="AO100">
        <v>0</v>
      </c>
    </row>
    <row r="101" spans="1:41" x14ac:dyDescent="0.35">
      <c r="A101" t="str">
        <v>Solicitud de servicio</v>
      </c>
      <c r="B101" t="str">
        <v>Type1</v>
      </c>
      <c r="C101" t="str">
        <v>B (Importante)</v>
      </c>
      <c r="D101">
        <v>2</v>
      </c>
      <c r="E101">
        <v>3</v>
      </c>
      <c r="F101">
        <v>0</v>
      </c>
      <c r="H101" t="str">
        <v>Incidente</v>
      </c>
      <c r="I101" t="str">
        <v>Type2</v>
      </c>
      <c r="J101" t="str">
        <v>A (Muy Importante)</v>
      </c>
      <c r="K101">
        <v>1</v>
      </c>
      <c r="L101">
        <v>1</v>
      </c>
      <c r="M101">
        <v>1</v>
      </c>
      <c r="V101" t="str">
        <v>Incidente</v>
      </c>
      <c r="W101" t="str">
        <v>Type6</v>
      </c>
      <c r="X101" t="str">
        <v>A (Muy Importante)</v>
      </c>
      <c r="Y101">
        <v>12</v>
      </c>
      <c r="Z101">
        <v>16</v>
      </c>
      <c r="AA101">
        <v>16</v>
      </c>
      <c r="AC101" t="str">
        <v>Incidente</v>
      </c>
      <c r="AD101" t="str">
        <v>Type6</v>
      </c>
      <c r="AE101" t="str">
        <v>A (Muy Importante)</v>
      </c>
      <c r="AF101">
        <v>3</v>
      </c>
      <c r="AG101">
        <v>1</v>
      </c>
      <c r="AH101">
        <v>1</v>
      </c>
      <c r="AJ101" t="str">
        <v>Incidente</v>
      </c>
      <c r="AK101" t="str">
        <v>Type4</v>
      </c>
      <c r="AL101" t="str">
        <v>A (Muy Importante)</v>
      </c>
      <c r="AM101">
        <v>8</v>
      </c>
      <c r="AN101">
        <v>0</v>
      </c>
      <c r="AO101">
        <v>0</v>
      </c>
    </row>
    <row r="102" spans="1:41" x14ac:dyDescent="0.35">
      <c r="A102" t="str">
        <v>Incidente</v>
      </c>
      <c r="B102" t="str">
        <v>Type6</v>
      </c>
      <c r="C102" t="str">
        <v>A+ (Crítico)</v>
      </c>
      <c r="D102">
        <v>2</v>
      </c>
      <c r="E102">
        <v>0</v>
      </c>
      <c r="F102">
        <v>0</v>
      </c>
      <c r="H102" t="str">
        <v>Incidente</v>
      </c>
      <c r="I102" t="str">
        <v>Type2</v>
      </c>
      <c r="J102" t="str">
        <v>A (Muy Importante)</v>
      </c>
      <c r="K102">
        <v>1</v>
      </c>
      <c r="L102">
        <v>0</v>
      </c>
      <c r="M102">
        <v>0</v>
      </c>
      <c r="V102" t="str">
        <v>Incidente</v>
      </c>
      <c r="W102" t="str">
        <v>Type6</v>
      </c>
      <c r="X102" t="str">
        <v>A (Muy Importante)</v>
      </c>
      <c r="Y102">
        <v>12</v>
      </c>
      <c r="Z102">
        <v>29</v>
      </c>
      <c r="AA102">
        <v>29</v>
      </c>
      <c r="AC102" t="str">
        <v>Incidente</v>
      </c>
      <c r="AD102" t="str">
        <v>Type6</v>
      </c>
      <c r="AE102" t="str">
        <v>A (Muy Importante)</v>
      </c>
      <c r="AF102">
        <v>3</v>
      </c>
      <c r="AG102">
        <v>1</v>
      </c>
      <c r="AH102">
        <v>1</v>
      </c>
      <c r="AJ102" t="str">
        <v>Incidente</v>
      </c>
      <c r="AK102" t="str">
        <v>Type4</v>
      </c>
      <c r="AL102" t="str">
        <v>A (Muy Importante)</v>
      </c>
      <c r="AM102">
        <v>8</v>
      </c>
      <c r="AN102">
        <v>0</v>
      </c>
      <c r="AO102">
        <v>0</v>
      </c>
    </row>
    <row r="103" spans="1:41" x14ac:dyDescent="0.35">
      <c r="A103" t="str">
        <v>Solicitud de servicio</v>
      </c>
      <c r="B103" t="str">
        <v>Type1</v>
      </c>
      <c r="C103" t="str">
        <v>A (Muy Importante)</v>
      </c>
      <c r="D103">
        <v>2</v>
      </c>
      <c r="E103">
        <v>0</v>
      </c>
      <c r="F103">
        <v>0</v>
      </c>
      <c r="H103" t="str">
        <v>Incidente</v>
      </c>
      <c r="I103" t="str">
        <v>Type2</v>
      </c>
      <c r="J103" t="str">
        <v>A (Muy Importante)</v>
      </c>
      <c r="K103">
        <v>1</v>
      </c>
      <c r="L103">
        <v>8</v>
      </c>
      <c r="M103">
        <v>8</v>
      </c>
      <c r="V103" t="str">
        <v>Incidente</v>
      </c>
      <c r="W103" t="str">
        <v>Type6</v>
      </c>
      <c r="X103" t="str">
        <v>A (Muy Importante)</v>
      </c>
      <c r="Y103">
        <v>12</v>
      </c>
      <c r="Z103">
        <v>12</v>
      </c>
      <c r="AA103">
        <v>10</v>
      </c>
      <c r="AC103" t="str">
        <v>Incidente</v>
      </c>
      <c r="AD103" t="str">
        <v>Type6</v>
      </c>
      <c r="AE103" t="str">
        <v>A (Muy Importante)</v>
      </c>
      <c r="AF103">
        <v>3</v>
      </c>
      <c r="AG103">
        <v>1</v>
      </c>
      <c r="AH103">
        <v>1</v>
      </c>
      <c r="AJ103" t="str">
        <v>Incidente</v>
      </c>
      <c r="AK103" t="str">
        <v>Type4</v>
      </c>
      <c r="AL103" t="str">
        <v>A (Muy Importante)</v>
      </c>
      <c r="AM103">
        <v>8</v>
      </c>
      <c r="AN103">
        <v>0</v>
      </c>
      <c r="AO103">
        <v>0</v>
      </c>
    </row>
    <row r="104" spans="1:41" x14ac:dyDescent="0.35">
      <c r="A104" t="str">
        <v>Incidente</v>
      </c>
      <c r="B104" t="str">
        <v>Type4</v>
      </c>
      <c r="C104" t="str">
        <v>A++ (Bloqueo)</v>
      </c>
      <c r="D104">
        <v>2</v>
      </c>
      <c r="E104">
        <v>4</v>
      </c>
      <c r="F104">
        <v>4</v>
      </c>
      <c r="H104" t="str">
        <v>Incidente</v>
      </c>
      <c r="I104" t="str">
        <v>Type2</v>
      </c>
      <c r="J104" t="str">
        <v>A (Muy Importante)</v>
      </c>
      <c r="K104">
        <v>1</v>
      </c>
      <c r="L104">
        <v>5</v>
      </c>
      <c r="M104">
        <v>0</v>
      </c>
      <c r="V104" t="str">
        <v>Incidente</v>
      </c>
      <c r="W104" t="str">
        <v>Type6</v>
      </c>
      <c r="X104" t="str">
        <v>A (Muy Importante)</v>
      </c>
      <c r="Y104">
        <v>12</v>
      </c>
      <c r="Z104">
        <v>13</v>
      </c>
      <c r="AA104">
        <v>13</v>
      </c>
      <c r="AC104" t="str">
        <v>Incidente</v>
      </c>
      <c r="AD104" t="str">
        <v>Type6</v>
      </c>
      <c r="AE104" t="str">
        <v>A (Muy Importante)</v>
      </c>
      <c r="AF104">
        <v>3</v>
      </c>
      <c r="AG104">
        <v>1</v>
      </c>
      <c r="AH104">
        <v>1</v>
      </c>
      <c r="AJ104" t="str">
        <v>Incidente</v>
      </c>
      <c r="AK104" t="str">
        <v>Type4</v>
      </c>
      <c r="AL104" t="str">
        <v>A (Muy Importante)</v>
      </c>
      <c r="AM104">
        <v>8</v>
      </c>
      <c r="AN104">
        <v>1</v>
      </c>
      <c r="AO104">
        <v>0</v>
      </c>
    </row>
    <row r="105" spans="1:41" x14ac:dyDescent="0.35">
      <c r="A105" t="str">
        <v>Incidente</v>
      </c>
      <c r="B105" t="str">
        <v>Type6</v>
      </c>
      <c r="C105" t="str">
        <v>A++ (Bloqueo)</v>
      </c>
      <c r="D105">
        <v>2</v>
      </c>
      <c r="E105">
        <v>0</v>
      </c>
      <c r="F105">
        <v>0</v>
      </c>
      <c r="H105" t="str">
        <v>Incidente</v>
      </c>
      <c r="I105" t="str">
        <v>Type2</v>
      </c>
      <c r="J105" t="str">
        <v>A (Muy Importante)</v>
      </c>
      <c r="K105">
        <v>1</v>
      </c>
      <c r="L105">
        <v>5</v>
      </c>
      <c r="M105">
        <v>0</v>
      </c>
      <c r="V105" t="str">
        <v>Incidente</v>
      </c>
      <c r="W105" t="str">
        <v>Type6</v>
      </c>
      <c r="X105" t="str">
        <v>A (Muy Importante)</v>
      </c>
      <c r="Y105">
        <v>12</v>
      </c>
      <c r="Z105">
        <v>14</v>
      </c>
      <c r="AA105">
        <v>14</v>
      </c>
      <c r="AC105" t="str">
        <v>Incidente</v>
      </c>
      <c r="AD105" t="str">
        <v>Type6</v>
      </c>
      <c r="AE105" t="str">
        <v>A (Muy Importante)</v>
      </c>
      <c r="AF105">
        <v>3</v>
      </c>
      <c r="AG105">
        <v>21</v>
      </c>
      <c r="AH105">
        <v>0</v>
      </c>
      <c r="AJ105" t="str">
        <v>Incidente</v>
      </c>
      <c r="AK105" t="str">
        <v>Type4</v>
      </c>
      <c r="AL105" t="str">
        <v>A (Muy Importante)</v>
      </c>
      <c r="AM105">
        <v>8</v>
      </c>
      <c r="AN105">
        <v>0</v>
      </c>
      <c r="AO105">
        <v>0</v>
      </c>
    </row>
    <row r="106" spans="1:41" x14ac:dyDescent="0.35">
      <c r="A106" t="str">
        <v>Incidente</v>
      </c>
      <c r="B106" t="str">
        <v>Type4</v>
      </c>
      <c r="C106" t="str">
        <v>A (Muy Importante)</v>
      </c>
      <c r="D106">
        <v>2</v>
      </c>
      <c r="E106">
        <v>5</v>
      </c>
      <c r="F106">
        <v>0</v>
      </c>
      <c r="H106" t="str">
        <v>Incidente</v>
      </c>
      <c r="I106" t="str">
        <v>Type2</v>
      </c>
      <c r="J106" t="str">
        <v>A (Muy Importante)</v>
      </c>
      <c r="K106">
        <v>1</v>
      </c>
      <c r="L106">
        <v>5</v>
      </c>
      <c r="M106">
        <v>5</v>
      </c>
      <c r="V106" t="str">
        <v>Incidente</v>
      </c>
      <c r="W106" t="str">
        <v>Type6</v>
      </c>
      <c r="X106" t="str">
        <v>A (Muy Importante)</v>
      </c>
      <c r="Y106">
        <v>12</v>
      </c>
      <c r="Z106">
        <v>8</v>
      </c>
      <c r="AA106">
        <v>8</v>
      </c>
      <c r="AC106" t="str">
        <v>Incidente</v>
      </c>
      <c r="AD106" t="str">
        <v>Type6</v>
      </c>
      <c r="AE106" t="str">
        <v>A (Muy Importante)</v>
      </c>
      <c r="AF106">
        <v>3</v>
      </c>
      <c r="AG106">
        <v>2</v>
      </c>
      <c r="AH106">
        <v>2</v>
      </c>
      <c r="AJ106" t="str">
        <v>Incidente</v>
      </c>
      <c r="AK106" t="str">
        <v>Type4</v>
      </c>
      <c r="AL106" t="str">
        <v>A (Muy Importante)</v>
      </c>
      <c r="AM106">
        <v>8</v>
      </c>
      <c r="AN106">
        <v>1</v>
      </c>
      <c r="AO106">
        <v>0</v>
      </c>
    </row>
    <row r="107" spans="1:41" x14ac:dyDescent="0.35">
      <c r="A107" t="str">
        <v>Incidente</v>
      </c>
      <c r="B107" t="str">
        <v>Type4</v>
      </c>
      <c r="C107" t="str">
        <v>A (Muy Importante)</v>
      </c>
      <c r="D107">
        <v>2</v>
      </c>
      <c r="E107">
        <v>4</v>
      </c>
      <c r="F107">
        <v>4</v>
      </c>
      <c r="H107" t="str">
        <v>Incidente</v>
      </c>
      <c r="I107" t="str">
        <v>Type2</v>
      </c>
      <c r="J107" t="str">
        <v>A (Muy Importante)</v>
      </c>
      <c r="K107">
        <v>1</v>
      </c>
      <c r="L107">
        <v>5</v>
      </c>
      <c r="M107">
        <v>5</v>
      </c>
      <c r="V107" t="str">
        <v>Incidente</v>
      </c>
      <c r="W107" t="str">
        <v>Type6</v>
      </c>
      <c r="X107" t="str">
        <v>A (Muy Importante)</v>
      </c>
      <c r="Y107">
        <v>12</v>
      </c>
      <c r="Z107">
        <v>8</v>
      </c>
      <c r="AA107">
        <v>8</v>
      </c>
      <c r="AC107" t="str">
        <v>Incidente</v>
      </c>
      <c r="AD107" t="str">
        <v>Type6</v>
      </c>
      <c r="AE107" t="str">
        <v>A (Muy Importante)</v>
      </c>
      <c r="AF107">
        <v>3</v>
      </c>
      <c r="AG107">
        <v>1</v>
      </c>
      <c r="AH107">
        <v>1</v>
      </c>
      <c r="AJ107" t="str">
        <v>Incidente</v>
      </c>
      <c r="AK107" t="str">
        <v>Type4</v>
      </c>
      <c r="AL107" t="str">
        <v>A (Muy Importante)</v>
      </c>
      <c r="AM107">
        <v>8</v>
      </c>
      <c r="AN107">
        <v>0</v>
      </c>
      <c r="AO107">
        <v>0</v>
      </c>
    </row>
    <row r="108" spans="1:41" x14ac:dyDescent="0.35">
      <c r="A108" t="str">
        <v>Incidente</v>
      </c>
      <c r="B108" t="str">
        <v>Type2</v>
      </c>
      <c r="C108" t="str">
        <v>A (Muy Importante)</v>
      </c>
      <c r="D108">
        <v>2</v>
      </c>
      <c r="E108">
        <v>5</v>
      </c>
      <c r="F108">
        <v>5</v>
      </c>
      <c r="H108" t="str">
        <v>Incidente</v>
      </c>
      <c r="I108" t="str">
        <v>Type2</v>
      </c>
      <c r="J108" t="str">
        <v>A (Muy Importante)</v>
      </c>
      <c r="K108">
        <v>1</v>
      </c>
      <c r="L108">
        <v>5</v>
      </c>
      <c r="M108">
        <v>4</v>
      </c>
      <c r="V108" t="str">
        <v>Incidente</v>
      </c>
      <c r="W108" t="str">
        <v>Type6</v>
      </c>
      <c r="X108" t="str">
        <v>A (Muy Importante)</v>
      </c>
      <c r="Y108">
        <v>12</v>
      </c>
      <c r="Z108">
        <v>14</v>
      </c>
      <c r="AA108">
        <v>14</v>
      </c>
      <c r="AC108" t="str">
        <v>Incidente</v>
      </c>
      <c r="AD108" t="str">
        <v>Type6</v>
      </c>
      <c r="AE108" t="str">
        <v>A (Muy Importante)</v>
      </c>
      <c r="AF108">
        <v>3</v>
      </c>
      <c r="AG108">
        <v>0</v>
      </c>
      <c r="AH108">
        <v>0</v>
      </c>
      <c r="AJ108" t="str">
        <v>Incidente</v>
      </c>
      <c r="AK108" t="str">
        <v>Type4</v>
      </c>
      <c r="AL108" t="str">
        <v>A (Muy Importante)</v>
      </c>
      <c r="AM108">
        <v>8</v>
      </c>
      <c r="AN108">
        <v>1</v>
      </c>
      <c r="AO108">
        <v>1</v>
      </c>
    </row>
    <row r="109" spans="1:41" x14ac:dyDescent="0.35">
      <c r="A109" t="str">
        <v>Incidente</v>
      </c>
      <c r="B109" t="str">
        <v>Type2</v>
      </c>
      <c r="C109" t="str">
        <v>A (Muy Importante)</v>
      </c>
      <c r="D109">
        <v>2</v>
      </c>
      <c r="E109">
        <v>4</v>
      </c>
      <c r="F109">
        <v>0</v>
      </c>
      <c r="H109" t="str">
        <v>Incidente</v>
      </c>
      <c r="I109" t="str">
        <v>Type2</v>
      </c>
      <c r="J109" t="str">
        <v>A (Muy Importante)</v>
      </c>
      <c r="K109">
        <v>1</v>
      </c>
      <c r="L109">
        <v>12</v>
      </c>
      <c r="M109">
        <v>12</v>
      </c>
      <c r="V109" t="str">
        <v>Incidente</v>
      </c>
      <c r="W109" t="str">
        <v>Type6</v>
      </c>
      <c r="X109" t="str">
        <v>A (Muy Importante)</v>
      </c>
      <c r="Y109">
        <v>12</v>
      </c>
      <c r="Z109">
        <v>8</v>
      </c>
      <c r="AA109">
        <v>8</v>
      </c>
      <c r="AC109" t="str">
        <v>Incidente</v>
      </c>
      <c r="AD109" t="str">
        <v>Type6</v>
      </c>
      <c r="AE109" t="str">
        <v>A (Muy Importante)</v>
      </c>
      <c r="AF109">
        <v>3</v>
      </c>
      <c r="AG109">
        <v>13</v>
      </c>
      <c r="AH109">
        <v>13</v>
      </c>
      <c r="AJ109" t="str">
        <v>Incidente</v>
      </c>
      <c r="AK109" t="str">
        <v>Type4</v>
      </c>
      <c r="AL109" t="str">
        <v>A (Muy Importante)</v>
      </c>
      <c r="AM109">
        <v>8</v>
      </c>
      <c r="AN109">
        <v>0</v>
      </c>
      <c r="AO109">
        <v>0</v>
      </c>
    </row>
    <row r="110" spans="1:41" x14ac:dyDescent="0.35">
      <c r="A110" t="str">
        <v>Incidente</v>
      </c>
      <c r="B110" t="str">
        <v>Type2</v>
      </c>
      <c r="C110" t="str">
        <v>A (Muy Importante)</v>
      </c>
      <c r="D110">
        <v>2</v>
      </c>
      <c r="E110">
        <v>6</v>
      </c>
      <c r="F110">
        <v>5</v>
      </c>
      <c r="H110" t="str">
        <v>Incidente</v>
      </c>
      <c r="I110" t="str">
        <v>Type2</v>
      </c>
      <c r="J110" t="str">
        <v>A (Muy Importante)</v>
      </c>
      <c r="K110">
        <v>1</v>
      </c>
      <c r="L110">
        <v>6</v>
      </c>
      <c r="M110">
        <v>6</v>
      </c>
      <c r="V110" t="str">
        <v>Incidente</v>
      </c>
      <c r="W110" t="str">
        <v>Type6</v>
      </c>
      <c r="X110" t="str">
        <v>A (Muy Importante)</v>
      </c>
      <c r="Y110">
        <v>12</v>
      </c>
      <c r="Z110">
        <v>8</v>
      </c>
      <c r="AA110">
        <v>8</v>
      </c>
      <c r="AC110" t="str">
        <v>Incidente</v>
      </c>
      <c r="AD110" t="str">
        <v>Type6</v>
      </c>
      <c r="AE110" t="str">
        <v>A (Muy Importante)</v>
      </c>
      <c r="AF110">
        <v>3</v>
      </c>
      <c r="AG110">
        <v>20</v>
      </c>
      <c r="AH110">
        <v>7</v>
      </c>
      <c r="AJ110" t="str">
        <v>Incidente</v>
      </c>
      <c r="AK110" t="str">
        <v>Type4</v>
      </c>
      <c r="AL110" t="str">
        <v>A (Muy Importante)</v>
      </c>
      <c r="AM110">
        <v>8</v>
      </c>
      <c r="AN110">
        <v>0</v>
      </c>
      <c r="AO110">
        <v>0</v>
      </c>
    </row>
    <row r="111" spans="1:41" x14ac:dyDescent="0.35">
      <c r="A111" t="str">
        <v>Incidente</v>
      </c>
      <c r="B111" t="str">
        <v>Type2</v>
      </c>
      <c r="C111" t="str">
        <v>A (Muy Importante)</v>
      </c>
      <c r="D111">
        <v>2</v>
      </c>
      <c r="E111">
        <v>4</v>
      </c>
      <c r="F111">
        <v>4</v>
      </c>
      <c r="H111" t="str">
        <v>Incidente</v>
      </c>
      <c r="I111" t="str">
        <v>Type2</v>
      </c>
      <c r="J111" t="str">
        <v>A (Muy Importante)</v>
      </c>
      <c r="K111">
        <v>1</v>
      </c>
      <c r="L111">
        <v>29</v>
      </c>
      <c r="M111">
        <v>29</v>
      </c>
      <c r="V111" t="str">
        <v>Incidente</v>
      </c>
      <c r="W111" t="str">
        <v>Type6</v>
      </c>
      <c r="X111" t="str">
        <v>A (Muy Importante)</v>
      </c>
      <c r="Y111">
        <v>12</v>
      </c>
      <c r="Z111">
        <v>30</v>
      </c>
      <c r="AA111">
        <v>30</v>
      </c>
      <c r="AC111" t="str">
        <v>Incidente</v>
      </c>
      <c r="AD111" t="str">
        <v>Type6</v>
      </c>
      <c r="AE111" t="str">
        <v>A (Muy Importante)</v>
      </c>
      <c r="AF111">
        <v>3</v>
      </c>
      <c r="AG111">
        <v>34</v>
      </c>
      <c r="AH111">
        <v>34</v>
      </c>
      <c r="AJ111" t="str">
        <v>Incidente</v>
      </c>
      <c r="AK111" t="str">
        <v>Type4</v>
      </c>
      <c r="AL111" t="str">
        <v>A (Muy Importante)</v>
      </c>
      <c r="AM111">
        <v>8</v>
      </c>
      <c r="AN111">
        <v>0</v>
      </c>
      <c r="AO111">
        <v>0</v>
      </c>
    </row>
    <row r="112" spans="1:41" x14ac:dyDescent="0.35">
      <c r="A112" t="str">
        <v>Incidente</v>
      </c>
      <c r="B112" t="str">
        <v>Type6</v>
      </c>
      <c r="C112" t="str">
        <v>A (Muy Importante)</v>
      </c>
      <c r="D112">
        <v>2</v>
      </c>
      <c r="E112">
        <v>18</v>
      </c>
      <c r="F112">
        <v>0</v>
      </c>
      <c r="H112" t="str">
        <v>Incidente</v>
      </c>
      <c r="I112" t="str">
        <v>Type2</v>
      </c>
      <c r="J112" t="str">
        <v>A (Muy Importante)</v>
      </c>
      <c r="K112">
        <v>1</v>
      </c>
      <c r="L112">
        <v>11</v>
      </c>
      <c r="M112">
        <v>11</v>
      </c>
      <c r="V112" t="str">
        <v>Incidente</v>
      </c>
      <c r="W112" t="str">
        <v>Type6</v>
      </c>
      <c r="X112" t="str">
        <v>A (Muy Importante)</v>
      </c>
      <c r="Y112">
        <v>12</v>
      </c>
      <c r="Z112">
        <v>9</v>
      </c>
      <c r="AA112">
        <v>8</v>
      </c>
      <c r="AJ112" t="str">
        <v>Incidente</v>
      </c>
      <c r="AK112" t="str">
        <v>Type4</v>
      </c>
      <c r="AL112" t="str">
        <v>A (Muy Importante)</v>
      </c>
      <c r="AM112">
        <v>8</v>
      </c>
      <c r="AN112">
        <v>0</v>
      </c>
      <c r="AO112">
        <v>0</v>
      </c>
    </row>
    <row r="113" spans="1:41" x14ac:dyDescent="0.35">
      <c r="A113" t="str">
        <v>Incidente</v>
      </c>
      <c r="B113" t="str">
        <v>Type2</v>
      </c>
      <c r="C113" t="str">
        <v>A (Muy Importante)</v>
      </c>
      <c r="D113">
        <v>2</v>
      </c>
      <c r="E113">
        <v>6</v>
      </c>
      <c r="F113">
        <v>0</v>
      </c>
      <c r="H113" t="str">
        <v>Incidente</v>
      </c>
      <c r="I113" t="str">
        <v>Type2</v>
      </c>
      <c r="J113" t="str">
        <v>A (Muy Importante)</v>
      </c>
      <c r="K113">
        <v>1</v>
      </c>
      <c r="L113">
        <v>52</v>
      </c>
      <c r="M113">
        <v>52</v>
      </c>
      <c r="V113" t="str">
        <v>Incidente</v>
      </c>
      <c r="W113" t="str">
        <v>Type6</v>
      </c>
      <c r="X113" t="str">
        <v>A (Muy Importante)</v>
      </c>
      <c r="Y113">
        <v>12</v>
      </c>
      <c r="Z113">
        <v>23</v>
      </c>
      <c r="AA113">
        <v>22</v>
      </c>
      <c r="AJ113" t="str">
        <v>Incidente</v>
      </c>
      <c r="AK113" t="str">
        <v>Type4</v>
      </c>
      <c r="AL113" t="str">
        <v>A (Muy Importante)</v>
      </c>
      <c r="AM113">
        <v>8</v>
      </c>
      <c r="AN113">
        <v>0</v>
      </c>
      <c r="AO113">
        <v>0</v>
      </c>
    </row>
    <row r="114" spans="1:41" x14ac:dyDescent="0.35">
      <c r="A114" t="str">
        <v>Incidente</v>
      </c>
      <c r="B114" t="str">
        <v>Type2</v>
      </c>
      <c r="C114" t="str">
        <v>A (Muy Importante)</v>
      </c>
      <c r="D114">
        <v>2</v>
      </c>
      <c r="E114">
        <v>2</v>
      </c>
      <c r="F114">
        <v>0</v>
      </c>
      <c r="H114" t="str">
        <v>Incidente</v>
      </c>
      <c r="I114" t="str">
        <v>Type2</v>
      </c>
      <c r="J114" t="str">
        <v>A (Muy Importante)</v>
      </c>
      <c r="K114">
        <v>12</v>
      </c>
      <c r="L114">
        <v>0</v>
      </c>
      <c r="M114">
        <v>0</v>
      </c>
      <c r="V114" t="str">
        <v>Incidente</v>
      </c>
      <c r="W114" t="str">
        <v>Type6</v>
      </c>
      <c r="X114" t="str">
        <v>A (Muy Importante)</v>
      </c>
      <c r="Y114">
        <v>12</v>
      </c>
      <c r="Z114">
        <v>3</v>
      </c>
      <c r="AA114">
        <v>3</v>
      </c>
      <c r="AJ114" t="str">
        <v>Incidente</v>
      </c>
      <c r="AK114" t="str">
        <v>Type4</v>
      </c>
      <c r="AL114" t="str">
        <v>A (Muy Importante)</v>
      </c>
      <c r="AM114">
        <v>8</v>
      </c>
      <c r="AN114">
        <v>4</v>
      </c>
      <c r="AO114">
        <v>0</v>
      </c>
    </row>
    <row r="115" spans="1:41" x14ac:dyDescent="0.35">
      <c r="A115" t="str">
        <v>Solicitud de servicio</v>
      </c>
      <c r="B115" t="str">
        <v>Type1</v>
      </c>
      <c r="C115" t="str">
        <v>A (Muy Importante)</v>
      </c>
      <c r="D115">
        <v>2</v>
      </c>
      <c r="E115">
        <v>0</v>
      </c>
      <c r="F115">
        <v>0</v>
      </c>
      <c r="H115" t="str">
        <v>Incidente</v>
      </c>
      <c r="I115" t="str">
        <v>Type2</v>
      </c>
      <c r="J115" t="str">
        <v>A (Muy Importante)</v>
      </c>
      <c r="K115">
        <v>12</v>
      </c>
      <c r="L115">
        <v>0</v>
      </c>
      <c r="M115">
        <v>0</v>
      </c>
      <c r="V115" t="str">
        <v>Incidente</v>
      </c>
      <c r="W115" t="str">
        <v>Type6</v>
      </c>
      <c r="X115" t="str">
        <v>A (Muy Importante)</v>
      </c>
      <c r="Y115">
        <v>12</v>
      </c>
      <c r="Z115">
        <v>14</v>
      </c>
      <c r="AA115">
        <v>14</v>
      </c>
      <c r="AJ115" t="str">
        <v>Incidente</v>
      </c>
      <c r="AK115" t="str">
        <v>Type4</v>
      </c>
      <c r="AL115" t="str">
        <v>A (Muy Importante)</v>
      </c>
      <c r="AM115">
        <v>8</v>
      </c>
      <c r="AN115">
        <v>4</v>
      </c>
      <c r="AO115">
        <v>0</v>
      </c>
    </row>
    <row r="116" spans="1:41" x14ac:dyDescent="0.35">
      <c r="A116" t="str">
        <v>Incidente</v>
      </c>
      <c r="B116" t="str">
        <v>Type2</v>
      </c>
      <c r="C116" t="str">
        <v>A+ (Crítico)</v>
      </c>
      <c r="D116">
        <v>2</v>
      </c>
      <c r="E116">
        <v>9</v>
      </c>
      <c r="F116">
        <v>0</v>
      </c>
      <c r="H116" t="str">
        <v>Incidente</v>
      </c>
      <c r="I116" t="str">
        <v>Type2</v>
      </c>
      <c r="J116" t="str">
        <v>A (Muy Importante)</v>
      </c>
      <c r="K116">
        <v>12</v>
      </c>
      <c r="L116">
        <v>1</v>
      </c>
      <c r="M116">
        <v>0</v>
      </c>
      <c r="V116" t="str">
        <v>Incidente</v>
      </c>
      <c r="W116" t="str">
        <v>Type6</v>
      </c>
      <c r="X116" t="str">
        <v>A (Muy Importante)</v>
      </c>
      <c r="Y116">
        <v>12</v>
      </c>
      <c r="Z116">
        <v>4</v>
      </c>
      <c r="AA116">
        <v>3</v>
      </c>
      <c r="AJ116" t="str">
        <v>Incidente</v>
      </c>
      <c r="AK116" t="str">
        <v>Type4</v>
      </c>
      <c r="AL116" t="str">
        <v>A (Muy Importante)</v>
      </c>
      <c r="AM116">
        <v>8</v>
      </c>
      <c r="AN116">
        <v>5</v>
      </c>
      <c r="AO116">
        <v>0</v>
      </c>
    </row>
    <row r="117" spans="1:41" x14ac:dyDescent="0.35">
      <c r="A117" t="str">
        <v>Incidente</v>
      </c>
      <c r="B117" t="str">
        <v>Type4</v>
      </c>
      <c r="C117" t="str">
        <v>A++ (Bloqueo)</v>
      </c>
      <c r="D117">
        <v>2</v>
      </c>
      <c r="E117">
        <v>0</v>
      </c>
      <c r="F117">
        <v>0</v>
      </c>
      <c r="H117" t="str">
        <v>Incidente</v>
      </c>
      <c r="I117" t="str">
        <v>Type2</v>
      </c>
      <c r="J117" t="str">
        <v>A (Muy Importante)</v>
      </c>
      <c r="K117">
        <v>12</v>
      </c>
      <c r="L117">
        <v>3</v>
      </c>
      <c r="M117">
        <v>2</v>
      </c>
      <c r="V117" t="str">
        <v>Incidente</v>
      </c>
      <c r="W117" t="str">
        <v>Type6</v>
      </c>
      <c r="X117" t="str">
        <v>A (Muy Importante)</v>
      </c>
      <c r="Y117">
        <v>12</v>
      </c>
      <c r="Z117">
        <v>9</v>
      </c>
      <c r="AA117">
        <v>7</v>
      </c>
      <c r="AJ117" t="str">
        <v>Incidente</v>
      </c>
      <c r="AK117" t="str">
        <v>Type4</v>
      </c>
      <c r="AL117" t="str">
        <v>A (Muy Importante)</v>
      </c>
      <c r="AM117">
        <v>8</v>
      </c>
      <c r="AN117">
        <v>6</v>
      </c>
      <c r="AO117">
        <v>0</v>
      </c>
    </row>
    <row r="118" spans="1:41" x14ac:dyDescent="0.35">
      <c r="A118" t="str">
        <v>Incidente</v>
      </c>
      <c r="B118" t="str">
        <v>Type4</v>
      </c>
      <c r="C118" t="str">
        <v>A+ (Crítico)</v>
      </c>
      <c r="D118">
        <v>2</v>
      </c>
      <c r="E118">
        <v>16</v>
      </c>
      <c r="F118">
        <v>7</v>
      </c>
      <c r="H118" t="str">
        <v>Incidente</v>
      </c>
      <c r="I118" t="str">
        <v>Type2</v>
      </c>
      <c r="J118" t="str">
        <v>A (Muy Importante)</v>
      </c>
      <c r="K118">
        <v>12</v>
      </c>
      <c r="L118">
        <v>2</v>
      </c>
      <c r="M118">
        <v>0</v>
      </c>
      <c r="V118" t="str">
        <v>Incidente</v>
      </c>
      <c r="W118" t="str">
        <v>Type6</v>
      </c>
      <c r="X118" t="str">
        <v>A (Muy Importante)</v>
      </c>
      <c r="Y118">
        <v>12</v>
      </c>
      <c r="Z118">
        <v>14</v>
      </c>
      <c r="AA118">
        <v>14</v>
      </c>
      <c r="AJ118" t="str">
        <v>Incidente</v>
      </c>
      <c r="AK118" t="str">
        <v>Type4</v>
      </c>
      <c r="AL118" t="str">
        <v>A (Muy Importante)</v>
      </c>
      <c r="AM118">
        <v>8</v>
      </c>
      <c r="AN118">
        <v>23</v>
      </c>
      <c r="AO118">
        <v>23</v>
      </c>
    </row>
    <row r="119" spans="1:41" x14ac:dyDescent="0.35">
      <c r="A119" t="str">
        <v>Incidente</v>
      </c>
      <c r="B119" t="str">
        <v>Type6</v>
      </c>
      <c r="C119" t="str">
        <v>A (Muy Importante)</v>
      </c>
      <c r="D119">
        <v>2</v>
      </c>
      <c r="E119">
        <v>0</v>
      </c>
      <c r="F119">
        <v>0</v>
      </c>
      <c r="H119" t="str">
        <v>Incidente</v>
      </c>
      <c r="I119" t="str">
        <v>Type2</v>
      </c>
      <c r="J119" t="str">
        <v>A (Muy Importante)</v>
      </c>
      <c r="K119">
        <v>12</v>
      </c>
      <c r="L119">
        <v>0</v>
      </c>
      <c r="M119">
        <v>0</v>
      </c>
      <c r="V119" t="str">
        <v>Incidente</v>
      </c>
      <c r="W119" t="str">
        <v>Type6</v>
      </c>
      <c r="X119" t="str">
        <v>A (Muy Importante)</v>
      </c>
      <c r="Y119">
        <v>12</v>
      </c>
      <c r="Z119">
        <v>9</v>
      </c>
      <c r="AA119">
        <v>8</v>
      </c>
      <c r="AJ119" t="str">
        <v>Incidente</v>
      </c>
      <c r="AK119" t="str">
        <v>Type4</v>
      </c>
      <c r="AL119" t="str">
        <v>A (Muy Importante)</v>
      </c>
      <c r="AM119">
        <v>8</v>
      </c>
      <c r="AN119">
        <v>0</v>
      </c>
      <c r="AO119">
        <v>0</v>
      </c>
    </row>
    <row r="120" spans="1:41" x14ac:dyDescent="0.35">
      <c r="A120" t="str">
        <v>Incidente</v>
      </c>
      <c r="B120" t="str">
        <v>Type2</v>
      </c>
      <c r="C120" t="str">
        <v>A (Muy Importante)</v>
      </c>
      <c r="D120">
        <v>2</v>
      </c>
      <c r="E120">
        <v>0</v>
      </c>
      <c r="F120">
        <v>0</v>
      </c>
      <c r="H120" t="str">
        <v>Incidente</v>
      </c>
      <c r="I120" t="str">
        <v>Type2</v>
      </c>
      <c r="J120" t="str">
        <v>A (Muy Importante)</v>
      </c>
      <c r="K120">
        <v>12</v>
      </c>
      <c r="L120">
        <v>0</v>
      </c>
      <c r="M120">
        <v>0</v>
      </c>
      <c r="V120" t="str">
        <v>Incidente</v>
      </c>
      <c r="W120" t="str">
        <v>Type6</v>
      </c>
      <c r="X120" t="str">
        <v>A (Muy Importante)</v>
      </c>
      <c r="Y120">
        <v>12</v>
      </c>
      <c r="Z120">
        <v>9</v>
      </c>
      <c r="AA120">
        <v>7</v>
      </c>
      <c r="AJ120" t="str">
        <v>Incidente</v>
      </c>
      <c r="AK120" t="str">
        <v>Type4</v>
      </c>
      <c r="AL120" t="str">
        <v>A (Muy Importante)</v>
      </c>
      <c r="AM120">
        <v>8</v>
      </c>
      <c r="AN120">
        <v>3</v>
      </c>
      <c r="AO120">
        <v>3</v>
      </c>
    </row>
    <row r="121" spans="1:41" x14ac:dyDescent="0.35">
      <c r="A121" t="str">
        <v>Incidente</v>
      </c>
      <c r="B121" t="str">
        <v>Type2</v>
      </c>
      <c r="C121" t="str">
        <v>A++ (Bloqueo)</v>
      </c>
      <c r="D121">
        <v>2</v>
      </c>
      <c r="E121">
        <v>1</v>
      </c>
      <c r="F121">
        <v>1</v>
      </c>
      <c r="H121" t="str">
        <v>Incidente</v>
      </c>
      <c r="I121" t="str">
        <v>Type2</v>
      </c>
      <c r="J121" t="str">
        <v>A (Muy Importante)</v>
      </c>
      <c r="K121">
        <v>12</v>
      </c>
      <c r="L121">
        <v>7</v>
      </c>
      <c r="M121">
        <v>7</v>
      </c>
      <c r="V121" t="str">
        <v>Incidente</v>
      </c>
      <c r="W121" t="str">
        <v>Type6</v>
      </c>
      <c r="X121" t="str">
        <v>A (Muy Importante)</v>
      </c>
      <c r="Y121">
        <v>12</v>
      </c>
      <c r="Z121">
        <v>4</v>
      </c>
      <c r="AA121">
        <v>4</v>
      </c>
      <c r="AJ121" t="str">
        <v>Incidente</v>
      </c>
      <c r="AK121" t="str">
        <v>Type4</v>
      </c>
      <c r="AL121" t="str">
        <v>A (Muy Importante)</v>
      </c>
      <c r="AM121">
        <v>8</v>
      </c>
      <c r="AN121">
        <v>5</v>
      </c>
      <c r="AO121">
        <v>5</v>
      </c>
    </row>
    <row r="122" spans="1:41" x14ac:dyDescent="0.35">
      <c r="A122" t="str">
        <v>Incidente</v>
      </c>
      <c r="B122" t="str">
        <v>Type2</v>
      </c>
      <c r="C122" t="str">
        <v>A+ (Crítico)</v>
      </c>
      <c r="D122">
        <v>2</v>
      </c>
      <c r="E122">
        <v>0</v>
      </c>
      <c r="F122">
        <v>0</v>
      </c>
      <c r="H122" t="str">
        <v>Incidente</v>
      </c>
      <c r="I122" t="str">
        <v>Type2</v>
      </c>
      <c r="J122" t="str">
        <v>A (Muy Importante)</v>
      </c>
      <c r="K122">
        <v>12</v>
      </c>
      <c r="L122">
        <v>1</v>
      </c>
      <c r="M122">
        <v>0</v>
      </c>
      <c r="V122" t="str">
        <v>Incidente</v>
      </c>
      <c r="W122" t="str">
        <v>Type6</v>
      </c>
      <c r="X122" t="str">
        <v>A (Muy Importante)</v>
      </c>
      <c r="Y122">
        <v>12</v>
      </c>
      <c r="Z122">
        <v>31</v>
      </c>
      <c r="AA122">
        <v>31</v>
      </c>
      <c r="AJ122" t="str">
        <v>Incidente</v>
      </c>
      <c r="AK122" t="str">
        <v>Type4</v>
      </c>
      <c r="AL122" t="str">
        <v>A (Muy Importante)</v>
      </c>
      <c r="AM122">
        <v>8</v>
      </c>
      <c r="AN122">
        <v>27</v>
      </c>
      <c r="AO122">
        <v>0</v>
      </c>
    </row>
    <row r="123" spans="1:41" x14ac:dyDescent="0.35">
      <c r="A123" t="str">
        <v>Incidente</v>
      </c>
      <c r="B123" t="str">
        <v>Type2</v>
      </c>
      <c r="C123" t="str">
        <v>A (Muy Importante)</v>
      </c>
      <c r="D123">
        <v>2</v>
      </c>
      <c r="E123">
        <v>10</v>
      </c>
      <c r="F123">
        <v>2</v>
      </c>
      <c r="H123" t="str">
        <v>Incidente</v>
      </c>
      <c r="I123" t="str">
        <v>Type2</v>
      </c>
      <c r="J123" t="str">
        <v>A (Muy Importante)</v>
      </c>
      <c r="K123">
        <v>12</v>
      </c>
      <c r="L123">
        <v>1</v>
      </c>
      <c r="M123">
        <v>0</v>
      </c>
      <c r="V123" t="str">
        <v>Incidente</v>
      </c>
      <c r="W123" t="str">
        <v>Type6</v>
      </c>
      <c r="X123" t="str">
        <v>A (Muy Importante)</v>
      </c>
      <c r="Y123">
        <v>12</v>
      </c>
      <c r="Z123">
        <v>31</v>
      </c>
      <c r="AA123">
        <v>31</v>
      </c>
      <c r="AJ123" t="str">
        <v>Incidente</v>
      </c>
      <c r="AK123" t="str">
        <v>Type4</v>
      </c>
      <c r="AL123" t="str">
        <v>A (Muy Importante)</v>
      </c>
      <c r="AM123">
        <v>8</v>
      </c>
      <c r="AN123">
        <v>38</v>
      </c>
      <c r="AO123">
        <v>38</v>
      </c>
    </row>
    <row r="124" spans="1:41" x14ac:dyDescent="0.35">
      <c r="A124" t="str">
        <v>Incidente</v>
      </c>
      <c r="B124" t="str">
        <v>Type4</v>
      </c>
      <c r="C124" t="str">
        <v>A++ (Bloqueo)</v>
      </c>
      <c r="D124">
        <v>2</v>
      </c>
      <c r="E124">
        <v>6</v>
      </c>
      <c r="F124">
        <v>5</v>
      </c>
      <c r="H124" t="str">
        <v>Incidente</v>
      </c>
      <c r="I124" t="str">
        <v>Type2</v>
      </c>
      <c r="J124" t="str">
        <v>A (Muy Importante)</v>
      </c>
      <c r="K124">
        <v>12</v>
      </c>
      <c r="L124">
        <v>1</v>
      </c>
      <c r="M124">
        <v>0</v>
      </c>
      <c r="V124" t="str">
        <v>Incidente</v>
      </c>
      <c r="W124" t="str">
        <v>Type6</v>
      </c>
      <c r="X124" t="str">
        <v>A (Muy Importante)</v>
      </c>
      <c r="Y124">
        <v>12</v>
      </c>
      <c r="Z124">
        <v>17</v>
      </c>
      <c r="AA124">
        <v>17</v>
      </c>
      <c r="AJ124" t="str">
        <v>Incidente</v>
      </c>
      <c r="AK124" t="str">
        <v>Type4</v>
      </c>
      <c r="AL124" t="str">
        <v>A (Muy Importante)</v>
      </c>
      <c r="AM124">
        <v>8</v>
      </c>
      <c r="AN124">
        <v>46</v>
      </c>
      <c r="AO124">
        <v>46</v>
      </c>
    </row>
    <row r="125" spans="1:41" x14ac:dyDescent="0.35">
      <c r="A125" t="str">
        <v>Incidente</v>
      </c>
      <c r="B125" t="str">
        <v>Type8</v>
      </c>
      <c r="C125" t="str">
        <v>B (Importante)</v>
      </c>
      <c r="D125">
        <v>2</v>
      </c>
      <c r="E125">
        <v>7</v>
      </c>
      <c r="F125">
        <v>0</v>
      </c>
      <c r="H125" t="str">
        <v>Incidente</v>
      </c>
      <c r="I125" t="str">
        <v>Type2</v>
      </c>
      <c r="J125" t="str">
        <v>A (Muy Importante)</v>
      </c>
      <c r="K125">
        <v>12</v>
      </c>
      <c r="L125">
        <v>1</v>
      </c>
      <c r="M125">
        <v>0</v>
      </c>
      <c r="V125" t="str">
        <v>Incidente</v>
      </c>
      <c r="W125" t="str">
        <v>Type6</v>
      </c>
      <c r="X125" t="str">
        <v>A (Muy Importante)</v>
      </c>
      <c r="Y125">
        <v>12</v>
      </c>
      <c r="Z125">
        <v>32</v>
      </c>
      <c r="AA125">
        <v>32</v>
      </c>
      <c r="AJ125" t="str">
        <v>Incidente</v>
      </c>
      <c r="AK125" t="str">
        <v>Type4</v>
      </c>
      <c r="AL125" t="str">
        <v>A (Muy Importante)</v>
      </c>
      <c r="AM125">
        <v>8</v>
      </c>
      <c r="AN125">
        <v>51</v>
      </c>
      <c r="AO125">
        <v>51</v>
      </c>
    </row>
    <row r="126" spans="1:41" x14ac:dyDescent="0.35">
      <c r="A126" t="str">
        <v>Solicitud de servicio</v>
      </c>
      <c r="B126" t="str">
        <v>Type1</v>
      </c>
      <c r="C126" t="str">
        <v>A (Muy Importante)</v>
      </c>
      <c r="D126">
        <v>2</v>
      </c>
      <c r="E126">
        <v>0</v>
      </c>
      <c r="F126">
        <v>0</v>
      </c>
      <c r="H126" t="str">
        <v>Incidente</v>
      </c>
      <c r="I126" t="str">
        <v>Type2</v>
      </c>
      <c r="J126" t="str">
        <v>A (Muy Importante)</v>
      </c>
      <c r="K126">
        <v>12</v>
      </c>
      <c r="L126">
        <v>1</v>
      </c>
      <c r="M126">
        <v>0</v>
      </c>
      <c r="V126" t="str">
        <v>Incidente</v>
      </c>
      <c r="W126" t="str">
        <v>Type6</v>
      </c>
      <c r="X126" t="str">
        <v>A (Muy Importante)</v>
      </c>
      <c r="Y126">
        <v>12</v>
      </c>
      <c r="Z126">
        <v>30</v>
      </c>
      <c r="AA126">
        <v>30</v>
      </c>
      <c r="AJ126" t="str">
        <v>Incidente</v>
      </c>
      <c r="AK126" t="str">
        <v>Type4</v>
      </c>
      <c r="AL126" t="str">
        <v>A (Muy Importante)</v>
      </c>
      <c r="AM126">
        <v>7</v>
      </c>
      <c r="AN126">
        <v>0</v>
      </c>
      <c r="AO126">
        <v>0</v>
      </c>
    </row>
    <row r="127" spans="1:41" x14ac:dyDescent="0.35">
      <c r="A127" t="str">
        <v>Incidente</v>
      </c>
      <c r="B127" t="str">
        <v>Type8</v>
      </c>
      <c r="C127" t="str">
        <v>B (Importante)</v>
      </c>
      <c r="D127">
        <v>2</v>
      </c>
      <c r="E127">
        <v>14</v>
      </c>
      <c r="F127">
        <v>0</v>
      </c>
      <c r="H127" t="str">
        <v>Incidente</v>
      </c>
      <c r="I127" t="str">
        <v>Type2</v>
      </c>
      <c r="J127" t="str">
        <v>A (Muy Importante)</v>
      </c>
      <c r="K127">
        <v>12</v>
      </c>
      <c r="L127">
        <v>1</v>
      </c>
      <c r="M127">
        <v>0</v>
      </c>
      <c r="V127" t="str">
        <v>Incidente</v>
      </c>
      <c r="W127" t="str">
        <v>Type6</v>
      </c>
      <c r="X127" t="str">
        <v>A (Muy Importante)</v>
      </c>
      <c r="Y127">
        <v>12</v>
      </c>
      <c r="Z127">
        <v>32</v>
      </c>
      <c r="AA127">
        <v>32</v>
      </c>
      <c r="AJ127" t="str">
        <v>Incidente</v>
      </c>
      <c r="AK127" t="str">
        <v>Type4</v>
      </c>
      <c r="AL127" t="str">
        <v>A (Muy Importante)</v>
      </c>
      <c r="AM127">
        <v>7</v>
      </c>
      <c r="AN127">
        <v>0</v>
      </c>
      <c r="AO127">
        <v>0</v>
      </c>
    </row>
    <row r="128" spans="1:41" x14ac:dyDescent="0.35">
      <c r="A128" t="str">
        <v>Incidente</v>
      </c>
      <c r="B128" t="str">
        <v>Type8</v>
      </c>
      <c r="C128" t="str">
        <v>B (Importante)</v>
      </c>
      <c r="D128">
        <v>2</v>
      </c>
      <c r="E128">
        <v>14</v>
      </c>
      <c r="F128">
        <v>0</v>
      </c>
      <c r="H128" t="str">
        <v>Incidente</v>
      </c>
      <c r="I128" t="str">
        <v>Type2</v>
      </c>
      <c r="J128" t="str">
        <v>A (Muy Importante)</v>
      </c>
      <c r="K128">
        <v>12</v>
      </c>
      <c r="L128">
        <v>7</v>
      </c>
      <c r="M128">
        <v>7</v>
      </c>
      <c r="V128" t="str">
        <v>Incidente</v>
      </c>
      <c r="W128" t="str">
        <v>Type6</v>
      </c>
      <c r="X128" t="str">
        <v>A (Muy Importante)</v>
      </c>
      <c r="Y128">
        <v>12</v>
      </c>
      <c r="Z128">
        <v>35</v>
      </c>
      <c r="AA128">
        <v>35</v>
      </c>
      <c r="AJ128" t="str">
        <v>Incidente</v>
      </c>
      <c r="AK128" t="str">
        <v>Type4</v>
      </c>
      <c r="AL128" t="str">
        <v>A (Muy Importante)</v>
      </c>
      <c r="AM128">
        <v>7</v>
      </c>
      <c r="AN128">
        <v>1</v>
      </c>
      <c r="AO128">
        <v>0</v>
      </c>
    </row>
    <row r="129" spans="1:41" x14ac:dyDescent="0.35">
      <c r="A129" t="str">
        <v>Solicitud de servicio</v>
      </c>
      <c r="B129" t="str">
        <v>Type1</v>
      </c>
      <c r="C129" t="str">
        <v>A (Muy Importante)</v>
      </c>
      <c r="D129">
        <v>2</v>
      </c>
      <c r="E129">
        <v>0</v>
      </c>
      <c r="F129">
        <v>0</v>
      </c>
      <c r="H129" t="str">
        <v>Incidente</v>
      </c>
      <c r="I129" t="str">
        <v>Type2</v>
      </c>
      <c r="J129" t="str">
        <v>A (Muy Importante)</v>
      </c>
      <c r="K129">
        <v>12</v>
      </c>
      <c r="L129">
        <v>1</v>
      </c>
      <c r="M129">
        <v>0</v>
      </c>
      <c r="V129" t="str">
        <v>Incidente</v>
      </c>
      <c r="W129" t="str">
        <v>Type6</v>
      </c>
      <c r="X129" t="str">
        <v>A (Muy Importante)</v>
      </c>
      <c r="Y129">
        <v>11</v>
      </c>
      <c r="Z129">
        <v>0</v>
      </c>
      <c r="AA129">
        <v>0</v>
      </c>
      <c r="AJ129" t="str">
        <v>Incidente</v>
      </c>
      <c r="AK129" t="str">
        <v>Type4</v>
      </c>
      <c r="AL129" t="str">
        <v>A (Muy Importante)</v>
      </c>
      <c r="AM129">
        <v>7</v>
      </c>
      <c r="AN129">
        <v>2</v>
      </c>
      <c r="AO129">
        <v>2</v>
      </c>
    </row>
    <row r="130" spans="1:41" x14ac:dyDescent="0.35">
      <c r="A130" t="str">
        <v>Incidente</v>
      </c>
      <c r="B130" t="str">
        <v>Type2</v>
      </c>
      <c r="C130" t="str">
        <v>A (Muy Importante)</v>
      </c>
      <c r="D130">
        <v>2</v>
      </c>
      <c r="E130">
        <v>0</v>
      </c>
      <c r="F130">
        <v>0</v>
      </c>
      <c r="H130" t="str">
        <v>Incidente</v>
      </c>
      <c r="I130" t="str">
        <v>Type2</v>
      </c>
      <c r="J130" t="str">
        <v>A (Muy Importante)</v>
      </c>
      <c r="K130">
        <v>12</v>
      </c>
      <c r="L130">
        <v>1</v>
      </c>
      <c r="M130">
        <v>0</v>
      </c>
      <c r="V130" t="str">
        <v>Incidente</v>
      </c>
      <c r="W130" t="str">
        <v>Type6</v>
      </c>
      <c r="X130" t="str">
        <v>A (Muy Importante)</v>
      </c>
      <c r="Y130">
        <v>11</v>
      </c>
      <c r="Z130">
        <v>1</v>
      </c>
      <c r="AA130">
        <v>1</v>
      </c>
      <c r="AJ130" t="str">
        <v>Incidente</v>
      </c>
      <c r="AK130" t="str">
        <v>Type4</v>
      </c>
      <c r="AL130" t="str">
        <v>A (Muy Importante)</v>
      </c>
      <c r="AM130">
        <v>7</v>
      </c>
      <c r="AN130">
        <v>5</v>
      </c>
      <c r="AO130">
        <v>5</v>
      </c>
    </row>
    <row r="131" spans="1:41" x14ac:dyDescent="0.35">
      <c r="A131" t="str">
        <v>Incidente</v>
      </c>
      <c r="B131" t="str">
        <v>Type6</v>
      </c>
      <c r="C131" t="str">
        <v>A (Muy Importante)</v>
      </c>
      <c r="D131">
        <v>2</v>
      </c>
      <c r="E131">
        <v>0</v>
      </c>
      <c r="F131">
        <v>0</v>
      </c>
      <c r="H131" t="str">
        <v>Incidente</v>
      </c>
      <c r="I131" t="str">
        <v>Type2</v>
      </c>
      <c r="J131" t="str">
        <v>A (Muy Importante)</v>
      </c>
      <c r="K131">
        <v>12</v>
      </c>
      <c r="L131">
        <v>1</v>
      </c>
      <c r="M131">
        <v>0</v>
      </c>
      <c r="V131" t="str">
        <v>Incidente</v>
      </c>
      <c r="W131" t="str">
        <v>Type6</v>
      </c>
      <c r="X131" t="str">
        <v>A (Muy Importante)</v>
      </c>
      <c r="Y131">
        <v>11</v>
      </c>
      <c r="Z131">
        <v>2</v>
      </c>
      <c r="AA131">
        <v>2</v>
      </c>
      <c r="AJ131" t="str">
        <v>Incidente</v>
      </c>
      <c r="AK131" t="str">
        <v>Type4</v>
      </c>
      <c r="AL131" t="str">
        <v>A (Muy Importante)</v>
      </c>
      <c r="AM131">
        <v>7</v>
      </c>
      <c r="AN131">
        <v>7</v>
      </c>
      <c r="AO131">
        <v>7</v>
      </c>
    </row>
    <row r="132" spans="1:41" x14ac:dyDescent="0.35">
      <c r="A132" t="str">
        <v>Incidente</v>
      </c>
      <c r="B132" t="str">
        <v>Type4</v>
      </c>
      <c r="C132" t="str">
        <v>A (Muy Importante)</v>
      </c>
      <c r="D132">
        <v>2</v>
      </c>
      <c r="E132">
        <v>16</v>
      </c>
      <c r="F132">
        <v>16</v>
      </c>
      <c r="H132" t="str">
        <v>Incidente</v>
      </c>
      <c r="I132" t="str">
        <v>Type2</v>
      </c>
      <c r="J132" t="str">
        <v>A (Muy Importante)</v>
      </c>
      <c r="K132">
        <v>12</v>
      </c>
      <c r="L132">
        <v>1</v>
      </c>
      <c r="M132">
        <v>0</v>
      </c>
      <c r="V132" t="str">
        <v>Incidente</v>
      </c>
      <c r="W132" t="str">
        <v>Type6</v>
      </c>
      <c r="X132" t="str">
        <v>A (Muy Importante)</v>
      </c>
      <c r="Y132">
        <v>11</v>
      </c>
      <c r="Z132">
        <v>1</v>
      </c>
      <c r="AA132">
        <v>1</v>
      </c>
      <c r="AJ132" t="str">
        <v>Incidente</v>
      </c>
      <c r="AK132" t="str">
        <v>Type4</v>
      </c>
      <c r="AL132" t="str">
        <v>A (Muy Importante)</v>
      </c>
      <c r="AM132">
        <v>7</v>
      </c>
      <c r="AN132">
        <v>8</v>
      </c>
      <c r="AO132">
        <v>8</v>
      </c>
    </row>
    <row r="133" spans="1:41" x14ac:dyDescent="0.35">
      <c r="A133" t="str">
        <v>Incidente</v>
      </c>
      <c r="B133" t="str">
        <v>Type4</v>
      </c>
      <c r="C133" t="str">
        <v>A+ (Crítico)</v>
      </c>
      <c r="D133">
        <v>2</v>
      </c>
      <c r="E133">
        <v>2</v>
      </c>
      <c r="F133">
        <v>2</v>
      </c>
      <c r="H133" t="str">
        <v>Incidente</v>
      </c>
      <c r="I133" t="str">
        <v>Type2</v>
      </c>
      <c r="J133" t="str">
        <v>A (Muy Importante)</v>
      </c>
      <c r="K133">
        <v>12</v>
      </c>
      <c r="L133">
        <v>2</v>
      </c>
      <c r="M133">
        <v>0</v>
      </c>
      <c r="V133" t="str">
        <v>Incidente</v>
      </c>
      <c r="W133" t="str">
        <v>Type6</v>
      </c>
      <c r="X133" t="str">
        <v>A (Muy Importante)</v>
      </c>
      <c r="Y133">
        <v>11</v>
      </c>
      <c r="Z133">
        <v>1</v>
      </c>
      <c r="AA133">
        <v>0</v>
      </c>
      <c r="AJ133" t="str">
        <v>Incidente</v>
      </c>
      <c r="AK133" t="str">
        <v>Type4</v>
      </c>
      <c r="AL133" t="str">
        <v>A (Muy Importante)</v>
      </c>
      <c r="AM133">
        <v>7</v>
      </c>
      <c r="AN133">
        <v>0</v>
      </c>
      <c r="AO133">
        <v>0</v>
      </c>
    </row>
    <row r="134" spans="1:41" x14ac:dyDescent="0.35">
      <c r="A134" t="str">
        <v>Incidente</v>
      </c>
      <c r="B134" t="str">
        <v>Type8</v>
      </c>
      <c r="C134" t="str">
        <v>B (Importante)</v>
      </c>
      <c r="D134">
        <v>2</v>
      </c>
      <c r="E134">
        <v>14</v>
      </c>
      <c r="F134">
        <v>0</v>
      </c>
      <c r="H134" t="str">
        <v>Incidente</v>
      </c>
      <c r="I134" t="str">
        <v>Type2</v>
      </c>
      <c r="J134" t="str">
        <v>A (Muy Importante)</v>
      </c>
      <c r="K134">
        <v>12</v>
      </c>
      <c r="L134">
        <v>4</v>
      </c>
      <c r="M134">
        <v>0</v>
      </c>
      <c r="V134" t="str">
        <v>Incidente</v>
      </c>
      <c r="W134" t="str">
        <v>Type6</v>
      </c>
      <c r="X134" t="str">
        <v>A (Muy Importante)</v>
      </c>
      <c r="Y134">
        <v>11</v>
      </c>
      <c r="Z134">
        <v>1</v>
      </c>
      <c r="AA134">
        <v>1</v>
      </c>
      <c r="AJ134" t="str">
        <v>Incidente</v>
      </c>
      <c r="AK134" t="str">
        <v>Type4</v>
      </c>
      <c r="AL134" t="str">
        <v>A (Muy Importante)</v>
      </c>
      <c r="AM134">
        <v>7</v>
      </c>
      <c r="AN134">
        <v>16</v>
      </c>
      <c r="AO134">
        <v>16</v>
      </c>
    </row>
    <row r="135" spans="1:41" x14ac:dyDescent="0.35">
      <c r="A135" t="str">
        <v>Incidente</v>
      </c>
      <c r="B135" t="str">
        <v>Type8</v>
      </c>
      <c r="C135" t="str">
        <v>B (Importante)</v>
      </c>
      <c r="D135">
        <v>2</v>
      </c>
      <c r="E135">
        <v>17</v>
      </c>
      <c r="F135">
        <v>0</v>
      </c>
      <c r="H135" t="str">
        <v>Incidente</v>
      </c>
      <c r="I135" t="str">
        <v>Type2</v>
      </c>
      <c r="J135" t="str">
        <v>A (Muy Importante)</v>
      </c>
      <c r="K135">
        <v>12</v>
      </c>
      <c r="L135">
        <v>1</v>
      </c>
      <c r="M135">
        <v>0</v>
      </c>
      <c r="V135" t="str">
        <v>Incidente</v>
      </c>
      <c r="W135" t="str">
        <v>Type6</v>
      </c>
      <c r="X135" t="str">
        <v>A (Muy Importante)</v>
      </c>
      <c r="Y135">
        <v>11</v>
      </c>
      <c r="Z135">
        <v>1</v>
      </c>
      <c r="AA135">
        <v>1</v>
      </c>
      <c r="AJ135" t="str">
        <v>Incidente</v>
      </c>
      <c r="AK135" t="str">
        <v>Type4</v>
      </c>
      <c r="AL135" t="str">
        <v>A (Muy Importante)</v>
      </c>
      <c r="AM135">
        <v>7</v>
      </c>
      <c r="AN135">
        <v>2</v>
      </c>
      <c r="AO135">
        <v>0</v>
      </c>
    </row>
    <row r="136" spans="1:41" x14ac:dyDescent="0.35">
      <c r="A136" t="str">
        <v>Incidente</v>
      </c>
      <c r="B136" t="str">
        <v>Type8</v>
      </c>
      <c r="C136" t="str">
        <v>B (Importante)</v>
      </c>
      <c r="D136">
        <v>2</v>
      </c>
      <c r="E136">
        <v>17</v>
      </c>
      <c r="F136">
        <v>0</v>
      </c>
      <c r="H136" t="str">
        <v>Incidente</v>
      </c>
      <c r="I136" t="str">
        <v>Type2</v>
      </c>
      <c r="J136" t="str">
        <v>A (Muy Importante)</v>
      </c>
      <c r="K136">
        <v>12</v>
      </c>
      <c r="L136">
        <v>0</v>
      </c>
      <c r="M136">
        <v>0</v>
      </c>
      <c r="V136" t="str">
        <v>Incidente</v>
      </c>
      <c r="W136" t="str">
        <v>Type6</v>
      </c>
      <c r="X136" t="str">
        <v>A (Muy Importante)</v>
      </c>
      <c r="Y136">
        <v>11</v>
      </c>
      <c r="Z136">
        <v>1</v>
      </c>
      <c r="AA136">
        <v>1</v>
      </c>
      <c r="AJ136" t="str">
        <v>Incidente</v>
      </c>
      <c r="AK136" t="str">
        <v>Type4</v>
      </c>
      <c r="AL136" t="str">
        <v>A (Muy Importante)</v>
      </c>
      <c r="AM136">
        <v>7</v>
      </c>
      <c r="AN136">
        <v>2</v>
      </c>
      <c r="AO136">
        <v>0</v>
      </c>
    </row>
    <row r="137" spans="1:41" x14ac:dyDescent="0.35">
      <c r="A137" t="str">
        <v>Incidente</v>
      </c>
      <c r="B137" t="str">
        <v>Type2</v>
      </c>
      <c r="C137" t="str">
        <v>A++ (Bloqueo)</v>
      </c>
      <c r="D137">
        <v>2</v>
      </c>
      <c r="E137">
        <v>6</v>
      </c>
      <c r="F137">
        <v>0</v>
      </c>
      <c r="H137" t="str">
        <v>Incidente</v>
      </c>
      <c r="I137" t="str">
        <v>Type2</v>
      </c>
      <c r="J137" t="str">
        <v>A (Muy Importante)</v>
      </c>
      <c r="K137">
        <v>12</v>
      </c>
      <c r="L137">
        <v>1</v>
      </c>
      <c r="M137">
        <v>0</v>
      </c>
      <c r="V137" t="str">
        <v>Incidente</v>
      </c>
      <c r="W137" t="str">
        <v>Type6</v>
      </c>
      <c r="X137" t="str">
        <v>A (Muy Importante)</v>
      </c>
      <c r="Y137">
        <v>11</v>
      </c>
      <c r="Z137">
        <v>0</v>
      </c>
      <c r="AA137">
        <v>0</v>
      </c>
      <c r="AJ137" t="str">
        <v>Incidente</v>
      </c>
      <c r="AK137" t="str">
        <v>Type4</v>
      </c>
      <c r="AL137" t="str">
        <v>A (Muy Importante)</v>
      </c>
      <c r="AM137">
        <v>7</v>
      </c>
      <c r="AN137">
        <v>1</v>
      </c>
      <c r="AO137">
        <v>1</v>
      </c>
    </row>
    <row r="138" spans="1:41" x14ac:dyDescent="0.35">
      <c r="A138" t="str">
        <v>Incidente</v>
      </c>
      <c r="B138" t="str">
        <v>Type2</v>
      </c>
      <c r="C138" t="str">
        <v>A (Muy Importante)</v>
      </c>
      <c r="D138">
        <v>2</v>
      </c>
      <c r="E138">
        <v>0</v>
      </c>
      <c r="F138">
        <v>0</v>
      </c>
      <c r="H138" t="str">
        <v>Incidente</v>
      </c>
      <c r="I138" t="str">
        <v>Type2</v>
      </c>
      <c r="J138" t="str">
        <v>A (Muy Importante)</v>
      </c>
      <c r="K138">
        <v>12</v>
      </c>
      <c r="L138">
        <v>4</v>
      </c>
      <c r="M138">
        <v>3</v>
      </c>
      <c r="V138" t="str">
        <v>Incidente</v>
      </c>
      <c r="W138" t="str">
        <v>Type6</v>
      </c>
      <c r="X138" t="str">
        <v>A (Muy Importante)</v>
      </c>
      <c r="Y138">
        <v>11</v>
      </c>
      <c r="Z138">
        <v>1</v>
      </c>
      <c r="AA138">
        <v>0</v>
      </c>
      <c r="AJ138" t="str">
        <v>Incidente</v>
      </c>
      <c r="AK138" t="str">
        <v>Type4</v>
      </c>
      <c r="AL138" t="str">
        <v>A (Muy Importante)</v>
      </c>
      <c r="AM138">
        <v>7</v>
      </c>
      <c r="AN138">
        <v>2</v>
      </c>
      <c r="AO138">
        <v>0</v>
      </c>
    </row>
    <row r="139" spans="1:41" x14ac:dyDescent="0.35">
      <c r="A139" t="str">
        <v>Solicitud de servicio</v>
      </c>
      <c r="B139" t="str">
        <v>Type9</v>
      </c>
      <c r="C139" t="str">
        <v>B (Importante)</v>
      </c>
      <c r="D139">
        <v>2</v>
      </c>
      <c r="E139">
        <v>4</v>
      </c>
      <c r="F139">
        <v>0</v>
      </c>
      <c r="H139" t="str">
        <v>Incidente</v>
      </c>
      <c r="I139" t="str">
        <v>Type2</v>
      </c>
      <c r="J139" t="str">
        <v>A (Muy Importante)</v>
      </c>
      <c r="K139">
        <v>12</v>
      </c>
      <c r="L139">
        <v>1</v>
      </c>
      <c r="M139">
        <v>0</v>
      </c>
      <c r="V139" t="str">
        <v>Incidente</v>
      </c>
      <c r="W139" t="str">
        <v>Type6</v>
      </c>
      <c r="X139" t="str">
        <v>A (Muy Importante)</v>
      </c>
      <c r="Y139">
        <v>11</v>
      </c>
      <c r="Z139">
        <v>0</v>
      </c>
      <c r="AA139">
        <v>0</v>
      </c>
      <c r="AJ139" t="str">
        <v>Incidente</v>
      </c>
      <c r="AK139" t="str">
        <v>Type4</v>
      </c>
      <c r="AL139" t="str">
        <v>A (Muy Importante)</v>
      </c>
      <c r="AM139">
        <v>7</v>
      </c>
      <c r="AN139">
        <v>6</v>
      </c>
      <c r="AO139">
        <v>0</v>
      </c>
    </row>
    <row r="140" spans="1:41" x14ac:dyDescent="0.35">
      <c r="A140" t="str">
        <v>Incidente</v>
      </c>
      <c r="B140" t="str">
        <v>Type8</v>
      </c>
      <c r="C140" t="str">
        <v>A+ (Crítico)</v>
      </c>
      <c r="D140">
        <v>2</v>
      </c>
      <c r="E140">
        <v>17</v>
      </c>
      <c r="F140">
        <v>0</v>
      </c>
      <c r="H140" t="str">
        <v>Incidente</v>
      </c>
      <c r="I140" t="str">
        <v>Type2</v>
      </c>
      <c r="J140" t="str">
        <v>A (Muy Importante)</v>
      </c>
      <c r="K140">
        <v>12</v>
      </c>
      <c r="L140">
        <v>2</v>
      </c>
      <c r="M140">
        <v>0</v>
      </c>
      <c r="V140" t="str">
        <v>Incidente</v>
      </c>
      <c r="W140" t="str">
        <v>Type6</v>
      </c>
      <c r="X140" t="str">
        <v>A (Muy Importante)</v>
      </c>
      <c r="Y140">
        <v>11</v>
      </c>
      <c r="Z140">
        <v>0</v>
      </c>
      <c r="AA140">
        <v>0</v>
      </c>
      <c r="AJ140" t="str">
        <v>Incidente</v>
      </c>
      <c r="AK140" t="str">
        <v>Type4</v>
      </c>
      <c r="AL140" t="str">
        <v>A (Muy Importante)</v>
      </c>
      <c r="AM140">
        <v>7</v>
      </c>
      <c r="AN140">
        <v>1</v>
      </c>
      <c r="AO140">
        <v>0</v>
      </c>
    </row>
    <row r="141" spans="1:41" x14ac:dyDescent="0.35">
      <c r="A141" t="str">
        <v>Incidente</v>
      </c>
      <c r="B141" t="str">
        <v>Type2</v>
      </c>
      <c r="C141" t="str">
        <v>A (Muy Importante)</v>
      </c>
      <c r="D141">
        <v>2</v>
      </c>
      <c r="E141">
        <v>1</v>
      </c>
      <c r="F141">
        <v>0</v>
      </c>
      <c r="H141" t="str">
        <v>Incidente</v>
      </c>
      <c r="I141" t="str">
        <v>Type2</v>
      </c>
      <c r="J141" t="str">
        <v>A (Muy Importante)</v>
      </c>
      <c r="K141">
        <v>12</v>
      </c>
      <c r="L141">
        <v>5</v>
      </c>
      <c r="M141">
        <v>5</v>
      </c>
      <c r="V141" t="str">
        <v>Incidente</v>
      </c>
      <c r="W141" t="str">
        <v>Type6</v>
      </c>
      <c r="X141" t="str">
        <v>A (Muy Importante)</v>
      </c>
      <c r="Y141">
        <v>11</v>
      </c>
      <c r="Z141">
        <v>1</v>
      </c>
      <c r="AA141">
        <v>0</v>
      </c>
      <c r="AJ141" t="str">
        <v>Incidente</v>
      </c>
      <c r="AK141" t="str">
        <v>Type4</v>
      </c>
      <c r="AL141" t="str">
        <v>A (Muy Importante)</v>
      </c>
      <c r="AM141">
        <v>7</v>
      </c>
      <c r="AN141">
        <v>0</v>
      </c>
      <c r="AO141">
        <v>0</v>
      </c>
    </row>
    <row r="142" spans="1:41" x14ac:dyDescent="0.35">
      <c r="A142" t="str">
        <v>Incidente</v>
      </c>
      <c r="B142" t="str">
        <v>Type8</v>
      </c>
      <c r="C142" t="str">
        <v>B (Importante)</v>
      </c>
      <c r="D142">
        <v>2</v>
      </c>
      <c r="E142">
        <v>19</v>
      </c>
      <c r="F142">
        <v>0</v>
      </c>
      <c r="H142" t="str">
        <v>Incidente</v>
      </c>
      <c r="I142" t="str">
        <v>Type2</v>
      </c>
      <c r="J142" t="str">
        <v>A (Muy Importante)</v>
      </c>
      <c r="K142">
        <v>12</v>
      </c>
      <c r="L142">
        <v>1</v>
      </c>
      <c r="M142">
        <v>0</v>
      </c>
      <c r="V142" t="str">
        <v>Incidente</v>
      </c>
      <c r="W142" t="str">
        <v>Type6</v>
      </c>
      <c r="X142" t="str">
        <v>A (Muy Importante)</v>
      </c>
      <c r="Y142">
        <v>11</v>
      </c>
      <c r="Z142">
        <v>0</v>
      </c>
      <c r="AA142">
        <v>0</v>
      </c>
      <c r="AJ142" t="str">
        <v>Incidente</v>
      </c>
      <c r="AK142" t="str">
        <v>Type4</v>
      </c>
      <c r="AL142" t="str">
        <v>A (Muy Importante)</v>
      </c>
      <c r="AM142">
        <v>7</v>
      </c>
      <c r="AN142">
        <v>0</v>
      </c>
      <c r="AO142">
        <v>0</v>
      </c>
    </row>
    <row r="143" spans="1:41" x14ac:dyDescent="0.35">
      <c r="A143" t="str">
        <v>Solicitud de servicio</v>
      </c>
      <c r="B143" t="str">
        <v>Type9</v>
      </c>
      <c r="C143" t="str">
        <v>A (Muy Importante)</v>
      </c>
      <c r="D143">
        <v>2</v>
      </c>
      <c r="E143">
        <v>0</v>
      </c>
      <c r="F143">
        <v>0</v>
      </c>
      <c r="H143" t="str">
        <v>Incidente</v>
      </c>
      <c r="I143" t="str">
        <v>Type2</v>
      </c>
      <c r="J143" t="str">
        <v>A (Muy Importante)</v>
      </c>
      <c r="K143">
        <v>12</v>
      </c>
      <c r="L143">
        <v>2</v>
      </c>
      <c r="M143">
        <v>0</v>
      </c>
      <c r="V143" t="str">
        <v>Incidente</v>
      </c>
      <c r="W143" t="str">
        <v>Type6</v>
      </c>
      <c r="X143" t="str">
        <v>A (Muy Importante)</v>
      </c>
      <c r="Y143">
        <v>11</v>
      </c>
      <c r="Z143">
        <v>3</v>
      </c>
      <c r="AA143">
        <v>3</v>
      </c>
      <c r="AJ143" t="str">
        <v>Incidente</v>
      </c>
      <c r="AK143" t="str">
        <v>Type4</v>
      </c>
      <c r="AL143" t="str">
        <v>A (Muy Importante)</v>
      </c>
      <c r="AM143">
        <v>7</v>
      </c>
      <c r="AN143">
        <v>3</v>
      </c>
      <c r="AO143">
        <v>0</v>
      </c>
    </row>
    <row r="144" spans="1:41" x14ac:dyDescent="0.35">
      <c r="A144" t="str">
        <v>Solicitud de servicio</v>
      </c>
      <c r="B144" t="str">
        <v>Type1</v>
      </c>
      <c r="C144" t="str">
        <v>A+ (Crítico)</v>
      </c>
      <c r="D144">
        <v>2</v>
      </c>
      <c r="E144">
        <v>0</v>
      </c>
      <c r="F144">
        <v>0</v>
      </c>
      <c r="H144" t="str">
        <v>Incidente</v>
      </c>
      <c r="I144" t="str">
        <v>Type2</v>
      </c>
      <c r="J144" t="str">
        <v>A (Muy Importante)</v>
      </c>
      <c r="K144">
        <v>12</v>
      </c>
      <c r="L144">
        <v>14</v>
      </c>
      <c r="M144">
        <v>14</v>
      </c>
      <c r="V144" t="str">
        <v>Incidente</v>
      </c>
      <c r="W144" t="str">
        <v>Type6</v>
      </c>
      <c r="X144" t="str">
        <v>A (Muy Importante)</v>
      </c>
      <c r="Y144">
        <v>11</v>
      </c>
      <c r="Z144">
        <v>0</v>
      </c>
      <c r="AA144">
        <v>0</v>
      </c>
      <c r="AJ144" t="str">
        <v>Incidente</v>
      </c>
      <c r="AK144" t="str">
        <v>Type4</v>
      </c>
      <c r="AL144" t="str">
        <v>A (Muy Importante)</v>
      </c>
      <c r="AM144">
        <v>7</v>
      </c>
      <c r="AN144">
        <v>3</v>
      </c>
      <c r="AO144">
        <v>0</v>
      </c>
    </row>
    <row r="145" spans="1:41" x14ac:dyDescent="0.35">
      <c r="A145" t="str">
        <v>Solicitud de servicio</v>
      </c>
      <c r="B145" t="str">
        <v>Type3</v>
      </c>
      <c r="C145" t="str">
        <v>A (Muy Importante)</v>
      </c>
      <c r="D145">
        <v>2</v>
      </c>
      <c r="E145">
        <v>0</v>
      </c>
      <c r="F145">
        <v>0</v>
      </c>
      <c r="H145" t="str">
        <v>Incidente</v>
      </c>
      <c r="I145" t="str">
        <v>Type2</v>
      </c>
      <c r="J145" t="str">
        <v>A (Muy Importante)</v>
      </c>
      <c r="K145">
        <v>12</v>
      </c>
      <c r="L145">
        <v>3</v>
      </c>
      <c r="M145">
        <v>3</v>
      </c>
      <c r="V145" t="str">
        <v>Incidente</v>
      </c>
      <c r="W145" t="str">
        <v>Type6</v>
      </c>
      <c r="X145" t="str">
        <v>A (Muy Importante)</v>
      </c>
      <c r="Y145">
        <v>11</v>
      </c>
      <c r="Z145">
        <v>1</v>
      </c>
      <c r="AA145">
        <v>1</v>
      </c>
      <c r="AJ145" t="str">
        <v>Incidente</v>
      </c>
      <c r="AK145" t="str">
        <v>Type4</v>
      </c>
      <c r="AL145" t="str">
        <v>A (Muy Importante)</v>
      </c>
      <c r="AM145">
        <v>7</v>
      </c>
      <c r="AN145">
        <v>4</v>
      </c>
      <c r="AO145">
        <v>0</v>
      </c>
    </row>
    <row r="146" spans="1:41" x14ac:dyDescent="0.35">
      <c r="A146" t="str">
        <v>Solicitud de servicio</v>
      </c>
      <c r="B146" t="str">
        <v>Type1</v>
      </c>
      <c r="C146" t="str">
        <v>A+ (Crítico)</v>
      </c>
      <c r="D146">
        <v>2</v>
      </c>
      <c r="E146">
        <v>0</v>
      </c>
      <c r="F146">
        <v>0</v>
      </c>
      <c r="H146" t="str">
        <v>Incidente</v>
      </c>
      <c r="I146" t="str">
        <v>Type2</v>
      </c>
      <c r="J146" t="str">
        <v>A (Muy Importante)</v>
      </c>
      <c r="K146">
        <v>12</v>
      </c>
      <c r="L146">
        <v>0</v>
      </c>
      <c r="M146">
        <v>0</v>
      </c>
      <c r="V146" t="str">
        <v>Incidente</v>
      </c>
      <c r="W146" t="str">
        <v>Type6</v>
      </c>
      <c r="X146" t="str">
        <v>A (Muy Importante)</v>
      </c>
      <c r="Y146">
        <v>11</v>
      </c>
      <c r="Z146">
        <v>0</v>
      </c>
      <c r="AA146">
        <v>0</v>
      </c>
      <c r="AJ146" t="str">
        <v>Incidente</v>
      </c>
      <c r="AK146" t="str">
        <v>Type4</v>
      </c>
      <c r="AL146" t="str">
        <v>A (Muy Importante)</v>
      </c>
      <c r="AM146">
        <v>7</v>
      </c>
      <c r="AN146">
        <v>9</v>
      </c>
      <c r="AO146">
        <v>9</v>
      </c>
    </row>
    <row r="147" spans="1:41" x14ac:dyDescent="0.35">
      <c r="A147" t="str">
        <v>Incidente</v>
      </c>
      <c r="B147" t="str">
        <v>Type6</v>
      </c>
      <c r="C147" t="str">
        <v>A+ (Crítico)</v>
      </c>
      <c r="D147">
        <v>2</v>
      </c>
      <c r="E147">
        <v>0</v>
      </c>
      <c r="F147">
        <v>0</v>
      </c>
      <c r="H147" t="str">
        <v>Incidente</v>
      </c>
      <c r="I147" t="str">
        <v>Type2</v>
      </c>
      <c r="J147" t="str">
        <v>A (Muy Importante)</v>
      </c>
      <c r="K147">
        <v>12</v>
      </c>
      <c r="L147">
        <v>0</v>
      </c>
      <c r="M147">
        <v>0</v>
      </c>
      <c r="V147" t="str">
        <v>Incidente</v>
      </c>
      <c r="W147" t="str">
        <v>Type6</v>
      </c>
      <c r="X147" t="str">
        <v>A (Muy Importante)</v>
      </c>
      <c r="Y147">
        <v>11</v>
      </c>
      <c r="Z147">
        <v>0</v>
      </c>
      <c r="AA147">
        <v>0</v>
      </c>
      <c r="AJ147" t="str">
        <v>Incidente</v>
      </c>
      <c r="AK147" t="str">
        <v>Type4</v>
      </c>
      <c r="AL147" t="str">
        <v>A (Muy Importante)</v>
      </c>
      <c r="AM147">
        <v>7</v>
      </c>
      <c r="AN147">
        <v>101</v>
      </c>
      <c r="AO147">
        <v>0</v>
      </c>
    </row>
    <row r="148" spans="1:41" x14ac:dyDescent="0.35">
      <c r="A148" t="str">
        <v>Incidente</v>
      </c>
      <c r="B148" t="str">
        <v>Type2</v>
      </c>
      <c r="C148" t="str">
        <v>A++ (Bloqueo)</v>
      </c>
      <c r="D148">
        <v>2</v>
      </c>
      <c r="E148">
        <v>8</v>
      </c>
      <c r="F148">
        <v>1</v>
      </c>
      <c r="H148" t="str">
        <v>Incidente</v>
      </c>
      <c r="I148" t="str">
        <v>Type2</v>
      </c>
      <c r="J148" t="str">
        <v>A (Muy Importante)</v>
      </c>
      <c r="K148">
        <v>12</v>
      </c>
      <c r="L148">
        <v>3</v>
      </c>
      <c r="M148">
        <v>3</v>
      </c>
      <c r="V148" t="str">
        <v>Incidente</v>
      </c>
      <c r="W148" t="str">
        <v>Type6</v>
      </c>
      <c r="X148" t="str">
        <v>A (Muy Importante)</v>
      </c>
      <c r="Y148">
        <v>11</v>
      </c>
      <c r="Z148">
        <v>1</v>
      </c>
      <c r="AA148">
        <v>1</v>
      </c>
      <c r="AJ148" t="str">
        <v>Incidente</v>
      </c>
      <c r="AK148" t="str">
        <v>Type4</v>
      </c>
      <c r="AL148" t="str">
        <v>A (Muy Importante)</v>
      </c>
      <c r="AM148">
        <v>4</v>
      </c>
      <c r="AN148">
        <v>1</v>
      </c>
      <c r="AO148">
        <v>1</v>
      </c>
    </row>
    <row r="149" spans="1:41" x14ac:dyDescent="0.35">
      <c r="A149" t="str">
        <v>Incidente</v>
      </c>
      <c r="B149" t="str">
        <v>Type4</v>
      </c>
      <c r="C149" t="str">
        <v>A++ (Bloqueo)</v>
      </c>
      <c r="D149">
        <v>2</v>
      </c>
      <c r="E149">
        <v>0</v>
      </c>
      <c r="F149">
        <v>0</v>
      </c>
      <c r="H149" t="str">
        <v>Incidente</v>
      </c>
      <c r="I149" t="str">
        <v>Type2</v>
      </c>
      <c r="J149" t="str">
        <v>A (Muy Importante)</v>
      </c>
      <c r="K149">
        <v>12</v>
      </c>
      <c r="L149">
        <v>13</v>
      </c>
      <c r="M149">
        <v>0</v>
      </c>
      <c r="V149" t="str">
        <v>Incidente</v>
      </c>
      <c r="W149" t="str">
        <v>Type6</v>
      </c>
      <c r="X149" t="str">
        <v>A (Muy Importante)</v>
      </c>
      <c r="Y149">
        <v>11</v>
      </c>
      <c r="Z149">
        <v>5</v>
      </c>
      <c r="AA149">
        <v>0</v>
      </c>
      <c r="AJ149" t="str">
        <v>Incidente</v>
      </c>
      <c r="AK149" t="str">
        <v>Type4</v>
      </c>
      <c r="AL149" t="str">
        <v>A (Muy Importante)</v>
      </c>
      <c r="AM149">
        <v>4</v>
      </c>
      <c r="AN149">
        <v>2</v>
      </c>
      <c r="AO149">
        <v>2</v>
      </c>
    </row>
    <row r="150" spans="1:41" x14ac:dyDescent="0.35">
      <c r="A150" t="str">
        <v>Incidente</v>
      </c>
      <c r="B150" t="str">
        <v>Type6</v>
      </c>
      <c r="C150" t="str">
        <v>A+ (Crítico)</v>
      </c>
      <c r="D150">
        <v>2</v>
      </c>
      <c r="E150">
        <v>7</v>
      </c>
      <c r="F150">
        <v>7</v>
      </c>
      <c r="H150" t="str">
        <v>Incidente</v>
      </c>
      <c r="I150" t="str">
        <v>Type2</v>
      </c>
      <c r="J150" t="str">
        <v>A (Muy Importante)</v>
      </c>
      <c r="K150">
        <v>12</v>
      </c>
      <c r="L150">
        <v>6</v>
      </c>
      <c r="M150">
        <v>0</v>
      </c>
      <c r="V150" t="str">
        <v>Incidente</v>
      </c>
      <c r="W150" t="str">
        <v>Type6</v>
      </c>
      <c r="X150" t="str">
        <v>A (Muy Importante)</v>
      </c>
      <c r="Y150">
        <v>11</v>
      </c>
      <c r="Z150">
        <v>0</v>
      </c>
      <c r="AA150">
        <v>0</v>
      </c>
      <c r="AJ150" t="str">
        <v>Incidente</v>
      </c>
      <c r="AK150" t="str">
        <v>Type4</v>
      </c>
      <c r="AL150" t="str">
        <v>A (Muy Importante)</v>
      </c>
      <c r="AM150">
        <v>4</v>
      </c>
      <c r="AN150">
        <v>0</v>
      </c>
      <c r="AO150">
        <v>0</v>
      </c>
    </row>
    <row r="151" spans="1:41" x14ac:dyDescent="0.35">
      <c r="A151" t="str">
        <v>Incidente</v>
      </c>
      <c r="B151" t="str">
        <v>Type7</v>
      </c>
      <c r="C151" t="str">
        <v>A (Muy Importante)</v>
      </c>
      <c r="D151">
        <v>2</v>
      </c>
      <c r="E151">
        <v>1</v>
      </c>
      <c r="F151">
        <v>1</v>
      </c>
      <c r="H151" t="str">
        <v>Incidente</v>
      </c>
      <c r="I151" t="str">
        <v>Type2</v>
      </c>
      <c r="J151" t="str">
        <v>A (Muy Importante)</v>
      </c>
      <c r="K151">
        <v>12</v>
      </c>
      <c r="L151">
        <v>9</v>
      </c>
      <c r="M151">
        <v>9</v>
      </c>
      <c r="V151" t="str">
        <v>Incidente</v>
      </c>
      <c r="W151" t="str">
        <v>Type6</v>
      </c>
      <c r="X151" t="str">
        <v>A (Muy Importante)</v>
      </c>
      <c r="Y151">
        <v>11</v>
      </c>
      <c r="Z151">
        <v>0</v>
      </c>
      <c r="AA151">
        <v>0</v>
      </c>
      <c r="AJ151" t="str">
        <v>Incidente</v>
      </c>
      <c r="AK151" t="str">
        <v>Type4</v>
      </c>
      <c r="AL151" t="str">
        <v>A (Muy Importante)</v>
      </c>
      <c r="AM151">
        <v>4</v>
      </c>
      <c r="AN151">
        <v>0</v>
      </c>
      <c r="AO151">
        <v>0</v>
      </c>
    </row>
    <row r="152" spans="1:41" x14ac:dyDescent="0.35">
      <c r="A152" t="str">
        <v>Incidente</v>
      </c>
      <c r="B152" t="str">
        <v>Type8</v>
      </c>
      <c r="C152" t="str">
        <v>B (Importante)</v>
      </c>
      <c r="D152">
        <v>2</v>
      </c>
      <c r="E152">
        <v>9</v>
      </c>
      <c r="F152">
        <v>0</v>
      </c>
      <c r="H152" t="str">
        <v>Incidente</v>
      </c>
      <c r="I152" t="str">
        <v>Type2</v>
      </c>
      <c r="J152" t="str">
        <v>A (Muy Importante)</v>
      </c>
      <c r="K152">
        <v>12</v>
      </c>
      <c r="L152">
        <v>0</v>
      </c>
      <c r="M152">
        <v>0</v>
      </c>
      <c r="V152" t="str">
        <v>Incidente</v>
      </c>
      <c r="W152" t="str">
        <v>Type6</v>
      </c>
      <c r="X152" t="str">
        <v>A (Muy Importante)</v>
      </c>
      <c r="Y152">
        <v>11</v>
      </c>
      <c r="Z152">
        <v>0</v>
      </c>
      <c r="AA152">
        <v>0</v>
      </c>
      <c r="AJ152" t="str">
        <v>Incidente</v>
      </c>
      <c r="AK152" t="str">
        <v>Type4</v>
      </c>
      <c r="AL152" t="str">
        <v>A (Muy Importante)</v>
      </c>
      <c r="AM152">
        <v>4</v>
      </c>
      <c r="AN152">
        <v>4</v>
      </c>
      <c r="AO152">
        <v>4</v>
      </c>
    </row>
    <row r="153" spans="1:41" x14ac:dyDescent="0.35">
      <c r="A153" t="str">
        <v>Incidente</v>
      </c>
      <c r="B153" t="str">
        <v>Type8</v>
      </c>
      <c r="C153" t="str">
        <v>B (Importante)</v>
      </c>
      <c r="D153">
        <v>2</v>
      </c>
      <c r="E153">
        <v>21</v>
      </c>
      <c r="F153">
        <v>0</v>
      </c>
      <c r="H153" t="str">
        <v>Incidente</v>
      </c>
      <c r="I153" t="str">
        <v>Type2</v>
      </c>
      <c r="J153" t="str">
        <v>A (Muy Importante)</v>
      </c>
      <c r="K153">
        <v>12</v>
      </c>
      <c r="L153">
        <v>2</v>
      </c>
      <c r="M153">
        <v>0</v>
      </c>
      <c r="V153" t="str">
        <v>Incidente</v>
      </c>
      <c r="W153" t="str">
        <v>Type6</v>
      </c>
      <c r="X153" t="str">
        <v>A (Muy Importante)</v>
      </c>
      <c r="Y153">
        <v>11</v>
      </c>
      <c r="Z153">
        <v>0</v>
      </c>
      <c r="AA153">
        <v>0</v>
      </c>
      <c r="AJ153" t="str">
        <v>Incidente</v>
      </c>
      <c r="AK153" t="str">
        <v>Type4</v>
      </c>
      <c r="AL153" t="str">
        <v>A (Muy Importante)</v>
      </c>
      <c r="AM153">
        <v>4</v>
      </c>
      <c r="AN153">
        <v>1</v>
      </c>
      <c r="AO153">
        <v>1</v>
      </c>
    </row>
    <row r="154" spans="1:41" x14ac:dyDescent="0.35">
      <c r="A154" t="str">
        <v>Incidente</v>
      </c>
      <c r="B154" t="str">
        <v>Type2</v>
      </c>
      <c r="C154" t="str">
        <v>A (Muy Importante)</v>
      </c>
      <c r="D154">
        <v>2</v>
      </c>
      <c r="E154">
        <v>8</v>
      </c>
      <c r="F154">
        <v>0</v>
      </c>
      <c r="H154" t="str">
        <v>Incidente</v>
      </c>
      <c r="I154" t="str">
        <v>Type2</v>
      </c>
      <c r="J154" t="str">
        <v>A (Muy Importante)</v>
      </c>
      <c r="K154">
        <v>12</v>
      </c>
      <c r="L154">
        <v>22</v>
      </c>
      <c r="M154">
        <v>0</v>
      </c>
      <c r="V154" t="str">
        <v>Incidente</v>
      </c>
      <c r="W154" t="str">
        <v>Type6</v>
      </c>
      <c r="X154" t="str">
        <v>A (Muy Importante)</v>
      </c>
      <c r="Y154">
        <v>11</v>
      </c>
      <c r="Z154">
        <v>20</v>
      </c>
      <c r="AA154">
        <v>0</v>
      </c>
      <c r="AJ154" t="str">
        <v>Incidente</v>
      </c>
      <c r="AK154" t="str">
        <v>Type4</v>
      </c>
      <c r="AL154" t="str">
        <v>A (Muy Importante)</v>
      </c>
      <c r="AM154">
        <v>4</v>
      </c>
      <c r="AN154">
        <v>0</v>
      </c>
      <c r="AO154">
        <v>0</v>
      </c>
    </row>
    <row r="155" spans="1:41" x14ac:dyDescent="0.35">
      <c r="A155" t="str">
        <v>Solicitud de servicio</v>
      </c>
      <c r="B155" t="str">
        <v>Type9</v>
      </c>
      <c r="C155" t="str">
        <v>A (Muy Importante)</v>
      </c>
      <c r="D155">
        <v>2</v>
      </c>
      <c r="E155">
        <v>8</v>
      </c>
      <c r="F155">
        <v>0</v>
      </c>
      <c r="H155" t="str">
        <v>Incidente</v>
      </c>
      <c r="I155" t="str">
        <v>Type2</v>
      </c>
      <c r="J155" t="str">
        <v>A (Muy Importante)</v>
      </c>
      <c r="K155">
        <v>12</v>
      </c>
      <c r="L155">
        <v>2</v>
      </c>
      <c r="M155">
        <v>0</v>
      </c>
      <c r="V155" t="str">
        <v>Incidente</v>
      </c>
      <c r="W155" t="str">
        <v>Type6</v>
      </c>
      <c r="X155" t="str">
        <v>A (Muy Importante)</v>
      </c>
      <c r="Y155">
        <v>11</v>
      </c>
      <c r="Z155">
        <v>1</v>
      </c>
      <c r="AA155">
        <v>1</v>
      </c>
      <c r="AJ155" t="str">
        <v>Incidente</v>
      </c>
      <c r="AK155" t="str">
        <v>Type4</v>
      </c>
      <c r="AL155" t="str">
        <v>A (Muy Importante)</v>
      </c>
      <c r="AM155">
        <v>4</v>
      </c>
      <c r="AN155">
        <v>7</v>
      </c>
      <c r="AO155">
        <v>7</v>
      </c>
    </row>
    <row r="156" spans="1:41" x14ac:dyDescent="0.35">
      <c r="A156" t="str">
        <v>Incidente</v>
      </c>
      <c r="B156" t="str">
        <v>Type4</v>
      </c>
      <c r="C156" t="str">
        <v>A (Muy Importante)</v>
      </c>
      <c r="D156">
        <v>2</v>
      </c>
      <c r="E156">
        <v>9</v>
      </c>
      <c r="F156">
        <v>9</v>
      </c>
      <c r="H156" t="str">
        <v>Incidente</v>
      </c>
      <c r="I156" t="str">
        <v>Type2</v>
      </c>
      <c r="J156" t="str">
        <v>A (Muy Importante)</v>
      </c>
      <c r="K156">
        <v>12</v>
      </c>
      <c r="L156">
        <v>7</v>
      </c>
      <c r="M156">
        <v>0</v>
      </c>
      <c r="V156" t="str">
        <v>Incidente</v>
      </c>
      <c r="W156" t="str">
        <v>Type6</v>
      </c>
      <c r="X156" t="str">
        <v>A (Muy Importante)</v>
      </c>
      <c r="Y156">
        <v>11</v>
      </c>
      <c r="Z156">
        <v>9</v>
      </c>
      <c r="AA156">
        <v>9</v>
      </c>
      <c r="AJ156" t="str">
        <v>Incidente</v>
      </c>
      <c r="AK156" t="str">
        <v>Type4</v>
      </c>
      <c r="AL156" t="str">
        <v>A (Muy Importante)</v>
      </c>
      <c r="AM156">
        <v>4</v>
      </c>
      <c r="AN156">
        <v>0</v>
      </c>
      <c r="AO156">
        <v>0</v>
      </c>
    </row>
    <row r="157" spans="1:41" x14ac:dyDescent="0.35">
      <c r="A157" t="str">
        <v>Incidente</v>
      </c>
      <c r="B157" t="str">
        <v>Type4</v>
      </c>
      <c r="C157" t="str">
        <v>A (Muy Importante)</v>
      </c>
      <c r="D157">
        <v>2</v>
      </c>
      <c r="E157">
        <v>7</v>
      </c>
      <c r="F157">
        <v>7</v>
      </c>
      <c r="H157" t="str">
        <v>Incidente</v>
      </c>
      <c r="I157" t="str">
        <v>Type2</v>
      </c>
      <c r="J157" t="str">
        <v>A (Muy Importante)</v>
      </c>
      <c r="K157">
        <v>12</v>
      </c>
      <c r="L157">
        <v>3</v>
      </c>
      <c r="M157">
        <v>3</v>
      </c>
      <c r="V157" t="str">
        <v>Incidente</v>
      </c>
      <c r="W157" t="str">
        <v>Type6</v>
      </c>
      <c r="X157" t="str">
        <v>A (Muy Importante)</v>
      </c>
      <c r="Y157">
        <v>11</v>
      </c>
      <c r="Z157">
        <v>3</v>
      </c>
      <c r="AA157">
        <v>3</v>
      </c>
      <c r="AJ157" t="str">
        <v>Incidente</v>
      </c>
      <c r="AK157" t="str">
        <v>Type4</v>
      </c>
      <c r="AL157" t="str">
        <v>A (Muy Importante)</v>
      </c>
      <c r="AM157">
        <v>4</v>
      </c>
      <c r="AN157">
        <v>1</v>
      </c>
      <c r="AO157">
        <v>1</v>
      </c>
    </row>
    <row r="158" spans="1:41" x14ac:dyDescent="0.35">
      <c r="A158" t="str">
        <v>Incidente</v>
      </c>
      <c r="B158" t="str">
        <v>Type4</v>
      </c>
      <c r="C158" t="str">
        <v>A (Muy Importante)</v>
      </c>
      <c r="D158">
        <v>2</v>
      </c>
      <c r="E158">
        <v>3</v>
      </c>
      <c r="F158">
        <v>3</v>
      </c>
      <c r="H158" t="str">
        <v>Incidente</v>
      </c>
      <c r="I158" t="str">
        <v>Type2</v>
      </c>
      <c r="J158" t="str">
        <v>A (Muy Importante)</v>
      </c>
      <c r="K158">
        <v>12</v>
      </c>
      <c r="L158">
        <v>1</v>
      </c>
      <c r="M158">
        <v>1</v>
      </c>
      <c r="V158" t="str">
        <v>Incidente</v>
      </c>
      <c r="W158" t="str">
        <v>Type6</v>
      </c>
      <c r="X158" t="str">
        <v>A (Muy Importante)</v>
      </c>
      <c r="Y158">
        <v>11</v>
      </c>
      <c r="Z158">
        <v>4</v>
      </c>
      <c r="AA158">
        <v>4</v>
      </c>
      <c r="AJ158" t="str">
        <v>Incidente</v>
      </c>
      <c r="AK158" t="str">
        <v>Type4</v>
      </c>
      <c r="AL158" t="str">
        <v>A (Muy Importante)</v>
      </c>
      <c r="AM158">
        <v>4</v>
      </c>
      <c r="AN158">
        <v>2</v>
      </c>
      <c r="AO158">
        <v>1</v>
      </c>
    </row>
    <row r="159" spans="1:41" x14ac:dyDescent="0.35">
      <c r="A159" t="str">
        <v>Incidente</v>
      </c>
      <c r="B159" t="str">
        <v>Type2</v>
      </c>
      <c r="C159" t="str">
        <v>A (Muy Importante)</v>
      </c>
      <c r="D159">
        <v>2</v>
      </c>
      <c r="E159">
        <v>1</v>
      </c>
      <c r="F159">
        <v>0</v>
      </c>
      <c r="H159" t="str">
        <v>Incidente</v>
      </c>
      <c r="I159" t="str">
        <v>Type2</v>
      </c>
      <c r="J159" t="str">
        <v>A (Muy Importante)</v>
      </c>
      <c r="K159">
        <v>12</v>
      </c>
      <c r="L159">
        <v>3</v>
      </c>
      <c r="M159">
        <v>3</v>
      </c>
      <c r="V159" t="str">
        <v>Incidente</v>
      </c>
      <c r="W159" t="str">
        <v>Type6</v>
      </c>
      <c r="X159" t="str">
        <v>A (Muy Importante)</v>
      </c>
      <c r="Y159">
        <v>11</v>
      </c>
      <c r="Z159">
        <v>1</v>
      </c>
      <c r="AA159">
        <v>1</v>
      </c>
      <c r="AJ159" t="str">
        <v>Incidente</v>
      </c>
      <c r="AK159" t="str">
        <v>Type4</v>
      </c>
      <c r="AL159" t="str">
        <v>A (Muy Importante)</v>
      </c>
      <c r="AM159">
        <v>4</v>
      </c>
      <c r="AN159">
        <v>7</v>
      </c>
      <c r="AO159">
        <v>7</v>
      </c>
    </row>
    <row r="160" spans="1:41" x14ac:dyDescent="0.35">
      <c r="A160" t="str">
        <v>Solicitud de servicio</v>
      </c>
      <c r="B160" t="str">
        <v>Type9</v>
      </c>
      <c r="C160" t="str">
        <v>A (Muy Importante)</v>
      </c>
      <c r="D160">
        <v>2</v>
      </c>
      <c r="E160">
        <v>20</v>
      </c>
      <c r="F160">
        <v>18</v>
      </c>
      <c r="H160" t="str">
        <v>Incidente</v>
      </c>
      <c r="I160" t="str">
        <v>Type2</v>
      </c>
      <c r="J160" t="str">
        <v>A (Muy Importante)</v>
      </c>
      <c r="K160">
        <v>12</v>
      </c>
      <c r="L160">
        <v>12</v>
      </c>
      <c r="M160">
        <v>0</v>
      </c>
      <c r="V160" t="str">
        <v>Incidente</v>
      </c>
      <c r="W160" t="str">
        <v>Type6</v>
      </c>
      <c r="X160" t="str">
        <v>A (Muy Importante)</v>
      </c>
      <c r="Y160">
        <v>11</v>
      </c>
      <c r="Z160">
        <v>0</v>
      </c>
      <c r="AA160">
        <v>0</v>
      </c>
      <c r="AJ160" t="str">
        <v>Incidente</v>
      </c>
      <c r="AK160" t="str">
        <v>Type4</v>
      </c>
      <c r="AL160" t="str">
        <v>A (Muy Importante)</v>
      </c>
      <c r="AM160">
        <v>4</v>
      </c>
      <c r="AN160">
        <v>6</v>
      </c>
      <c r="AO160">
        <v>6</v>
      </c>
    </row>
    <row r="161" spans="1:41" x14ac:dyDescent="0.35">
      <c r="A161" t="str">
        <v>Incidente</v>
      </c>
      <c r="B161" t="str">
        <v>Type2</v>
      </c>
      <c r="C161" t="str">
        <v>A (Muy Importante)</v>
      </c>
      <c r="D161">
        <v>2</v>
      </c>
      <c r="E161">
        <v>1</v>
      </c>
      <c r="F161">
        <v>0</v>
      </c>
      <c r="H161" t="str">
        <v>Incidente</v>
      </c>
      <c r="I161" t="str">
        <v>Type2</v>
      </c>
      <c r="J161" t="str">
        <v>A (Muy Importante)</v>
      </c>
      <c r="K161">
        <v>12</v>
      </c>
      <c r="L161">
        <v>8</v>
      </c>
      <c r="M161">
        <v>8</v>
      </c>
      <c r="V161" t="str">
        <v>Incidente</v>
      </c>
      <c r="W161" t="str">
        <v>Type6</v>
      </c>
      <c r="X161" t="str">
        <v>A (Muy Importante)</v>
      </c>
      <c r="Y161">
        <v>11</v>
      </c>
      <c r="Z161">
        <v>5</v>
      </c>
      <c r="AA161">
        <v>5</v>
      </c>
      <c r="AJ161" t="str">
        <v>Incidente</v>
      </c>
      <c r="AK161" t="str">
        <v>Type4</v>
      </c>
      <c r="AL161" t="str">
        <v>A (Muy Importante)</v>
      </c>
      <c r="AM161">
        <v>4</v>
      </c>
      <c r="AN161">
        <v>1</v>
      </c>
      <c r="AO161">
        <v>1</v>
      </c>
    </row>
    <row r="162" spans="1:41" x14ac:dyDescent="0.35">
      <c r="A162" t="str">
        <v>Incidente</v>
      </c>
      <c r="B162" t="str">
        <v>Type6</v>
      </c>
      <c r="C162" t="str">
        <v>A (Muy Importante)</v>
      </c>
      <c r="D162">
        <v>2</v>
      </c>
      <c r="E162">
        <v>24</v>
      </c>
      <c r="F162">
        <v>0</v>
      </c>
      <c r="H162" t="str">
        <v>Incidente</v>
      </c>
      <c r="I162" t="str">
        <v>Type2</v>
      </c>
      <c r="J162" t="str">
        <v>A (Muy Importante)</v>
      </c>
      <c r="K162">
        <v>12</v>
      </c>
      <c r="L162">
        <v>10</v>
      </c>
      <c r="M162">
        <v>9</v>
      </c>
      <c r="V162" t="str">
        <v>Incidente</v>
      </c>
      <c r="W162" t="str">
        <v>Type6</v>
      </c>
      <c r="X162" t="str">
        <v>A (Muy Importante)</v>
      </c>
      <c r="Y162">
        <v>11</v>
      </c>
      <c r="Z162">
        <v>6</v>
      </c>
      <c r="AA162">
        <v>6</v>
      </c>
      <c r="AJ162" t="str">
        <v>Incidente</v>
      </c>
      <c r="AK162" t="str">
        <v>Type4</v>
      </c>
      <c r="AL162" t="str">
        <v>A (Muy Importante)</v>
      </c>
      <c r="AM162">
        <v>4</v>
      </c>
      <c r="AN162">
        <v>4</v>
      </c>
      <c r="AO162">
        <v>4</v>
      </c>
    </row>
    <row r="163" spans="1:41" x14ac:dyDescent="0.35">
      <c r="A163" t="str">
        <v>Incidente</v>
      </c>
      <c r="B163" t="str">
        <v>Type6</v>
      </c>
      <c r="C163" t="str">
        <v>A (Muy Importante)</v>
      </c>
      <c r="D163">
        <v>2</v>
      </c>
      <c r="E163">
        <v>7</v>
      </c>
      <c r="F163">
        <v>7</v>
      </c>
      <c r="H163" t="str">
        <v>Incidente</v>
      </c>
      <c r="I163" t="str">
        <v>Type2</v>
      </c>
      <c r="J163" t="str">
        <v>A (Muy Importante)</v>
      </c>
      <c r="K163">
        <v>12</v>
      </c>
      <c r="L163">
        <v>17</v>
      </c>
      <c r="M163">
        <v>17</v>
      </c>
      <c r="V163" t="str">
        <v>Incidente</v>
      </c>
      <c r="W163" t="str">
        <v>Type6</v>
      </c>
      <c r="X163" t="str">
        <v>A (Muy Importante)</v>
      </c>
      <c r="Y163">
        <v>11</v>
      </c>
      <c r="Z163">
        <v>2</v>
      </c>
      <c r="AA163">
        <v>2</v>
      </c>
      <c r="AJ163" t="str">
        <v>Incidente</v>
      </c>
      <c r="AK163" t="str">
        <v>Type4</v>
      </c>
      <c r="AL163" t="str">
        <v>A (Muy Importante)</v>
      </c>
      <c r="AM163">
        <v>4</v>
      </c>
      <c r="AN163">
        <v>0</v>
      </c>
      <c r="AO163">
        <v>0</v>
      </c>
    </row>
    <row r="164" spans="1:41" x14ac:dyDescent="0.35">
      <c r="A164" t="str">
        <v>Incidente</v>
      </c>
      <c r="B164" t="str">
        <v>Type6</v>
      </c>
      <c r="C164" t="str">
        <v>A (Muy Importante)</v>
      </c>
      <c r="D164">
        <v>2</v>
      </c>
      <c r="E164">
        <v>23</v>
      </c>
      <c r="F164">
        <v>21</v>
      </c>
      <c r="H164" t="str">
        <v>Incidente</v>
      </c>
      <c r="I164" t="str">
        <v>Type2</v>
      </c>
      <c r="J164" t="str">
        <v>A (Muy Importante)</v>
      </c>
      <c r="K164">
        <v>12</v>
      </c>
      <c r="L164">
        <v>13</v>
      </c>
      <c r="M164">
        <v>13</v>
      </c>
      <c r="V164" t="str">
        <v>Incidente</v>
      </c>
      <c r="W164" t="str">
        <v>Type6</v>
      </c>
      <c r="X164" t="str">
        <v>A (Muy Importante)</v>
      </c>
      <c r="Y164">
        <v>11</v>
      </c>
      <c r="Z164">
        <v>3</v>
      </c>
      <c r="AA164">
        <v>3</v>
      </c>
      <c r="AJ164" t="str">
        <v>Incidente</v>
      </c>
      <c r="AK164" t="str">
        <v>Type4</v>
      </c>
      <c r="AL164" t="str">
        <v>A (Muy Importante)</v>
      </c>
      <c r="AM164">
        <v>4</v>
      </c>
      <c r="AN164">
        <v>1</v>
      </c>
      <c r="AO164">
        <v>1</v>
      </c>
    </row>
    <row r="165" spans="1:41" x14ac:dyDescent="0.35">
      <c r="A165" t="str">
        <v>Incidente</v>
      </c>
      <c r="B165" t="str">
        <v>Type8</v>
      </c>
      <c r="C165" t="str">
        <v>B (Importante)</v>
      </c>
      <c r="D165">
        <v>2</v>
      </c>
      <c r="E165">
        <v>22</v>
      </c>
      <c r="F165">
        <v>0</v>
      </c>
      <c r="H165" t="str">
        <v>Incidente</v>
      </c>
      <c r="I165" t="str">
        <v>Type2</v>
      </c>
      <c r="J165" t="str">
        <v>A (Muy Importante)</v>
      </c>
      <c r="K165">
        <v>12</v>
      </c>
      <c r="L165">
        <v>39</v>
      </c>
      <c r="M165">
        <v>39</v>
      </c>
      <c r="V165" t="str">
        <v>Incidente</v>
      </c>
      <c r="W165" t="str">
        <v>Type6</v>
      </c>
      <c r="X165" t="str">
        <v>A (Muy Importante)</v>
      </c>
      <c r="Y165">
        <v>11</v>
      </c>
      <c r="Z165">
        <v>20</v>
      </c>
      <c r="AA165">
        <v>20</v>
      </c>
      <c r="AJ165" t="str">
        <v>Incidente</v>
      </c>
      <c r="AK165" t="str">
        <v>Type4</v>
      </c>
      <c r="AL165" t="str">
        <v>A (Muy Importante)</v>
      </c>
      <c r="AM165">
        <v>4</v>
      </c>
      <c r="AN165">
        <v>1</v>
      </c>
      <c r="AO165">
        <v>1</v>
      </c>
    </row>
    <row r="166" spans="1:41" x14ac:dyDescent="0.35">
      <c r="A166" t="str">
        <v>Incidente</v>
      </c>
      <c r="B166" t="str">
        <v>Type2</v>
      </c>
      <c r="C166" t="str">
        <v>A (Muy Importante)</v>
      </c>
      <c r="D166">
        <v>2</v>
      </c>
      <c r="E166">
        <v>2</v>
      </c>
      <c r="F166">
        <v>0</v>
      </c>
      <c r="H166" t="str">
        <v>Incidente</v>
      </c>
      <c r="I166" t="str">
        <v>Type2</v>
      </c>
      <c r="J166" t="str">
        <v>A (Muy Importante)</v>
      </c>
      <c r="K166">
        <v>12</v>
      </c>
      <c r="L166">
        <v>46</v>
      </c>
      <c r="M166">
        <v>46</v>
      </c>
      <c r="V166" t="str">
        <v>Incidente</v>
      </c>
      <c r="W166" t="str">
        <v>Type6</v>
      </c>
      <c r="X166" t="str">
        <v>A (Muy Importante)</v>
      </c>
      <c r="Y166">
        <v>11</v>
      </c>
      <c r="Z166">
        <v>9</v>
      </c>
      <c r="AA166">
        <v>9</v>
      </c>
      <c r="AJ166" t="str">
        <v>Incidente</v>
      </c>
      <c r="AK166" t="str">
        <v>Type4</v>
      </c>
      <c r="AL166" t="str">
        <v>A (Muy Importante)</v>
      </c>
      <c r="AM166">
        <v>4</v>
      </c>
      <c r="AN166">
        <v>1</v>
      </c>
      <c r="AO166">
        <v>1</v>
      </c>
    </row>
    <row r="167" spans="1:41" x14ac:dyDescent="0.35">
      <c r="A167" t="str">
        <v>Incidente</v>
      </c>
      <c r="B167" t="str">
        <v>Type2</v>
      </c>
      <c r="C167" t="str">
        <v>A (Muy Importante)</v>
      </c>
      <c r="D167">
        <v>2</v>
      </c>
      <c r="E167">
        <v>2</v>
      </c>
      <c r="F167">
        <v>0</v>
      </c>
      <c r="H167" t="str">
        <v>Incidente</v>
      </c>
      <c r="I167" t="str">
        <v>Type2</v>
      </c>
      <c r="J167" t="str">
        <v>A (Muy Importante)</v>
      </c>
      <c r="K167">
        <v>11</v>
      </c>
      <c r="L167">
        <v>0</v>
      </c>
      <c r="M167">
        <v>0</v>
      </c>
      <c r="V167" t="str">
        <v>Incidente</v>
      </c>
      <c r="W167" t="str">
        <v>Type6</v>
      </c>
      <c r="X167" t="str">
        <v>A (Muy Importante)</v>
      </c>
      <c r="Y167">
        <v>11</v>
      </c>
      <c r="Z167">
        <v>8</v>
      </c>
      <c r="AA167">
        <v>8</v>
      </c>
      <c r="AJ167" t="str">
        <v>Incidente</v>
      </c>
      <c r="AK167" t="str">
        <v>Type4</v>
      </c>
      <c r="AL167" t="str">
        <v>A (Muy Importante)</v>
      </c>
      <c r="AM167">
        <v>4</v>
      </c>
      <c r="AN167">
        <v>1</v>
      </c>
      <c r="AO167">
        <v>1</v>
      </c>
    </row>
    <row r="168" spans="1:41" x14ac:dyDescent="0.35">
      <c r="A168" t="str">
        <v>Incidente</v>
      </c>
      <c r="B168" t="str">
        <v>Type8</v>
      </c>
      <c r="C168" t="str">
        <v>A++ (Bloqueo)</v>
      </c>
      <c r="D168">
        <v>2</v>
      </c>
      <c r="E168">
        <v>15</v>
      </c>
      <c r="F168">
        <v>0</v>
      </c>
      <c r="H168" t="str">
        <v>Incidente</v>
      </c>
      <c r="I168" t="str">
        <v>Type2</v>
      </c>
      <c r="J168" t="str">
        <v>A (Muy Importante)</v>
      </c>
      <c r="K168">
        <v>11</v>
      </c>
      <c r="L168">
        <v>0</v>
      </c>
      <c r="M168">
        <v>0</v>
      </c>
      <c r="V168" t="str">
        <v>Incidente</v>
      </c>
      <c r="W168" t="str">
        <v>Type6</v>
      </c>
      <c r="X168" t="str">
        <v>A (Muy Importante)</v>
      </c>
      <c r="Y168">
        <v>11</v>
      </c>
      <c r="Z168">
        <v>9</v>
      </c>
      <c r="AA168">
        <v>9</v>
      </c>
      <c r="AJ168" t="str">
        <v>Incidente</v>
      </c>
      <c r="AK168" t="str">
        <v>Type4</v>
      </c>
      <c r="AL168" t="str">
        <v>A (Muy Importante)</v>
      </c>
      <c r="AM168">
        <v>4</v>
      </c>
      <c r="AN168">
        <v>2</v>
      </c>
      <c r="AO168">
        <v>2</v>
      </c>
    </row>
    <row r="169" spans="1:41" x14ac:dyDescent="0.35">
      <c r="A169" t="str">
        <v>Incidente</v>
      </c>
      <c r="B169" t="str">
        <v>Type8</v>
      </c>
      <c r="C169" t="str">
        <v>B (Importante)</v>
      </c>
      <c r="D169">
        <v>2</v>
      </c>
      <c r="E169">
        <v>5</v>
      </c>
      <c r="F169">
        <v>0</v>
      </c>
      <c r="H169" t="str">
        <v>Incidente</v>
      </c>
      <c r="I169" t="str">
        <v>Type2</v>
      </c>
      <c r="J169" t="str">
        <v>A (Muy Importante)</v>
      </c>
      <c r="K169">
        <v>11</v>
      </c>
      <c r="L169">
        <v>0</v>
      </c>
      <c r="M169">
        <v>0</v>
      </c>
      <c r="V169" t="str">
        <v>Incidente</v>
      </c>
      <c r="W169" t="str">
        <v>Type6</v>
      </c>
      <c r="X169" t="str">
        <v>A (Muy Importante)</v>
      </c>
      <c r="Y169">
        <v>11</v>
      </c>
      <c r="Z169">
        <v>10</v>
      </c>
      <c r="AA169">
        <v>10</v>
      </c>
      <c r="AJ169" t="str">
        <v>Incidente</v>
      </c>
      <c r="AK169" t="str">
        <v>Type4</v>
      </c>
      <c r="AL169" t="str">
        <v>A (Muy Importante)</v>
      </c>
      <c r="AM169">
        <v>4</v>
      </c>
      <c r="AN169">
        <v>0</v>
      </c>
      <c r="AO169">
        <v>0</v>
      </c>
    </row>
    <row r="170" spans="1:41" x14ac:dyDescent="0.35">
      <c r="A170" t="str">
        <v>Incidente</v>
      </c>
      <c r="B170" t="str">
        <v>Type8</v>
      </c>
      <c r="C170" t="str">
        <v>B (Importante)</v>
      </c>
      <c r="D170">
        <v>2</v>
      </c>
      <c r="E170">
        <v>6</v>
      </c>
      <c r="F170">
        <v>0</v>
      </c>
      <c r="H170" t="str">
        <v>Incidente</v>
      </c>
      <c r="I170" t="str">
        <v>Type2</v>
      </c>
      <c r="J170" t="str">
        <v>A (Muy Importante)</v>
      </c>
      <c r="K170">
        <v>11</v>
      </c>
      <c r="L170">
        <v>0</v>
      </c>
      <c r="M170">
        <v>0</v>
      </c>
      <c r="V170" t="str">
        <v>Incidente</v>
      </c>
      <c r="W170" t="str">
        <v>Type6</v>
      </c>
      <c r="X170" t="str">
        <v>A (Muy Importante)</v>
      </c>
      <c r="Y170">
        <v>11</v>
      </c>
      <c r="Z170">
        <v>30</v>
      </c>
      <c r="AA170">
        <v>0</v>
      </c>
      <c r="AJ170" t="str">
        <v>Incidente</v>
      </c>
      <c r="AK170" t="str">
        <v>Type4</v>
      </c>
      <c r="AL170" t="str">
        <v>A (Muy Importante)</v>
      </c>
      <c r="AM170">
        <v>4</v>
      </c>
      <c r="AN170">
        <v>3</v>
      </c>
      <c r="AO170">
        <v>3</v>
      </c>
    </row>
    <row r="171" spans="1:41" x14ac:dyDescent="0.35">
      <c r="A171" t="str">
        <v>Incidente</v>
      </c>
      <c r="B171" t="str">
        <v>Type6</v>
      </c>
      <c r="C171" t="str">
        <v>A+ (Crítico)</v>
      </c>
      <c r="D171">
        <v>2</v>
      </c>
      <c r="E171">
        <v>12</v>
      </c>
      <c r="F171">
        <v>12</v>
      </c>
      <c r="H171" t="str">
        <v>Incidente</v>
      </c>
      <c r="I171" t="str">
        <v>Type2</v>
      </c>
      <c r="J171" t="str">
        <v>A (Muy Importante)</v>
      </c>
      <c r="K171">
        <v>11</v>
      </c>
      <c r="L171">
        <v>4</v>
      </c>
      <c r="M171">
        <v>4</v>
      </c>
      <c r="V171" t="str">
        <v>Incidente</v>
      </c>
      <c r="W171" t="str">
        <v>Type6</v>
      </c>
      <c r="X171" t="str">
        <v>A (Muy Importante)</v>
      </c>
      <c r="Y171">
        <v>11</v>
      </c>
      <c r="Z171">
        <v>50</v>
      </c>
      <c r="AA171">
        <v>50</v>
      </c>
      <c r="AJ171" t="str">
        <v>Incidente</v>
      </c>
      <c r="AK171" t="str">
        <v>Type4</v>
      </c>
      <c r="AL171" t="str">
        <v>A (Muy Importante)</v>
      </c>
      <c r="AM171">
        <v>4</v>
      </c>
      <c r="AN171">
        <v>3</v>
      </c>
      <c r="AO171">
        <v>0</v>
      </c>
    </row>
    <row r="172" spans="1:41" x14ac:dyDescent="0.35">
      <c r="A172" t="str">
        <v>Incidente</v>
      </c>
      <c r="B172" t="str">
        <v>Type4</v>
      </c>
      <c r="C172" t="str">
        <v>A (Muy Importante)</v>
      </c>
      <c r="D172">
        <v>2</v>
      </c>
      <c r="E172">
        <v>19</v>
      </c>
      <c r="F172">
        <v>0</v>
      </c>
      <c r="H172" t="str">
        <v>Incidente</v>
      </c>
      <c r="I172" t="str">
        <v>Type2</v>
      </c>
      <c r="J172" t="str">
        <v>A (Muy Importante)</v>
      </c>
      <c r="K172">
        <v>11</v>
      </c>
      <c r="L172">
        <v>0</v>
      </c>
      <c r="M172">
        <v>0</v>
      </c>
      <c r="V172" t="str">
        <v>Incidente</v>
      </c>
      <c r="W172" t="str">
        <v>Type6</v>
      </c>
      <c r="X172" t="str">
        <v>A (Muy Importante)</v>
      </c>
      <c r="Y172">
        <v>11</v>
      </c>
      <c r="Z172">
        <v>57</v>
      </c>
      <c r="AA172">
        <v>57</v>
      </c>
      <c r="AJ172" t="str">
        <v>Incidente</v>
      </c>
      <c r="AK172" t="str">
        <v>Type4</v>
      </c>
      <c r="AL172" t="str">
        <v>A (Muy Importante)</v>
      </c>
      <c r="AM172">
        <v>4</v>
      </c>
      <c r="AN172">
        <v>11</v>
      </c>
      <c r="AO172">
        <v>10</v>
      </c>
    </row>
    <row r="173" spans="1:41" x14ac:dyDescent="0.35">
      <c r="A173" t="str">
        <v>Solicitud de servicio</v>
      </c>
      <c r="B173" t="str">
        <v>Type4</v>
      </c>
      <c r="C173" t="str">
        <v>A+ (Crítico)</v>
      </c>
      <c r="D173">
        <v>2</v>
      </c>
      <c r="E173">
        <v>8</v>
      </c>
      <c r="F173">
        <v>0</v>
      </c>
      <c r="H173" t="str">
        <v>Incidente</v>
      </c>
      <c r="I173" t="str">
        <v>Type2</v>
      </c>
      <c r="J173" t="str">
        <v>A (Muy Importante)</v>
      </c>
      <c r="K173">
        <v>11</v>
      </c>
      <c r="L173">
        <v>1</v>
      </c>
      <c r="M173">
        <v>0</v>
      </c>
      <c r="V173" t="str">
        <v>Incidente</v>
      </c>
      <c r="W173" t="str">
        <v>Type6</v>
      </c>
      <c r="X173" t="str">
        <v>A (Muy Importante)</v>
      </c>
      <c r="Y173">
        <v>9</v>
      </c>
      <c r="Z173">
        <v>0</v>
      </c>
      <c r="AA173">
        <v>0</v>
      </c>
      <c r="AJ173" t="str">
        <v>Incidente</v>
      </c>
      <c r="AK173" t="str">
        <v>Type4</v>
      </c>
      <c r="AL173" t="str">
        <v>A (Muy Importante)</v>
      </c>
      <c r="AM173">
        <v>4</v>
      </c>
      <c r="AN173">
        <v>42</v>
      </c>
      <c r="AO173">
        <v>42</v>
      </c>
    </row>
    <row r="174" spans="1:41" x14ac:dyDescent="0.35">
      <c r="A174" t="str">
        <v>Incidente</v>
      </c>
      <c r="B174" t="str">
        <v>Type6</v>
      </c>
      <c r="C174" t="str">
        <v>A (Muy Importante)</v>
      </c>
      <c r="D174">
        <v>2</v>
      </c>
      <c r="E174">
        <v>20</v>
      </c>
      <c r="F174">
        <v>20</v>
      </c>
      <c r="H174" t="str">
        <v>Incidente</v>
      </c>
      <c r="I174" t="str">
        <v>Type2</v>
      </c>
      <c r="J174" t="str">
        <v>A (Muy Importante)</v>
      </c>
      <c r="K174">
        <v>11</v>
      </c>
      <c r="L174">
        <v>1</v>
      </c>
      <c r="M174">
        <v>1</v>
      </c>
      <c r="V174" t="str">
        <v>Incidente</v>
      </c>
      <c r="W174" t="str">
        <v>Type6</v>
      </c>
      <c r="X174" t="str">
        <v>A (Muy Importante)</v>
      </c>
      <c r="Y174">
        <v>9</v>
      </c>
      <c r="Z174">
        <v>0</v>
      </c>
      <c r="AA174">
        <v>0</v>
      </c>
      <c r="AJ174" t="str">
        <v>Incidente</v>
      </c>
      <c r="AK174" t="str">
        <v>Type4</v>
      </c>
      <c r="AL174" t="str">
        <v>A (Muy Importante)</v>
      </c>
      <c r="AM174">
        <v>3</v>
      </c>
      <c r="AN174">
        <v>0</v>
      </c>
      <c r="AO174">
        <v>0</v>
      </c>
    </row>
    <row r="175" spans="1:41" x14ac:dyDescent="0.35">
      <c r="A175" t="str">
        <v>Incidente</v>
      </c>
      <c r="B175" t="str">
        <v>Type4</v>
      </c>
      <c r="C175" t="str">
        <v>A (Muy Importante)</v>
      </c>
      <c r="D175">
        <v>2</v>
      </c>
      <c r="E175">
        <v>26</v>
      </c>
      <c r="F175">
        <v>26</v>
      </c>
      <c r="H175" t="str">
        <v>Incidente</v>
      </c>
      <c r="I175" t="str">
        <v>Type2</v>
      </c>
      <c r="J175" t="str">
        <v>A (Muy Importante)</v>
      </c>
      <c r="K175">
        <v>11</v>
      </c>
      <c r="L175">
        <v>0</v>
      </c>
      <c r="M175">
        <v>0</v>
      </c>
      <c r="V175" t="str">
        <v>Incidente</v>
      </c>
      <c r="W175" t="str">
        <v>Type6</v>
      </c>
      <c r="X175" t="str">
        <v>A (Muy Importante)</v>
      </c>
      <c r="Y175">
        <v>9</v>
      </c>
      <c r="Z175">
        <v>0</v>
      </c>
      <c r="AA175">
        <v>0</v>
      </c>
      <c r="AJ175" t="str">
        <v>Incidente</v>
      </c>
      <c r="AK175" t="str">
        <v>Type4</v>
      </c>
      <c r="AL175" t="str">
        <v>A (Muy Importante)</v>
      </c>
      <c r="AM175">
        <v>3</v>
      </c>
      <c r="AN175">
        <v>1</v>
      </c>
      <c r="AO175">
        <v>1</v>
      </c>
    </row>
    <row r="176" spans="1:41" x14ac:dyDescent="0.35">
      <c r="A176" t="str">
        <v>Incidente</v>
      </c>
      <c r="B176" t="str">
        <v>Type8</v>
      </c>
      <c r="C176" t="str">
        <v>B (Importante)</v>
      </c>
      <c r="D176">
        <v>2</v>
      </c>
      <c r="E176">
        <v>13</v>
      </c>
      <c r="F176">
        <v>0</v>
      </c>
      <c r="H176" t="str">
        <v>Incidente</v>
      </c>
      <c r="I176" t="str">
        <v>Type2</v>
      </c>
      <c r="J176" t="str">
        <v>A (Muy Importante)</v>
      </c>
      <c r="K176">
        <v>11</v>
      </c>
      <c r="L176">
        <v>0</v>
      </c>
      <c r="M176">
        <v>0</v>
      </c>
      <c r="V176" t="str">
        <v>Incidente</v>
      </c>
      <c r="W176" t="str">
        <v>Type6</v>
      </c>
      <c r="X176" t="str">
        <v>A (Muy Importante)</v>
      </c>
      <c r="Y176">
        <v>9</v>
      </c>
      <c r="Z176">
        <v>0</v>
      </c>
      <c r="AA176">
        <v>0</v>
      </c>
      <c r="AJ176" t="str">
        <v>Incidente</v>
      </c>
      <c r="AK176" t="str">
        <v>Type4</v>
      </c>
      <c r="AL176" t="str">
        <v>A (Muy Importante)</v>
      </c>
      <c r="AM176">
        <v>3</v>
      </c>
      <c r="AN176">
        <v>0</v>
      </c>
      <c r="AO176">
        <v>0</v>
      </c>
    </row>
    <row r="177" spans="1:41" x14ac:dyDescent="0.35">
      <c r="A177" t="str">
        <v>Incidente</v>
      </c>
      <c r="B177" t="str">
        <v>Type8</v>
      </c>
      <c r="C177" t="str">
        <v>B (Importante)</v>
      </c>
      <c r="D177">
        <v>2</v>
      </c>
      <c r="E177">
        <v>24</v>
      </c>
      <c r="F177">
        <v>0</v>
      </c>
      <c r="H177" t="str">
        <v>Incidente</v>
      </c>
      <c r="I177" t="str">
        <v>Type2</v>
      </c>
      <c r="J177" t="str">
        <v>A (Muy Importante)</v>
      </c>
      <c r="K177">
        <v>11</v>
      </c>
      <c r="L177">
        <v>1</v>
      </c>
      <c r="M177">
        <v>1</v>
      </c>
      <c r="V177" t="str">
        <v>Incidente</v>
      </c>
      <c r="W177" t="str">
        <v>Type6</v>
      </c>
      <c r="X177" t="str">
        <v>A (Muy Importante)</v>
      </c>
      <c r="Y177">
        <v>9</v>
      </c>
      <c r="Z177">
        <v>1</v>
      </c>
      <c r="AA177">
        <v>1</v>
      </c>
      <c r="AJ177" t="str">
        <v>Incidente</v>
      </c>
      <c r="AK177" t="str">
        <v>Type4</v>
      </c>
      <c r="AL177" t="str">
        <v>A (Muy Importante)</v>
      </c>
      <c r="AM177">
        <v>3</v>
      </c>
      <c r="AN177">
        <v>0</v>
      </c>
      <c r="AO177">
        <v>0</v>
      </c>
    </row>
    <row r="178" spans="1:41" x14ac:dyDescent="0.35">
      <c r="A178" t="str">
        <v>Incidente</v>
      </c>
      <c r="B178" t="str">
        <v>Type8</v>
      </c>
      <c r="C178" t="str">
        <v>A+ (Crítico)</v>
      </c>
      <c r="D178">
        <v>2</v>
      </c>
      <c r="E178">
        <v>28</v>
      </c>
      <c r="F178">
        <v>0</v>
      </c>
      <c r="H178" t="str">
        <v>Incidente</v>
      </c>
      <c r="I178" t="str">
        <v>Type2</v>
      </c>
      <c r="J178" t="str">
        <v>A (Muy Importante)</v>
      </c>
      <c r="K178">
        <v>11</v>
      </c>
      <c r="L178">
        <v>2</v>
      </c>
      <c r="M178">
        <v>2</v>
      </c>
      <c r="V178" t="str">
        <v>Incidente</v>
      </c>
      <c r="W178" t="str">
        <v>Type6</v>
      </c>
      <c r="X178" t="str">
        <v>A (Muy Importante)</v>
      </c>
      <c r="Y178">
        <v>9</v>
      </c>
      <c r="Z178">
        <v>4</v>
      </c>
      <c r="AA178">
        <v>4</v>
      </c>
      <c r="AJ178" t="str">
        <v>Incidente</v>
      </c>
      <c r="AK178" t="str">
        <v>Type4</v>
      </c>
      <c r="AL178" t="str">
        <v>A (Muy Importante)</v>
      </c>
      <c r="AM178">
        <v>3</v>
      </c>
      <c r="AN178">
        <v>3</v>
      </c>
      <c r="AO178">
        <v>3</v>
      </c>
    </row>
    <row r="179" spans="1:41" x14ac:dyDescent="0.35">
      <c r="A179" t="str">
        <v>Incidente</v>
      </c>
      <c r="B179" t="str">
        <v>Type8</v>
      </c>
      <c r="C179" t="str">
        <v>B (Importante)</v>
      </c>
      <c r="D179">
        <v>2</v>
      </c>
      <c r="E179">
        <v>21</v>
      </c>
      <c r="F179">
        <v>0</v>
      </c>
      <c r="H179" t="str">
        <v>Incidente</v>
      </c>
      <c r="I179" t="str">
        <v>Type2</v>
      </c>
      <c r="J179" t="str">
        <v>A (Muy Importante)</v>
      </c>
      <c r="K179">
        <v>11</v>
      </c>
      <c r="L179">
        <v>3</v>
      </c>
      <c r="M179">
        <v>3</v>
      </c>
      <c r="V179" t="str">
        <v>Incidente</v>
      </c>
      <c r="W179" t="str">
        <v>Type6</v>
      </c>
      <c r="X179" t="str">
        <v>A (Muy Importante)</v>
      </c>
      <c r="Y179">
        <v>9</v>
      </c>
      <c r="Z179">
        <v>0</v>
      </c>
      <c r="AA179">
        <v>0</v>
      </c>
      <c r="AJ179" t="str">
        <v>Incidente</v>
      </c>
      <c r="AK179" t="str">
        <v>Type4</v>
      </c>
      <c r="AL179" t="str">
        <v>A (Muy Importante)</v>
      </c>
      <c r="AM179">
        <v>3</v>
      </c>
      <c r="AN179">
        <v>0</v>
      </c>
      <c r="AO179">
        <v>0</v>
      </c>
    </row>
    <row r="180" spans="1:41" x14ac:dyDescent="0.35">
      <c r="A180" t="str">
        <v>Incidente</v>
      </c>
      <c r="B180" t="str">
        <v>Type8</v>
      </c>
      <c r="C180" t="str">
        <v>B (Importante)</v>
      </c>
      <c r="D180">
        <v>2</v>
      </c>
      <c r="E180">
        <v>25</v>
      </c>
      <c r="F180">
        <v>0</v>
      </c>
      <c r="H180" t="str">
        <v>Incidente</v>
      </c>
      <c r="I180" t="str">
        <v>Type2</v>
      </c>
      <c r="J180" t="str">
        <v>A (Muy Importante)</v>
      </c>
      <c r="K180">
        <v>11</v>
      </c>
      <c r="L180">
        <v>0</v>
      </c>
      <c r="M180">
        <v>0</v>
      </c>
      <c r="V180" t="str">
        <v>Incidente</v>
      </c>
      <c r="W180" t="str">
        <v>Type6</v>
      </c>
      <c r="X180" t="str">
        <v>A (Muy Importante)</v>
      </c>
      <c r="Y180">
        <v>9</v>
      </c>
      <c r="Z180">
        <v>0</v>
      </c>
      <c r="AA180">
        <v>0</v>
      </c>
      <c r="AJ180" t="str">
        <v>Incidente</v>
      </c>
      <c r="AK180" t="str">
        <v>Type4</v>
      </c>
      <c r="AL180" t="str">
        <v>A (Muy Importante)</v>
      </c>
      <c r="AM180">
        <v>3</v>
      </c>
      <c r="AN180">
        <v>0</v>
      </c>
      <c r="AO180">
        <v>0</v>
      </c>
    </row>
    <row r="181" spans="1:41" x14ac:dyDescent="0.35">
      <c r="A181" t="str">
        <v>Incidente</v>
      </c>
      <c r="B181" t="str">
        <v>Type6</v>
      </c>
      <c r="C181" t="str">
        <v>A (Muy Importante)</v>
      </c>
      <c r="D181">
        <v>2</v>
      </c>
      <c r="E181">
        <v>8</v>
      </c>
      <c r="F181">
        <v>0</v>
      </c>
      <c r="H181" t="str">
        <v>Incidente</v>
      </c>
      <c r="I181" t="str">
        <v>Type2</v>
      </c>
      <c r="J181" t="str">
        <v>A (Muy Importante)</v>
      </c>
      <c r="K181">
        <v>11</v>
      </c>
      <c r="L181">
        <v>1</v>
      </c>
      <c r="M181">
        <v>1</v>
      </c>
      <c r="V181" t="str">
        <v>Incidente</v>
      </c>
      <c r="W181" t="str">
        <v>Type6</v>
      </c>
      <c r="X181" t="str">
        <v>A (Muy Importante)</v>
      </c>
      <c r="Y181">
        <v>9</v>
      </c>
      <c r="Z181">
        <v>0</v>
      </c>
      <c r="AA181">
        <v>0</v>
      </c>
      <c r="AJ181" t="str">
        <v>Incidente</v>
      </c>
      <c r="AK181" t="str">
        <v>Type4</v>
      </c>
      <c r="AL181" t="str">
        <v>A (Muy Importante)</v>
      </c>
      <c r="AM181">
        <v>3</v>
      </c>
      <c r="AN181">
        <v>0</v>
      </c>
      <c r="AO181">
        <v>0</v>
      </c>
    </row>
    <row r="182" spans="1:41" x14ac:dyDescent="0.35">
      <c r="A182" t="str">
        <v>Solicitud de servicio</v>
      </c>
      <c r="B182" t="str">
        <v>Type1</v>
      </c>
      <c r="C182" t="str">
        <v>B (Importante)</v>
      </c>
      <c r="D182">
        <v>2</v>
      </c>
      <c r="E182">
        <v>21</v>
      </c>
      <c r="F182">
        <v>0</v>
      </c>
      <c r="H182" t="str">
        <v>Incidente</v>
      </c>
      <c r="I182" t="str">
        <v>Type2</v>
      </c>
      <c r="J182" t="str">
        <v>A (Muy Importante)</v>
      </c>
      <c r="K182">
        <v>11</v>
      </c>
      <c r="L182">
        <v>1</v>
      </c>
      <c r="M182">
        <v>1</v>
      </c>
      <c r="V182" t="str">
        <v>Incidente</v>
      </c>
      <c r="W182" t="str">
        <v>Type6</v>
      </c>
      <c r="X182" t="str">
        <v>A (Muy Importante)</v>
      </c>
      <c r="Y182">
        <v>9</v>
      </c>
      <c r="Z182">
        <v>0</v>
      </c>
      <c r="AA182">
        <v>0</v>
      </c>
      <c r="AJ182" t="str">
        <v>Incidente</v>
      </c>
      <c r="AK182" t="str">
        <v>Type4</v>
      </c>
      <c r="AL182" t="str">
        <v>A (Muy Importante)</v>
      </c>
      <c r="AM182">
        <v>3</v>
      </c>
      <c r="AN182">
        <v>0</v>
      </c>
      <c r="AO182">
        <v>0</v>
      </c>
    </row>
    <row r="183" spans="1:41" x14ac:dyDescent="0.35">
      <c r="A183" t="str">
        <v>Solicitud de servicio</v>
      </c>
      <c r="B183" t="str">
        <v>Type10</v>
      </c>
      <c r="C183" t="str">
        <v>B (Importante)</v>
      </c>
      <c r="D183">
        <v>2</v>
      </c>
      <c r="E183">
        <v>9</v>
      </c>
      <c r="F183">
        <v>0</v>
      </c>
      <c r="H183" t="str">
        <v>Incidente</v>
      </c>
      <c r="I183" t="str">
        <v>Type2</v>
      </c>
      <c r="J183" t="str">
        <v>A (Muy Importante)</v>
      </c>
      <c r="K183">
        <v>11</v>
      </c>
      <c r="L183">
        <v>2</v>
      </c>
      <c r="M183">
        <v>0</v>
      </c>
      <c r="V183" t="str">
        <v>Incidente</v>
      </c>
      <c r="W183" t="str">
        <v>Type6</v>
      </c>
      <c r="X183" t="str">
        <v>A (Muy Importante)</v>
      </c>
      <c r="Y183">
        <v>9</v>
      </c>
      <c r="Z183">
        <v>1</v>
      </c>
      <c r="AA183">
        <v>1</v>
      </c>
      <c r="AJ183" t="str">
        <v>Incidente</v>
      </c>
      <c r="AK183" t="str">
        <v>Type4</v>
      </c>
      <c r="AL183" t="str">
        <v>A (Muy Importante)</v>
      </c>
      <c r="AM183">
        <v>3</v>
      </c>
      <c r="AN183">
        <v>1</v>
      </c>
      <c r="AO183">
        <v>1</v>
      </c>
    </row>
    <row r="184" spans="1:41" x14ac:dyDescent="0.35">
      <c r="A184" t="str">
        <v>Incidente</v>
      </c>
      <c r="B184" t="str">
        <v>Type6</v>
      </c>
      <c r="C184" t="str">
        <v>A++ (Bloqueo)</v>
      </c>
      <c r="D184">
        <v>2</v>
      </c>
      <c r="E184">
        <v>17</v>
      </c>
      <c r="F184">
        <v>17</v>
      </c>
      <c r="H184" t="str">
        <v>Incidente</v>
      </c>
      <c r="I184" t="str">
        <v>Type2</v>
      </c>
      <c r="J184" t="str">
        <v>A (Muy Importante)</v>
      </c>
      <c r="K184">
        <v>11</v>
      </c>
      <c r="L184">
        <v>1</v>
      </c>
      <c r="M184">
        <v>0</v>
      </c>
      <c r="V184" t="str">
        <v>Incidente</v>
      </c>
      <c r="W184" t="str">
        <v>Type6</v>
      </c>
      <c r="X184" t="str">
        <v>A (Muy Importante)</v>
      </c>
      <c r="Y184">
        <v>9</v>
      </c>
      <c r="Z184">
        <v>1</v>
      </c>
      <c r="AA184">
        <v>0</v>
      </c>
      <c r="AJ184" t="str">
        <v>Incidente</v>
      </c>
      <c r="AK184" t="str">
        <v>Type4</v>
      </c>
      <c r="AL184" t="str">
        <v>A (Muy Importante)</v>
      </c>
      <c r="AM184">
        <v>3</v>
      </c>
      <c r="AN184">
        <v>1</v>
      </c>
      <c r="AO184">
        <v>1</v>
      </c>
    </row>
    <row r="185" spans="1:41" x14ac:dyDescent="0.35">
      <c r="A185" t="str">
        <v>Incidente</v>
      </c>
      <c r="B185" t="str">
        <v>Type8</v>
      </c>
      <c r="C185" t="str">
        <v>B (Importante)</v>
      </c>
      <c r="D185">
        <v>2</v>
      </c>
      <c r="E185">
        <v>22</v>
      </c>
      <c r="F185">
        <v>0</v>
      </c>
      <c r="H185" t="str">
        <v>Incidente</v>
      </c>
      <c r="I185" t="str">
        <v>Type2</v>
      </c>
      <c r="J185" t="str">
        <v>A (Muy Importante)</v>
      </c>
      <c r="K185">
        <v>11</v>
      </c>
      <c r="L185">
        <v>0</v>
      </c>
      <c r="M185">
        <v>0</v>
      </c>
      <c r="V185" t="str">
        <v>Incidente</v>
      </c>
      <c r="W185" t="str">
        <v>Type6</v>
      </c>
      <c r="X185" t="str">
        <v>A (Muy Importante)</v>
      </c>
      <c r="Y185">
        <v>9</v>
      </c>
      <c r="Z185">
        <v>1</v>
      </c>
      <c r="AA185">
        <v>1</v>
      </c>
      <c r="AJ185" t="str">
        <v>Incidente</v>
      </c>
      <c r="AK185" t="str">
        <v>Type4</v>
      </c>
      <c r="AL185" t="str">
        <v>A (Muy Importante)</v>
      </c>
      <c r="AM185">
        <v>3</v>
      </c>
      <c r="AN185">
        <v>0</v>
      </c>
      <c r="AO185">
        <v>0</v>
      </c>
    </row>
    <row r="186" spans="1:41" x14ac:dyDescent="0.35">
      <c r="A186" t="str">
        <v>Incidente</v>
      </c>
      <c r="B186" t="str">
        <v>Type6</v>
      </c>
      <c r="C186" t="str">
        <v>A+ (Crítico)</v>
      </c>
      <c r="D186">
        <v>2</v>
      </c>
      <c r="E186">
        <v>31</v>
      </c>
      <c r="F186">
        <v>31</v>
      </c>
      <c r="H186" t="str">
        <v>Incidente</v>
      </c>
      <c r="I186" t="str">
        <v>Type2</v>
      </c>
      <c r="J186" t="str">
        <v>A (Muy Importante)</v>
      </c>
      <c r="K186">
        <v>11</v>
      </c>
      <c r="L186">
        <v>3</v>
      </c>
      <c r="M186">
        <v>3</v>
      </c>
      <c r="V186" t="str">
        <v>Incidente</v>
      </c>
      <c r="W186" t="str">
        <v>Type6</v>
      </c>
      <c r="X186" t="str">
        <v>A (Muy Importante)</v>
      </c>
      <c r="Y186">
        <v>9</v>
      </c>
      <c r="Z186">
        <v>2</v>
      </c>
      <c r="AA186">
        <v>2</v>
      </c>
      <c r="AJ186" t="str">
        <v>Incidente</v>
      </c>
      <c r="AK186" t="str">
        <v>Type4</v>
      </c>
      <c r="AL186" t="str">
        <v>A (Muy Importante)</v>
      </c>
      <c r="AM186">
        <v>3</v>
      </c>
      <c r="AN186">
        <v>17</v>
      </c>
      <c r="AO186">
        <v>17</v>
      </c>
    </row>
    <row r="187" spans="1:41" x14ac:dyDescent="0.35">
      <c r="A187" t="str">
        <v>Incidente</v>
      </c>
      <c r="B187" t="str">
        <v>Type6</v>
      </c>
      <c r="C187" t="str">
        <v>A+ (Crítico)</v>
      </c>
      <c r="D187">
        <v>2</v>
      </c>
      <c r="E187">
        <v>17</v>
      </c>
      <c r="F187">
        <v>3</v>
      </c>
      <c r="H187" t="str">
        <v>Incidente</v>
      </c>
      <c r="I187" t="str">
        <v>Type2</v>
      </c>
      <c r="J187" t="str">
        <v>A (Muy Importante)</v>
      </c>
      <c r="K187">
        <v>11</v>
      </c>
      <c r="L187">
        <v>1</v>
      </c>
      <c r="M187">
        <v>0</v>
      </c>
      <c r="V187" t="str">
        <v>Incidente</v>
      </c>
      <c r="W187" t="str">
        <v>Type6</v>
      </c>
      <c r="X187" t="str">
        <v>A (Muy Importante)</v>
      </c>
      <c r="Y187">
        <v>9</v>
      </c>
      <c r="Z187">
        <v>1</v>
      </c>
      <c r="AA187">
        <v>1</v>
      </c>
      <c r="AJ187" t="str">
        <v>Incidente</v>
      </c>
      <c r="AK187" t="str">
        <v>Type4</v>
      </c>
      <c r="AL187" t="str">
        <v>A (Muy Importante)</v>
      </c>
      <c r="AM187">
        <v>3</v>
      </c>
      <c r="AN187">
        <v>4</v>
      </c>
      <c r="AO187">
        <v>3</v>
      </c>
    </row>
    <row r="188" spans="1:41" x14ac:dyDescent="0.35">
      <c r="A188" t="str">
        <v>Incidente</v>
      </c>
      <c r="B188" t="str">
        <v>Type8</v>
      </c>
      <c r="C188" t="str">
        <v>A (Muy Importante)</v>
      </c>
      <c r="D188">
        <v>2</v>
      </c>
      <c r="E188">
        <v>32</v>
      </c>
      <c r="F188">
        <v>0</v>
      </c>
      <c r="H188" t="str">
        <v>Incidente</v>
      </c>
      <c r="I188" t="str">
        <v>Type2</v>
      </c>
      <c r="J188" t="str">
        <v>A (Muy Importante)</v>
      </c>
      <c r="K188">
        <v>11</v>
      </c>
      <c r="L188">
        <v>0</v>
      </c>
      <c r="M188">
        <v>0</v>
      </c>
      <c r="V188" t="str">
        <v>Incidente</v>
      </c>
      <c r="W188" t="str">
        <v>Type6</v>
      </c>
      <c r="X188" t="str">
        <v>A (Muy Importante)</v>
      </c>
      <c r="Y188">
        <v>9</v>
      </c>
      <c r="Z188">
        <v>0</v>
      </c>
      <c r="AA188">
        <v>0</v>
      </c>
      <c r="AJ188" t="str">
        <v>Incidente</v>
      </c>
      <c r="AK188" t="str">
        <v>Type4</v>
      </c>
      <c r="AL188" t="str">
        <v>A (Muy Importante)</v>
      </c>
      <c r="AM188">
        <v>3</v>
      </c>
      <c r="AN188">
        <v>5</v>
      </c>
      <c r="AO188">
        <v>5</v>
      </c>
    </row>
    <row r="189" spans="1:41" x14ac:dyDescent="0.35">
      <c r="A189" t="str">
        <v>Incidente</v>
      </c>
      <c r="B189" t="str">
        <v>Type8</v>
      </c>
      <c r="C189" t="str">
        <v>B (Importante)</v>
      </c>
      <c r="D189">
        <v>2</v>
      </c>
      <c r="E189">
        <v>39</v>
      </c>
      <c r="F189">
        <v>0</v>
      </c>
      <c r="H189" t="str">
        <v>Incidente</v>
      </c>
      <c r="I189" t="str">
        <v>Type2</v>
      </c>
      <c r="J189" t="str">
        <v>A (Muy Importante)</v>
      </c>
      <c r="K189">
        <v>11</v>
      </c>
      <c r="L189">
        <v>0</v>
      </c>
      <c r="M189">
        <v>0</v>
      </c>
      <c r="V189" t="str">
        <v>Incidente</v>
      </c>
      <c r="W189" t="str">
        <v>Type6</v>
      </c>
      <c r="X189" t="str">
        <v>A (Muy Importante)</v>
      </c>
      <c r="Y189">
        <v>9</v>
      </c>
      <c r="Z189">
        <v>2</v>
      </c>
      <c r="AA189">
        <v>0</v>
      </c>
      <c r="AJ189" t="str">
        <v>Incidente</v>
      </c>
      <c r="AK189" t="str">
        <v>Type4</v>
      </c>
      <c r="AL189" t="str">
        <v>A (Muy Importante)</v>
      </c>
      <c r="AM189">
        <v>3</v>
      </c>
      <c r="AN189">
        <v>7</v>
      </c>
      <c r="AO189">
        <v>7</v>
      </c>
    </row>
    <row r="190" spans="1:41" x14ac:dyDescent="0.35">
      <c r="A190" t="str">
        <v>Incidente</v>
      </c>
      <c r="B190" t="str">
        <v>Type11</v>
      </c>
      <c r="C190" t="str">
        <v>A (Muy Importante)</v>
      </c>
      <c r="D190">
        <v>2</v>
      </c>
      <c r="E190">
        <v>41</v>
      </c>
      <c r="F190">
        <v>0</v>
      </c>
      <c r="H190" t="str">
        <v>Incidente</v>
      </c>
      <c r="I190" t="str">
        <v>Type2</v>
      </c>
      <c r="J190" t="str">
        <v>A (Muy Importante)</v>
      </c>
      <c r="K190">
        <v>11</v>
      </c>
      <c r="L190">
        <v>7</v>
      </c>
      <c r="M190">
        <v>7</v>
      </c>
      <c r="V190" t="str">
        <v>Incidente</v>
      </c>
      <c r="W190" t="str">
        <v>Type6</v>
      </c>
      <c r="X190" t="str">
        <v>A (Muy Importante)</v>
      </c>
      <c r="Y190">
        <v>9</v>
      </c>
      <c r="Z190">
        <v>0</v>
      </c>
      <c r="AA190">
        <v>0</v>
      </c>
      <c r="AJ190" t="str">
        <v>Incidente</v>
      </c>
      <c r="AK190" t="str">
        <v>Type4</v>
      </c>
      <c r="AL190" t="str">
        <v>A (Muy Importante)</v>
      </c>
      <c r="AM190">
        <v>3</v>
      </c>
      <c r="AN190">
        <v>1</v>
      </c>
      <c r="AO190">
        <v>1</v>
      </c>
    </row>
    <row r="191" spans="1:41" x14ac:dyDescent="0.35">
      <c r="A191" t="str">
        <v>Incidente</v>
      </c>
      <c r="B191" t="str">
        <v>Type4</v>
      </c>
      <c r="C191" t="str">
        <v>A (Muy Importante)</v>
      </c>
      <c r="D191">
        <v>2</v>
      </c>
      <c r="E191">
        <v>25</v>
      </c>
      <c r="F191">
        <v>25</v>
      </c>
      <c r="H191" t="str">
        <v>Incidente</v>
      </c>
      <c r="I191" t="str">
        <v>Type2</v>
      </c>
      <c r="J191" t="str">
        <v>A (Muy Importante)</v>
      </c>
      <c r="K191">
        <v>11</v>
      </c>
      <c r="L191">
        <v>3</v>
      </c>
      <c r="M191">
        <v>3</v>
      </c>
      <c r="V191" t="str">
        <v>Incidente</v>
      </c>
      <c r="W191" t="str">
        <v>Type6</v>
      </c>
      <c r="X191" t="str">
        <v>A (Muy Importante)</v>
      </c>
      <c r="Y191">
        <v>9</v>
      </c>
      <c r="Z191">
        <v>0</v>
      </c>
      <c r="AA191">
        <v>0</v>
      </c>
      <c r="AJ191" t="str">
        <v>Incidente</v>
      </c>
      <c r="AK191" t="str">
        <v>Type4</v>
      </c>
      <c r="AL191" t="str">
        <v>A (Muy Importante)</v>
      </c>
      <c r="AM191">
        <v>3</v>
      </c>
      <c r="AN191">
        <v>1</v>
      </c>
      <c r="AO191">
        <v>1</v>
      </c>
    </row>
    <row r="192" spans="1:41" x14ac:dyDescent="0.35">
      <c r="A192" t="str">
        <v>Incidente</v>
      </c>
      <c r="B192" t="str">
        <v>Type8</v>
      </c>
      <c r="C192" t="str">
        <v>B (Importante)</v>
      </c>
      <c r="D192">
        <v>2</v>
      </c>
      <c r="E192">
        <v>43</v>
      </c>
      <c r="F192">
        <v>0</v>
      </c>
      <c r="H192" t="str">
        <v>Incidente</v>
      </c>
      <c r="I192" t="str">
        <v>Type2</v>
      </c>
      <c r="J192" t="str">
        <v>A (Muy Importante)</v>
      </c>
      <c r="K192">
        <v>11</v>
      </c>
      <c r="L192">
        <v>2</v>
      </c>
      <c r="M192">
        <v>2</v>
      </c>
      <c r="V192" t="str">
        <v>Incidente</v>
      </c>
      <c r="W192" t="str">
        <v>Type6</v>
      </c>
      <c r="X192" t="str">
        <v>A (Muy Importante)</v>
      </c>
      <c r="Y192">
        <v>9</v>
      </c>
      <c r="Z192">
        <v>0</v>
      </c>
      <c r="AA192">
        <v>0</v>
      </c>
      <c r="AJ192" t="str">
        <v>Incidente</v>
      </c>
      <c r="AK192" t="str">
        <v>Type4</v>
      </c>
      <c r="AL192" t="str">
        <v>A (Muy Importante)</v>
      </c>
      <c r="AM192">
        <v>3</v>
      </c>
      <c r="AN192">
        <v>17</v>
      </c>
      <c r="AO192">
        <v>0</v>
      </c>
    </row>
    <row r="193" spans="1:41" x14ac:dyDescent="0.35">
      <c r="A193" t="str">
        <v>Incidente</v>
      </c>
      <c r="B193" t="str">
        <v>Type2</v>
      </c>
      <c r="C193" t="str">
        <v>A (Muy Importante)</v>
      </c>
      <c r="D193">
        <v>2</v>
      </c>
      <c r="E193">
        <v>29</v>
      </c>
      <c r="F193">
        <v>28</v>
      </c>
      <c r="H193" t="str">
        <v>Incidente</v>
      </c>
      <c r="I193" t="str">
        <v>Type2</v>
      </c>
      <c r="J193" t="str">
        <v>A (Muy Importante)</v>
      </c>
      <c r="K193">
        <v>11</v>
      </c>
      <c r="L193">
        <v>1</v>
      </c>
      <c r="M193">
        <v>1</v>
      </c>
      <c r="V193" t="str">
        <v>Incidente</v>
      </c>
      <c r="W193" t="str">
        <v>Type6</v>
      </c>
      <c r="X193" t="str">
        <v>A (Muy Importante)</v>
      </c>
      <c r="Y193">
        <v>9</v>
      </c>
      <c r="Z193">
        <v>0</v>
      </c>
      <c r="AA193">
        <v>0</v>
      </c>
      <c r="AJ193" t="str">
        <v>Incidente</v>
      </c>
      <c r="AK193" t="str">
        <v>Type4</v>
      </c>
      <c r="AL193" t="str">
        <v>A (Muy Importante)</v>
      </c>
      <c r="AM193">
        <v>3</v>
      </c>
      <c r="AN193">
        <v>3</v>
      </c>
      <c r="AO193">
        <v>3</v>
      </c>
    </row>
    <row r="194" spans="1:41" x14ac:dyDescent="0.35">
      <c r="A194" t="str">
        <v>Incidente</v>
      </c>
      <c r="B194" t="str">
        <v>Type4</v>
      </c>
      <c r="C194" t="str">
        <v>A (Muy Importante)</v>
      </c>
      <c r="D194">
        <v>2</v>
      </c>
      <c r="E194">
        <v>23</v>
      </c>
      <c r="F194">
        <v>23</v>
      </c>
      <c r="H194" t="str">
        <v>Incidente</v>
      </c>
      <c r="I194" t="str">
        <v>Type2</v>
      </c>
      <c r="J194" t="str">
        <v>A (Muy Importante)</v>
      </c>
      <c r="K194">
        <v>11</v>
      </c>
      <c r="L194">
        <v>3</v>
      </c>
      <c r="M194">
        <v>3</v>
      </c>
      <c r="V194" t="str">
        <v>Incidente</v>
      </c>
      <c r="W194" t="str">
        <v>Type6</v>
      </c>
      <c r="X194" t="str">
        <v>A (Muy Importante)</v>
      </c>
      <c r="Y194">
        <v>9</v>
      </c>
      <c r="Z194">
        <v>0</v>
      </c>
      <c r="AA194">
        <v>0</v>
      </c>
      <c r="AJ194" t="str">
        <v>Incidente</v>
      </c>
      <c r="AK194" t="str">
        <v>Type4</v>
      </c>
      <c r="AL194" t="str">
        <v>A (Muy Importante)</v>
      </c>
      <c r="AM194">
        <v>3</v>
      </c>
      <c r="AN194">
        <v>13</v>
      </c>
      <c r="AO194">
        <v>0</v>
      </c>
    </row>
    <row r="195" spans="1:41" x14ac:dyDescent="0.35">
      <c r="A195" t="str">
        <v>Incidente</v>
      </c>
      <c r="B195" t="str">
        <v>Type6</v>
      </c>
      <c r="C195" t="str">
        <v>A+ (Crítico)</v>
      </c>
      <c r="D195">
        <v>2</v>
      </c>
      <c r="E195">
        <v>51</v>
      </c>
      <c r="F195">
        <v>51</v>
      </c>
      <c r="H195" t="str">
        <v>Incidente</v>
      </c>
      <c r="I195" t="str">
        <v>Type2</v>
      </c>
      <c r="J195" t="str">
        <v>A (Muy Importante)</v>
      </c>
      <c r="K195">
        <v>11</v>
      </c>
      <c r="L195">
        <v>6</v>
      </c>
      <c r="M195">
        <v>6</v>
      </c>
      <c r="V195" t="str">
        <v>Incidente</v>
      </c>
      <c r="W195" t="str">
        <v>Type6</v>
      </c>
      <c r="X195" t="str">
        <v>A (Muy Importante)</v>
      </c>
      <c r="Y195">
        <v>9</v>
      </c>
      <c r="Z195">
        <v>14</v>
      </c>
      <c r="AA195">
        <v>14</v>
      </c>
      <c r="AJ195" t="str">
        <v>Incidente</v>
      </c>
      <c r="AK195" t="str">
        <v>Type4</v>
      </c>
      <c r="AL195" t="str">
        <v>A (Muy Importante)</v>
      </c>
      <c r="AM195">
        <v>3</v>
      </c>
      <c r="AN195">
        <v>22</v>
      </c>
      <c r="AO195">
        <v>22</v>
      </c>
    </row>
    <row r="196" spans="1:41" x14ac:dyDescent="0.35">
      <c r="A196" t="str">
        <v>Incidente</v>
      </c>
      <c r="B196" t="str">
        <v>Type8</v>
      </c>
      <c r="C196" t="str">
        <v>B (Importante)</v>
      </c>
      <c r="D196">
        <v>2</v>
      </c>
      <c r="E196">
        <v>62</v>
      </c>
      <c r="F196">
        <v>0</v>
      </c>
      <c r="H196" t="str">
        <v>Incidente</v>
      </c>
      <c r="I196" t="str">
        <v>Type2</v>
      </c>
      <c r="J196" t="str">
        <v>A (Muy Importante)</v>
      </c>
      <c r="K196">
        <v>11</v>
      </c>
      <c r="L196">
        <v>3</v>
      </c>
      <c r="M196">
        <v>2</v>
      </c>
      <c r="V196" t="str">
        <v>Incidente</v>
      </c>
      <c r="W196" t="str">
        <v>Type6</v>
      </c>
      <c r="X196" t="str">
        <v>A (Muy Importante)</v>
      </c>
      <c r="Y196">
        <v>9</v>
      </c>
      <c r="Z196">
        <v>5</v>
      </c>
      <c r="AA196">
        <v>5</v>
      </c>
      <c r="AJ196" t="str">
        <v>Incidente</v>
      </c>
      <c r="AK196" t="str">
        <v>Type4</v>
      </c>
      <c r="AL196" t="str">
        <v>A (Muy Importante)</v>
      </c>
      <c r="AM196">
        <v>3</v>
      </c>
      <c r="AN196">
        <v>0</v>
      </c>
      <c r="AO196">
        <v>0</v>
      </c>
    </row>
    <row r="197" spans="1:41" x14ac:dyDescent="0.35">
      <c r="A197" t="str">
        <v>Incidente</v>
      </c>
      <c r="B197" t="str">
        <v>Type6</v>
      </c>
      <c r="C197" t="str">
        <v>A (Muy Importante)</v>
      </c>
      <c r="D197">
        <v>2</v>
      </c>
      <c r="E197">
        <v>84</v>
      </c>
      <c r="F197">
        <v>0</v>
      </c>
      <c r="H197" t="str">
        <v>Incidente</v>
      </c>
      <c r="I197" t="str">
        <v>Type2</v>
      </c>
      <c r="J197" t="str">
        <v>A (Muy Importante)</v>
      </c>
      <c r="K197">
        <v>11</v>
      </c>
      <c r="L197">
        <v>3</v>
      </c>
      <c r="M197">
        <v>2</v>
      </c>
      <c r="V197" t="str">
        <v>Incidente</v>
      </c>
      <c r="W197" t="str">
        <v>Type6</v>
      </c>
      <c r="X197" t="str">
        <v>A (Muy Importante)</v>
      </c>
      <c r="Y197">
        <v>9</v>
      </c>
      <c r="Z197">
        <v>7</v>
      </c>
      <c r="AA197">
        <v>0</v>
      </c>
      <c r="AJ197" t="str">
        <v>Incidente</v>
      </c>
      <c r="AK197" t="str">
        <v>Type4</v>
      </c>
      <c r="AL197" t="str">
        <v>A (Muy Importante)</v>
      </c>
      <c r="AM197">
        <v>3</v>
      </c>
      <c r="AN197">
        <v>7</v>
      </c>
      <c r="AO197">
        <v>6</v>
      </c>
    </row>
    <row r="198" spans="1:41" x14ac:dyDescent="0.35">
      <c r="A198" t="str">
        <v>Incidente</v>
      </c>
      <c r="B198" t="str">
        <v>Type4</v>
      </c>
      <c r="C198" t="str">
        <v>A (Muy Importante)</v>
      </c>
      <c r="D198">
        <v>2</v>
      </c>
      <c r="E198">
        <v>82</v>
      </c>
      <c r="F198">
        <v>82</v>
      </c>
      <c r="H198" t="str">
        <v>Incidente</v>
      </c>
      <c r="I198" t="str">
        <v>Type2</v>
      </c>
      <c r="J198" t="str">
        <v>A (Muy Importante)</v>
      </c>
      <c r="K198">
        <v>11</v>
      </c>
      <c r="L198">
        <v>2</v>
      </c>
      <c r="M198">
        <v>0</v>
      </c>
      <c r="V198" t="str">
        <v>Incidente</v>
      </c>
      <c r="W198" t="str">
        <v>Type6</v>
      </c>
      <c r="X198" t="str">
        <v>A (Muy Importante)</v>
      </c>
      <c r="Y198">
        <v>9</v>
      </c>
      <c r="Z198">
        <v>7</v>
      </c>
      <c r="AA198">
        <v>0</v>
      </c>
      <c r="AJ198" t="str">
        <v>Incidente</v>
      </c>
      <c r="AK198" t="str">
        <v>Type4</v>
      </c>
      <c r="AL198" t="str">
        <v>A (Muy Importante)</v>
      </c>
      <c r="AM198">
        <v>3</v>
      </c>
      <c r="AN198">
        <v>2</v>
      </c>
      <c r="AO198">
        <v>2</v>
      </c>
    </row>
    <row r="199" spans="1:41" x14ac:dyDescent="0.35">
      <c r="A199" t="str">
        <v>Incidente</v>
      </c>
      <c r="B199" t="str">
        <v>Type4</v>
      </c>
      <c r="C199" t="str">
        <v>A+ (Crítico)</v>
      </c>
      <c r="D199">
        <v>2</v>
      </c>
      <c r="E199">
        <v>78</v>
      </c>
      <c r="F199">
        <v>78</v>
      </c>
      <c r="H199" t="str">
        <v>Incidente</v>
      </c>
      <c r="I199" t="str">
        <v>Type2</v>
      </c>
      <c r="J199" t="str">
        <v>A (Muy Importante)</v>
      </c>
      <c r="K199">
        <v>11</v>
      </c>
      <c r="L199">
        <v>0</v>
      </c>
      <c r="M199">
        <v>0</v>
      </c>
      <c r="V199" t="str">
        <v>Incidente</v>
      </c>
      <c r="W199" t="str">
        <v>Type6</v>
      </c>
      <c r="X199" t="str">
        <v>A (Muy Importante)</v>
      </c>
      <c r="Y199">
        <v>9</v>
      </c>
      <c r="Z199">
        <v>1</v>
      </c>
      <c r="AA199">
        <v>0</v>
      </c>
      <c r="AJ199" t="str">
        <v>Incidente</v>
      </c>
      <c r="AK199" t="str">
        <v>Type4</v>
      </c>
      <c r="AL199" t="str">
        <v>A (Muy Importante)</v>
      </c>
      <c r="AM199">
        <v>3</v>
      </c>
      <c r="AN199">
        <v>29</v>
      </c>
      <c r="AO199">
        <v>9</v>
      </c>
    </row>
    <row r="200" spans="1:41" x14ac:dyDescent="0.35">
      <c r="A200" t="str">
        <v>Incidente</v>
      </c>
      <c r="B200" t="str">
        <v>Type6</v>
      </c>
      <c r="C200" t="str">
        <v>A (Muy Importante)</v>
      </c>
      <c r="D200">
        <v>2</v>
      </c>
      <c r="E200">
        <v>97</v>
      </c>
      <c r="F200">
        <v>97</v>
      </c>
      <c r="H200" t="str">
        <v>Incidente</v>
      </c>
      <c r="I200" t="str">
        <v>Type2</v>
      </c>
      <c r="J200" t="str">
        <v>A (Muy Importante)</v>
      </c>
      <c r="K200">
        <v>11</v>
      </c>
      <c r="L200">
        <v>10</v>
      </c>
      <c r="M200">
        <v>10</v>
      </c>
      <c r="V200" t="str">
        <v>Incidente</v>
      </c>
      <c r="W200" t="str">
        <v>Type6</v>
      </c>
      <c r="X200" t="str">
        <v>A (Muy Importante)</v>
      </c>
      <c r="Y200">
        <v>9</v>
      </c>
      <c r="Z200">
        <v>0</v>
      </c>
      <c r="AA200">
        <v>0</v>
      </c>
      <c r="AJ200" t="str">
        <v>Incidente</v>
      </c>
      <c r="AK200" t="str">
        <v>Type4</v>
      </c>
      <c r="AL200" t="str">
        <v>A (Muy Importante)</v>
      </c>
      <c r="AM200">
        <v>3</v>
      </c>
      <c r="AN200">
        <v>26</v>
      </c>
      <c r="AO200">
        <v>26</v>
      </c>
    </row>
    <row r="201" spans="1:41" x14ac:dyDescent="0.35">
      <c r="A201" t="str">
        <v>Incidente</v>
      </c>
      <c r="B201" t="str">
        <v>Type6</v>
      </c>
      <c r="C201" t="str">
        <v>A (Muy Importante)</v>
      </c>
      <c r="D201">
        <v>2</v>
      </c>
      <c r="E201">
        <v>100</v>
      </c>
      <c r="F201">
        <v>100</v>
      </c>
      <c r="H201" t="str">
        <v>Incidente</v>
      </c>
      <c r="I201" t="str">
        <v>Type2</v>
      </c>
      <c r="J201" t="str">
        <v>A (Muy Importante)</v>
      </c>
      <c r="K201">
        <v>11</v>
      </c>
      <c r="L201">
        <v>7</v>
      </c>
      <c r="M201">
        <v>7</v>
      </c>
      <c r="V201" t="str">
        <v>Incidente</v>
      </c>
      <c r="W201" t="str">
        <v>Type6</v>
      </c>
      <c r="X201" t="str">
        <v>A (Muy Importante)</v>
      </c>
      <c r="Y201">
        <v>9</v>
      </c>
      <c r="Z201">
        <v>0</v>
      </c>
      <c r="AA201">
        <v>0</v>
      </c>
      <c r="AJ201" t="str">
        <v>Incidente</v>
      </c>
      <c r="AK201" t="str">
        <v>Type4</v>
      </c>
      <c r="AL201" t="str">
        <v>A (Muy Importante)</v>
      </c>
      <c r="AM201">
        <v>3</v>
      </c>
      <c r="AN201">
        <v>8</v>
      </c>
      <c r="AO201">
        <v>8</v>
      </c>
    </row>
    <row r="202" spans="1:41" x14ac:dyDescent="0.35">
      <c r="A202" t="str">
        <v>Incidente</v>
      </c>
      <c r="B202" t="str">
        <v>Type6</v>
      </c>
      <c r="C202" t="str">
        <v>A (Muy Importante)</v>
      </c>
      <c r="D202">
        <v>2</v>
      </c>
      <c r="E202">
        <v>103</v>
      </c>
      <c r="F202">
        <v>0</v>
      </c>
      <c r="H202" t="str">
        <v>Incidente</v>
      </c>
      <c r="I202" t="str">
        <v>Type2</v>
      </c>
      <c r="J202" t="str">
        <v>A (Muy Importante)</v>
      </c>
      <c r="K202">
        <v>11</v>
      </c>
      <c r="L202">
        <v>3</v>
      </c>
      <c r="M202">
        <v>3</v>
      </c>
      <c r="V202" t="str">
        <v>Incidente</v>
      </c>
      <c r="W202" t="str">
        <v>Type6</v>
      </c>
      <c r="X202" t="str">
        <v>A (Muy Importante)</v>
      </c>
      <c r="Y202">
        <v>9</v>
      </c>
      <c r="Z202">
        <v>0</v>
      </c>
      <c r="AA202">
        <v>0</v>
      </c>
    </row>
    <row r="203" spans="1:41" x14ac:dyDescent="0.35">
      <c r="A203" t="str">
        <v>Incidente</v>
      </c>
      <c r="B203" t="str">
        <v>Type6</v>
      </c>
      <c r="C203" t="str">
        <v>A (Muy Importante)</v>
      </c>
      <c r="D203">
        <v>2</v>
      </c>
      <c r="E203">
        <v>83</v>
      </c>
      <c r="F203">
        <v>83</v>
      </c>
      <c r="H203" t="str">
        <v>Incidente</v>
      </c>
      <c r="I203" t="str">
        <v>Type2</v>
      </c>
      <c r="J203" t="str">
        <v>A (Muy Importante)</v>
      </c>
      <c r="K203">
        <v>11</v>
      </c>
      <c r="L203">
        <v>18</v>
      </c>
      <c r="M203">
        <v>18</v>
      </c>
      <c r="V203" t="str">
        <v>Incidente</v>
      </c>
      <c r="W203" t="str">
        <v>Type6</v>
      </c>
      <c r="X203" t="str">
        <v>A (Muy Importante)</v>
      </c>
      <c r="Y203">
        <v>9</v>
      </c>
      <c r="Z203">
        <v>3</v>
      </c>
      <c r="AA203">
        <v>3</v>
      </c>
    </row>
    <row r="204" spans="1:41" x14ac:dyDescent="0.35">
      <c r="A204" t="str">
        <v>Incidente</v>
      </c>
      <c r="B204" t="str">
        <v>Type4</v>
      </c>
      <c r="C204" t="str">
        <v>A (Muy Importante)</v>
      </c>
      <c r="D204">
        <v>2</v>
      </c>
      <c r="E204">
        <v>86</v>
      </c>
      <c r="F204">
        <v>86</v>
      </c>
      <c r="H204" t="str">
        <v>Incidente</v>
      </c>
      <c r="I204" t="str">
        <v>Type2</v>
      </c>
      <c r="J204" t="str">
        <v>A (Muy Importante)</v>
      </c>
      <c r="K204">
        <v>11</v>
      </c>
      <c r="L204">
        <v>15</v>
      </c>
      <c r="M204">
        <v>15</v>
      </c>
      <c r="V204" t="str">
        <v>Incidente</v>
      </c>
      <c r="W204" t="str">
        <v>Type6</v>
      </c>
      <c r="X204" t="str">
        <v>A (Muy Importante)</v>
      </c>
      <c r="Y204">
        <v>9</v>
      </c>
      <c r="Z204">
        <v>0</v>
      </c>
      <c r="AA204">
        <v>0</v>
      </c>
    </row>
    <row r="205" spans="1:41" x14ac:dyDescent="0.35">
      <c r="A205" t="str">
        <v>Incidente</v>
      </c>
      <c r="B205" t="str">
        <v>Type6</v>
      </c>
      <c r="C205" t="str">
        <v>A (Muy Importante)</v>
      </c>
      <c r="D205">
        <v>2</v>
      </c>
      <c r="E205">
        <v>84</v>
      </c>
      <c r="F205">
        <v>84</v>
      </c>
      <c r="H205" t="str">
        <v>Incidente</v>
      </c>
      <c r="I205" t="str">
        <v>Type2</v>
      </c>
      <c r="J205" t="str">
        <v>A (Muy Importante)</v>
      </c>
      <c r="K205">
        <v>8</v>
      </c>
      <c r="L205">
        <v>1</v>
      </c>
      <c r="M205">
        <v>1</v>
      </c>
      <c r="V205" t="str">
        <v>Incidente</v>
      </c>
      <c r="W205" t="str">
        <v>Type6</v>
      </c>
      <c r="X205" t="str">
        <v>A (Muy Importante)</v>
      </c>
      <c r="Y205">
        <v>9</v>
      </c>
      <c r="Z205">
        <v>0</v>
      </c>
      <c r="AA205">
        <v>0</v>
      </c>
    </row>
    <row r="206" spans="1:41" x14ac:dyDescent="0.35">
      <c r="A206" t="str">
        <v>Incidente</v>
      </c>
      <c r="B206" t="str">
        <v>Type4</v>
      </c>
      <c r="C206" t="str">
        <v>A (Muy Importante)</v>
      </c>
      <c r="D206">
        <v>2</v>
      </c>
      <c r="E206">
        <v>93</v>
      </c>
      <c r="F206">
        <v>93</v>
      </c>
      <c r="H206" t="str">
        <v>Incidente</v>
      </c>
      <c r="I206" t="str">
        <v>Type2</v>
      </c>
      <c r="J206" t="str">
        <v>A (Muy Importante)</v>
      </c>
      <c r="K206">
        <v>8</v>
      </c>
      <c r="L206">
        <v>1</v>
      </c>
      <c r="M206">
        <v>1</v>
      </c>
      <c r="V206" t="str">
        <v>Incidente</v>
      </c>
      <c r="W206" t="str">
        <v>Type6</v>
      </c>
      <c r="X206" t="str">
        <v>A (Muy Importante)</v>
      </c>
      <c r="Y206">
        <v>9</v>
      </c>
      <c r="Z206">
        <v>0</v>
      </c>
      <c r="AA206">
        <v>0</v>
      </c>
    </row>
    <row r="207" spans="1:41" x14ac:dyDescent="0.35">
      <c r="A207" t="str">
        <v>Incidente</v>
      </c>
      <c r="B207" t="str">
        <v>Type6</v>
      </c>
      <c r="C207" t="str">
        <v>A+ (Crítico)</v>
      </c>
      <c r="D207">
        <v>2</v>
      </c>
      <c r="E207">
        <v>102</v>
      </c>
      <c r="F207">
        <v>102</v>
      </c>
      <c r="H207" t="str">
        <v>Incidente</v>
      </c>
      <c r="I207" t="str">
        <v>Type2</v>
      </c>
      <c r="J207" t="str">
        <v>A (Muy Importante)</v>
      </c>
      <c r="K207">
        <v>8</v>
      </c>
      <c r="L207">
        <v>2</v>
      </c>
      <c r="M207">
        <v>2</v>
      </c>
      <c r="V207" t="str">
        <v>Incidente</v>
      </c>
      <c r="W207" t="str">
        <v>Type6</v>
      </c>
      <c r="X207" t="str">
        <v>A (Muy Importante)</v>
      </c>
      <c r="Y207">
        <v>9</v>
      </c>
      <c r="Z207">
        <v>25</v>
      </c>
      <c r="AA207">
        <v>0</v>
      </c>
    </row>
    <row r="208" spans="1:41" x14ac:dyDescent="0.35">
      <c r="A208" t="str">
        <v>Incidente</v>
      </c>
      <c r="B208" t="str">
        <v>Type4</v>
      </c>
      <c r="C208" t="str">
        <v>A (Muy Importante)</v>
      </c>
      <c r="D208">
        <v>2</v>
      </c>
      <c r="E208">
        <v>101</v>
      </c>
      <c r="F208">
        <v>101</v>
      </c>
      <c r="H208" t="str">
        <v>Incidente</v>
      </c>
      <c r="I208" t="str">
        <v>Type2</v>
      </c>
      <c r="J208" t="str">
        <v>A (Muy Importante)</v>
      </c>
      <c r="K208">
        <v>8</v>
      </c>
      <c r="L208">
        <v>0</v>
      </c>
      <c r="M208">
        <v>0</v>
      </c>
      <c r="V208" t="str">
        <v>Incidente</v>
      </c>
      <c r="W208" t="str">
        <v>Type6</v>
      </c>
      <c r="X208" t="str">
        <v>A (Muy Importante)</v>
      </c>
      <c r="Y208">
        <v>9</v>
      </c>
      <c r="Z208">
        <v>45</v>
      </c>
      <c r="AA208">
        <v>0</v>
      </c>
    </row>
    <row r="209" spans="1:27" x14ac:dyDescent="0.35">
      <c r="A209" t="str">
        <v>Incidente</v>
      </c>
      <c r="B209" t="str">
        <v>Type4</v>
      </c>
      <c r="C209" t="str">
        <v>A (Muy Importante)</v>
      </c>
      <c r="D209">
        <v>2</v>
      </c>
      <c r="E209">
        <v>107</v>
      </c>
      <c r="F209">
        <v>107</v>
      </c>
      <c r="H209" t="str">
        <v>Incidente</v>
      </c>
      <c r="I209" t="str">
        <v>Type2</v>
      </c>
      <c r="J209" t="str">
        <v>A (Muy Importante)</v>
      </c>
      <c r="K209">
        <v>8</v>
      </c>
      <c r="L209">
        <v>9</v>
      </c>
      <c r="M209">
        <v>5</v>
      </c>
      <c r="V209" t="str">
        <v>Incidente</v>
      </c>
      <c r="W209" t="str">
        <v>Type6</v>
      </c>
      <c r="X209" t="str">
        <v>A (Muy Importante)</v>
      </c>
      <c r="Y209">
        <v>9</v>
      </c>
      <c r="Z209">
        <v>45</v>
      </c>
      <c r="AA209">
        <v>45</v>
      </c>
    </row>
    <row r="210" spans="1:27" x14ac:dyDescent="0.35">
      <c r="A210" t="str">
        <v>Incidente</v>
      </c>
      <c r="B210" t="str">
        <v>Type4</v>
      </c>
      <c r="C210" t="str">
        <v>A (Muy Importante)</v>
      </c>
      <c r="D210">
        <v>2</v>
      </c>
      <c r="E210">
        <v>127</v>
      </c>
      <c r="F210">
        <v>127</v>
      </c>
      <c r="H210" t="str">
        <v>Incidente</v>
      </c>
      <c r="I210" t="str">
        <v>Type2</v>
      </c>
      <c r="J210" t="str">
        <v>A (Muy Importante)</v>
      </c>
      <c r="K210">
        <v>8</v>
      </c>
      <c r="L210">
        <v>4</v>
      </c>
      <c r="M210">
        <v>4</v>
      </c>
      <c r="V210" t="str">
        <v>Incidente</v>
      </c>
      <c r="W210" t="str">
        <v>Type6</v>
      </c>
      <c r="X210" t="str">
        <v>A (Muy Importante)</v>
      </c>
      <c r="Y210">
        <v>9</v>
      </c>
      <c r="Z210">
        <v>43</v>
      </c>
      <c r="AA210">
        <v>42</v>
      </c>
    </row>
    <row r="211" spans="1:27" x14ac:dyDescent="0.35">
      <c r="A211" t="str">
        <v>Incidente</v>
      </c>
      <c r="B211" t="str">
        <v>Type4</v>
      </c>
      <c r="C211" t="str">
        <v>A (Muy Importante)</v>
      </c>
      <c r="D211">
        <v>2</v>
      </c>
      <c r="E211">
        <v>126</v>
      </c>
      <c r="F211">
        <v>0</v>
      </c>
      <c r="H211" t="str">
        <v>Incidente</v>
      </c>
      <c r="I211" t="str">
        <v>Type2</v>
      </c>
      <c r="J211" t="str">
        <v>A (Muy Importante)</v>
      </c>
      <c r="K211">
        <v>8</v>
      </c>
      <c r="L211">
        <v>2</v>
      </c>
      <c r="M211">
        <v>2</v>
      </c>
      <c r="V211" t="str">
        <v>Incidente</v>
      </c>
      <c r="W211" t="str">
        <v>Type6</v>
      </c>
      <c r="X211" t="str">
        <v>A (Muy Importante)</v>
      </c>
      <c r="Y211">
        <v>9</v>
      </c>
      <c r="Z211">
        <v>72</v>
      </c>
      <c r="AA211">
        <v>0</v>
      </c>
    </row>
    <row r="212" spans="1:27" x14ac:dyDescent="0.35">
      <c r="A212" t="str">
        <v>Incidente</v>
      </c>
      <c r="B212" t="str">
        <v>Type6</v>
      </c>
      <c r="C212" t="str">
        <v>A (Muy Importante)</v>
      </c>
      <c r="D212">
        <v>2</v>
      </c>
      <c r="E212">
        <v>134</v>
      </c>
      <c r="F212">
        <v>0</v>
      </c>
      <c r="H212" t="str">
        <v>Incidente</v>
      </c>
      <c r="I212" t="str">
        <v>Type2</v>
      </c>
      <c r="J212" t="str">
        <v>A (Muy Importante)</v>
      </c>
      <c r="K212">
        <v>8</v>
      </c>
      <c r="L212">
        <v>3</v>
      </c>
      <c r="M212">
        <v>3</v>
      </c>
      <c r="V212" t="str">
        <v>Incidente</v>
      </c>
      <c r="W212" t="str">
        <v>Type6</v>
      </c>
      <c r="X212" t="str">
        <v>A (Muy Importante)</v>
      </c>
      <c r="Y212">
        <v>8</v>
      </c>
      <c r="Z212">
        <v>1</v>
      </c>
      <c r="AA212">
        <v>0</v>
      </c>
    </row>
    <row r="213" spans="1:27" x14ac:dyDescent="0.35">
      <c r="A213" t="str">
        <v>Incidente</v>
      </c>
      <c r="B213" t="str">
        <v>Type6</v>
      </c>
      <c r="C213" t="str">
        <v>A (Muy Importante)</v>
      </c>
      <c r="D213">
        <v>2</v>
      </c>
      <c r="E213">
        <v>113</v>
      </c>
      <c r="F213">
        <v>0</v>
      </c>
      <c r="H213" t="str">
        <v>Incidente</v>
      </c>
      <c r="I213" t="str">
        <v>Type2</v>
      </c>
      <c r="J213" t="str">
        <v>A (Muy Importante)</v>
      </c>
      <c r="K213">
        <v>8</v>
      </c>
      <c r="L213">
        <v>3</v>
      </c>
      <c r="M213">
        <v>3</v>
      </c>
      <c r="V213" t="str">
        <v>Incidente</v>
      </c>
      <c r="W213" t="str">
        <v>Type6</v>
      </c>
      <c r="X213" t="str">
        <v>A (Muy Importante)</v>
      </c>
      <c r="Y213">
        <v>8</v>
      </c>
      <c r="Z213">
        <v>1</v>
      </c>
      <c r="AA213">
        <v>0</v>
      </c>
    </row>
    <row r="214" spans="1:27" x14ac:dyDescent="0.35">
      <c r="A214" t="str">
        <v>Incidente</v>
      </c>
      <c r="B214" t="str">
        <v>Type6</v>
      </c>
      <c r="C214" t="str">
        <v>A (Muy Importante)</v>
      </c>
      <c r="D214">
        <v>2</v>
      </c>
      <c r="E214">
        <v>144</v>
      </c>
      <c r="F214">
        <v>0</v>
      </c>
      <c r="H214" t="str">
        <v>Incidente</v>
      </c>
      <c r="I214" t="str">
        <v>Type2</v>
      </c>
      <c r="J214" t="str">
        <v>A (Muy Importante)</v>
      </c>
      <c r="K214">
        <v>8</v>
      </c>
      <c r="L214">
        <v>3</v>
      </c>
      <c r="M214">
        <v>3</v>
      </c>
      <c r="V214" t="str">
        <v>Incidente</v>
      </c>
      <c r="W214" t="str">
        <v>Type6</v>
      </c>
      <c r="X214" t="str">
        <v>A (Muy Importante)</v>
      </c>
      <c r="Y214">
        <v>8</v>
      </c>
      <c r="Z214">
        <v>0</v>
      </c>
      <c r="AA214">
        <v>0</v>
      </c>
    </row>
    <row r="215" spans="1:27" x14ac:dyDescent="0.35">
      <c r="A215" t="str">
        <v>Incidente</v>
      </c>
      <c r="B215" t="str">
        <v>Type6</v>
      </c>
      <c r="C215" t="str">
        <v>A (Muy Importante)</v>
      </c>
      <c r="D215">
        <v>2</v>
      </c>
      <c r="E215">
        <v>132</v>
      </c>
      <c r="F215">
        <v>132</v>
      </c>
      <c r="H215" t="str">
        <v>Incidente</v>
      </c>
      <c r="I215" t="str">
        <v>Type2</v>
      </c>
      <c r="J215" t="str">
        <v>A (Muy Importante)</v>
      </c>
      <c r="K215">
        <v>8</v>
      </c>
      <c r="L215">
        <v>6</v>
      </c>
      <c r="M215">
        <v>6</v>
      </c>
      <c r="V215" t="str">
        <v>Incidente</v>
      </c>
      <c r="W215" t="str">
        <v>Type6</v>
      </c>
      <c r="X215" t="str">
        <v>A (Muy Importante)</v>
      </c>
      <c r="Y215">
        <v>8</v>
      </c>
      <c r="Z215">
        <v>0</v>
      </c>
      <c r="AA215">
        <v>0</v>
      </c>
    </row>
    <row r="216" spans="1:27" x14ac:dyDescent="0.35">
      <c r="A216" t="str">
        <v>Incidente</v>
      </c>
      <c r="B216" t="str">
        <v>Type6</v>
      </c>
      <c r="C216" t="str">
        <v>A+ (Crítico)</v>
      </c>
      <c r="D216">
        <v>2</v>
      </c>
      <c r="E216">
        <v>132</v>
      </c>
      <c r="F216">
        <v>132</v>
      </c>
      <c r="H216" t="str">
        <v>Incidente</v>
      </c>
      <c r="I216" t="str">
        <v>Type2</v>
      </c>
      <c r="J216" t="str">
        <v>A (Muy Importante)</v>
      </c>
      <c r="K216">
        <v>8</v>
      </c>
      <c r="L216">
        <v>0</v>
      </c>
      <c r="M216">
        <v>0</v>
      </c>
      <c r="V216" t="str">
        <v>Incidente</v>
      </c>
      <c r="W216" t="str">
        <v>Type6</v>
      </c>
      <c r="X216" t="str">
        <v>A (Muy Importante)</v>
      </c>
      <c r="Y216">
        <v>8</v>
      </c>
      <c r="Z216">
        <v>1</v>
      </c>
      <c r="AA216">
        <v>1</v>
      </c>
    </row>
    <row r="217" spans="1:27" x14ac:dyDescent="0.35">
      <c r="A217" t="str">
        <v>Solicitud de servicio</v>
      </c>
      <c r="B217" t="str">
        <v>Type12</v>
      </c>
      <c r="C217" t="str">
        <v>A+ (Crítico)</v>
      </c>
      <c r="D217">
        <v>2</v>
      </c>
      <c r="E217">
        <v>144</v>
      </c>
      <c r="F217">
        <v>143</v>
      </c>
      <c r="H217" t="str">
        <v>Incidente</v>
      </c>
      <c r="I217" t="str">
        <v>Type2</v>
      </c>
      <c r="J217" t="str">
        <v>A (Muy Importante)</v>
      </c>
      <c r="K217">
        <v>8</v>
      </c>
      <c r="L217">
        <v>21</v>
      </c>
      <c r="M217">
        <v>21</v>
      </c>
      <c r="V217" t="str">
        <v>Incidente</v>
      </c>
      <c r="W217" t="str">
        <v>Type6</v>
      </c>
      <c r="X217" t="str">
        <v>A (Muy Importante)</v>
      </c>
      <c r="Y217">
        <v>8</v>
      </c>
      <c r="Z217">
        <v>1</v>
      </c>
      <c r="AA217">
        <v>1</v>
      </c>
    </row>
    <row r="218" spans="1:27" x14ac:dyDescent="0.35">
      <c r="A218" t="str">
        <v>Incidente</v>
      </c>
      <c r="B218" t="str">
        <v>Type6</v>
      </c>
      <c r="C218" t="str">
        <v>A (Muy Importante)</v>
      </c>
      <c r="D218">
        <v>2</v>
      </c>
      <c r="E218">
        <v>138</v>
      </c>
      <c r="F218">
        <v>3</v>
      </c>
      <c r="H218" t="str">
        <v>Incidente</v>
      </c>
      <c r="I218" t="str">
        <v>Type2</v>
      </c>
      <c r="J218" t="str">
        <v>A (Muy Importante)</v>
      </c>
      <c r="K218">
        <v>8</v>
      </c>
      <c r="L218">
        <v>0</v>
      </c>
      <c r="M218">
        <v>0</v>
      </c>
      <c r="V218" t="str">
        <v>Incidente</v>
      </c>
      <c r="W218" t="str">
        <v>Type6</v>
      </c>
      <c r="X218" t="str">
        <v>A (Muy Importante)</v>
      </c>
      <c r="Y218">
        <v>8</v>
      </c>
      <c r="Z218">
        <v>8</v>
      </c>
      <c r="AA218">
        <v>7</v>
      </c>
    </row>
    <row r="219" spans="1:27" x14ac:dyDescent="0.35">
      <c r="A219" t="str">
        <v>Incidente</v>
      </c>
      <c r="B219" t="str">
        <v>Type4</v>
      </c>
      <c r="C219" t="str">
        <v>A (Muy Importante)</v>
      </c>
      <c r="D219">
        <v>2</v>
      </c>
      <c r="E219">
        <v>190</v>
      </c>
      <c r="F219">
        <v>0</v>
      </c>
      <c r="H219" t="str">
        <v>Incidente</v>
      </c>
      <c r="I219" t="str">
        <v>Type2</v>
      </c>
      <c r="J219" t="str">
        <v>A (Muy Importante)</v>
      </c>
      <c r="K219">
        <v>8</v>
      </c>
      <c r="L219">
        <v>1</v>
      </c>
      <c r="M219">
        <v>1</v>
      </c>
      <c r="V219" t="str">
        <v>Incidente</v>
      </c>
      <c r="W219" t="str">
        <v>Type6</v>
      </c>
      <c r="X219" t="str">
        <v>A (Muy Importante)</v>
      </c>
      <c r="Y219">
        <v>8</v>
      </c>
      <c r="Z219">
        <v>5</v>
      </c>
      <c r="AA219">
        <v>5</v>
      </c>
    </row>
    <row r="220" spans="1:27" x14ac:dyDescent="0.35">
      <c r="A220" t="str">
        <v>Incidente</v>
      </c>
      <c r="B220" t="str">
        <v>Type6</v>
      </c>
      <c r="C220" t="str">
        <v>A+ (Crítico)</v>
      </c>
      <c r="D220">
        <v>2</v>
      </c>
      <c r="E220">
        <v>192</v>
      </c>
      <c r="F220">
        <v>184</v>
      </c>
      <c r="H220" t="str">
        <v>Incidente</v>
      </c>
      <c r="I220" t="str">
        <v>Type2</v>
      </c>
      <c r="J220" t="str">
        <v>A (Muy Importante)</v>
      </c>
      <c r="K220">
        <v>8</v>
      </c>
      <c r="L220">
        <v>1</v>
      </c>
      <c r="M220">
        <v>0</v>
      </c>
      <c r="V220" t="str">
        <v>Incidente</v>
      </c>
      <c r="W220" t="str">
        <v>Type6</v>
      </c>
      <c r="X220" t="str">
        <v>A (Muy Importante)</v>
      </c>
      <c r="Y220">
        <v>8</v>
      </c>
      <c r="Z220">
        <v>1</v>
      </c>
      <c r="AA220">
        <v>0</v>
      </c>
    </row>
    <row r="221" spans="1:27" x14ac:dyDescent="0.35">
      <c r="A221" t="str">
        <v>Incidente</v>
      </c>
      <c r="B221" t="str">
        <v>Type4</v>
      </c>
      <c r="C221" t="str">
        <v>A+ (Crítico)</v>
      </c>
      <c r="D221">
        <v>2</v>
      </c>
      <c r="E221">
        <v>192</v>
      </c>
      <c r="F221">
        <v>192</v>
      </c>
      <c r="H221" t="str">
        <v>Incidente</v>
      </c>
      <c r="I221" t="str">
        <v>Type2</v>
      </c>
      <c r="J221" t="str">
        <v>A (Muy Importante)</v>
      </c>
      <c r="K221">
        <v>8</v>
      </c>
      <c r="L221">
        <v>13</v>
      </c>
      <c r="M221">
        <v>0</v>
      </c>
      <c r="V221" t="str">
        <v>Incidente</v>
      </c>
      <c r="W221" t="str">
        <v>Type6</v>
      </c>
      <c r="X221" t="str">
        <v>A (Muy Importante)</v>
      </c>
      <c r="Y221">
        <v>8</v>
      </c>
      <c r="Z221">
        <v>0</v>
      </c>
      <c r="AA221">
        <v>0</v>
      </c>
    </row>
    <row r="222" spans="1:27" x14ac:dyDescent="0.35">
      <c r="A222" t="str">
        <v>Incidente</v>
      </c>
      <c r="B222" t="str">
        <v>Type4</v>
      </c>
      <c r="C222" t="str">
        <v>A (Muy Importante)</v>
      </c>
      <c r="D222">
        <v>2</v>
      </c>
      <c r="E222">
        <v>220</v>
      </c>
      <c r="F222">
        <v>220</v>
      </c>
      <c r="H222" t="str">
        <v>Incidente</v>
      </c>
      <c r="I222" t="str">
        <v>Type2</v>
      </c>
      <c r="J222" t="str">
        <v>A (Muy Importante)</v>
      </c>
      <c r="K222">
        <v>8</v>
      </c>
      <c r="L222">
        <v>16</v>
      </c>
      <c r="M222">
        <v>0</v>
      </c>
      <c r="V222" t="str">
        <v>Incidente</v>
      </c>
      <c r="W222" t="str">
        <v>Type6</v>
      </c>
      <c r="X222" t="str">
        <v>A (Muy Importante)</v>
      </c>
      <c r="Y222">
        <v>8</v>
      </c>
      <c r="Z222">
        <v>1</v>
      </c>
      <c r="AA222">
        <v>1</v>
      </c>
    </row>
    <row r="223" spans="1:27" x14ac:dyDescent="0.35">
      <c r="A223" t="str">
        <v>Incidente</v>
      </c>
      <c r="B223" t="str">
        <v>Type6</v>
      </c>
      <c r="C223" t="str">
        <v>A (Muy Importante)</v>
      </c>
      <c r="D223">
        <v>2</v>
      </c>
      <c r="E223">
        <v>217</v>
      </c>
      <c r="F223">
        <v>217</v>
      </c>
      <c r="H223" t="str">
        <v>Incidente</v>
      </c>
      <c r="I223" t="str">
        <v>Type2</v>
      </c>
      <c r="J223" t="str">
        <v>A (Muy Importante)</v>
      </c>
      <c r="K223">
        <v>8</v>
      </c>
      <c r="L223">
        <v>16</v>
      </c>
      <c r="M223">
        <v>16</v>
      </c>
      <c r="V223" t="str">
        <v>Incidente</v>
      </c>
      <c r="W223" t="str">
        <v>Type6</v>
      </c>
      <c r="X223" t="str">
        <v>A (Muy Importante)</v>
      </c>
      <c r="Y223">
        <v>8</v>
      </c>
      <c r="Z223">
        <v>0</v>
      </c>
      <c r="AA223">
        <v>0</v>
      </c>
    </row>
    <row r="224" spans="1:27" x14ac:dyDescent="0.35">
      <c r="A224" t="str">
        <v>Incidente</v>
      </c>
      <c r="B224" t="str">
        <v>Type13</v>
      </c>
      <c r="C224" t="str">
        <v>B (Importante)</v>
      </c>
      <c r="D224">
        <v>2</v>
      </c>
      <c r="E224">
        <v>243</v>
      </c>
      <c r="F224">
        <v>0</v>
      </c>
      <c r="H224" t="str">
        <v>Incidente</v>
      </c>
      <c r="I224" t="str">
        <v>Type2</v>
      </c>
      <c r="J224" t="str">
        <v>A (Muy Importante)</v>
      </c>
      <c r="K224">
        <v>8</v>
      </c>
      <c r="L224">
        <v>16</v>
      </c>
      <c r="M224">
        <v>16</v>
      </c>
      <c r="V224" t="str">
        <v>Incidente</v>
      </c>
      <c r="W224" t="str">
        <v>Type6</v>
      </c>
      <c r="X224" t="str">
        <v>A (Muy Importante)</v>
      </c>
      <c r="Y224">
        <v>8</v>
      </c>
      <c r="Z224">
        <v>0</v>
      </c>
      <c r="AA224">
        <v>0</v>
      </c>
    </row>
    <row r="225" spans="1:27" x14ac:dyDescent="0.35">
      <c r="A225" t="str">
        <v>Incidente</v>
      </c>
      <c r="B225" t="str">
        <v>Type8</v>
      </c>
      <c r="C225" t="str">
        <v>A+ (Crítico)</v>
      </c>
      <c r="D225">
        <v>2</v>
      </c>
      <c r="E225">
        <v>320</v>
      </c>
      <c r="F225">
        <v>284</v>
      </c>
      <c r="H225" t="str">
        <v>Incidente</v>
      </c>
      <c r="I225" t="str">
        <v>Type2</v>
      </c>
      <c r="J225" t="str">
        <v>A (Muy Importante)</v>
      </c>
      <c r="K225">
        <v>8</v>
      </c>
      <c r="L225">
        <v>16</v>
      </c>
      <c r="M225">
        <v>16</v>
      </c>
      <c r="V225" t="str">
        <v>Incidente</v>
      </c>
      <c r="W225" t="str">
        <v>Type6</v>
      </c>
      <c r="X225" t="str">
        <v>A (Muy Importante)</v>
      </c>
      <c r="Y225">
        <v>8</v>
      </c>
      <c r="Z225">
        <v>7</v>
      </c>
      <c r="AA225">
        <v>7</v>
      </c>
    </row>
    <row r="226" spans="1:27" x14ac:dyDescent="0.35">
      <c r="A226" t="str">
        <v>Solicitud de servicio</v>
      </c>
      <c r="B226" t="str">
        <v>Type10</v>
      </c>
      <c r="C226" t="str">
        <v>A+ (Crítico)</v>
      </c>
      <c r="D226">
        <v>1</v>
      </c>
      <c r="E226">
        <v>0</v>
      </c>
      <c r="F226">
        <v>0</v>
      </c>
      <c r="H226" t="str">
        <v>Incidente</v>
      </c>
      <c r="I226" t="str">
        <v>Type2</v>
      </c>
      <c r="J226" t="str">
        <v>A (Muy Importante)</v>
      </c>
      <c r="K226">
        <v>8</v>
      </c>
      <c r="L226">
        <v>20</v>
      </c>
      <c r="M226">
        <v>20</v>
      </c>
      <c r="V226" t="str">
        <v>Incidente</v>
      </c>
      <c r="W226" t="str">
        <v>Type6</v>
      </c>
      <c r="X226" t="str">
        <v>A (Muy Importante)</v>
      </c>
      <c r="Y226">
        <v>8</v>
      </c>
      <c r="Z226">
        <v>5</v>
      </c>
      <c r="AA226">
        <v>0</v>
      </c>
    </row>
    <row r="227" spans="1:27" x14ac:dyDescent="0.35">
      <c r="A227" t="str">
        <v>Solicitud de servicio</v>
      </c>
      <c r="B227" t="str">
        <v>Type5</v>
      </c>
      <c r="C227" t="str">
        <v>A (Muy Importante)</v>
      </c>
      <c r="D227">
        <v>1</v>
      </c>
      <c r="E227">
        <v>0</v>
      </c>
      <c r="F227">
        <v>0</v>
      </c>
      <c r="H227" t="str">
        <v>Incidente</v>
      </c>
      <c r="I227" t="str">
        <v>Type2</v>
      </c>
      <c r="J227" t="str">
        <v>A (Muy Importante)</v>
      </c>
      <c r="K227">
        <v>8</v>
      </c>
      <c r="L227">
        <v>16</v>
      </c>
      <c r="M227">
        <v>16</v>
      </c>
      <c r="V227" t="str">
        <v>Incidente</v>
      </c>
      <c r="W227" t="str">
        <v>Type6</v>
      </c>
      <c r="X227" t="str">
        <v>A (Muy Importante)</v>
      </c>
      <c r="Y227">
        <v>8</v>
      </c>
      <c r="Z227">
        <v>8</v>
      </c>
      <c r="AA227">
        <v>7</v>
      </c>
    </row>
    <row r="228" spans="1:27" x14ac:dyDescent="0.35">
      <c r="A228" t="str">
        <v>Solicitud de servicio</v>
      </c>
      <c r="B228" t="str">
        <v>Type1</v>
      </c>
      <c r="C228" t="str">
        <v>A (Muy Importante)</v>
      </c>
      <c r="D228">
        <v>1</v>
      </c>
      <c r="E228">
        <v>1</v>
      </c>
      <c r="F228">
        <v>0</v>
      </c>
      <c r="H228" t="str">
        <v>Incidente</v>
      </c>
      <c r="I228" t="str">
        <v>Type2</v>
      </c>
      <c r="J228" t="str">
        <v>A (Muy Importante)</v>
      </c>
      <c r="K228">
        <v>8</v>
      </c>
      <c r="L228">
        <v>23</v>
      </c>
      <c r="M228">
        <v>23</v>
      </c>
      <c r="V228" t="str">
        <v>Incidente</v>
      </c>
      <c r="W228" t="str">
        <v>Type6</v>
      </c>
      <c r="X228" t="str">
        <v>A (Muy Importante)</v>
      </c>
      <c r="Y228">
        <v>8</v>
      </c>
      <c r="Z228">
        <v>6</v>
      </c>
      <c r="AA228">
        <v>6</v>
      </c>
    </row>
    <row r="229" spans="1:27" x14ac:dyDescent="0.35">
      <c r="A229" t="str">
        <v>Solicitud de servicio</v>
      </c>
      <c r="B229" t="str">
        <v>Type1</v>
      </c>
      <c r="C229" t="str">
        <v>B (Importante)</v>
      </c>
      <c r="D229">
        <v>1</v>
      </c>
      <c r="E229">
        <v>1</v>
      </c>
      <c r="F229">
        <v>0</v>
      </c>
      <c r="H229" t="str">
        <v>Incidente</v>
      </c>
      <c r="I229" t="str">
        <v>Type2</v>
      </c>
      <c r="J229" t="str">
        <v>A (Muy Importante)</v>
      </c>
      <c r="K229">
        <v>8</v>
      </c>
      <c r="L229">
        <v>23</v>
      </c>
      <c r="M229">
        <v>23</v>
      </c>
      <c r="V229" t="str">
        <v>Incidente</v>
      </c>
      <c r="W229" t="str">
        <v>Type6</v>
      </c>
      <c r="X229" t="str">
        <v>A (Muy Importante)</v>
      </c>
      <c r="Y229">
        <v>8</v>
      </c>
      <c r="Z229">
        <v>0</v>
      </c>
      <c r="AA229">
        <v>0</v>
      </c>
    </row>
    <row r="230" spans="1:27" x14ac:dyDescent="0.35">
      <c r="A230" t="str">
        <v>Solicitud de servicio</v>
      </c>
      <c r="B230" t="str">
        <v>Type1</v>
      </c>
      <c r="C230" t="str">
        <v>B (Importante)</v>
      </c>
      <c r="D230">
        <v>1</v>
      </c>
      <c r="E230">
        <v>1</v>
      </c>
      <c r="F230">
        <v>0</v>
      </c>
      <c r="H230" t="str">
        <v>Incidente</v>
      </c>
      <c r="I230" t="str">
        <v>Type2</v>
      </c>
      <c r="J230" t="str">
        <v>A (Muy Importante)</v>
      </c>
      <c r="K230">
        <v>8</v>
      </c>
      <c r="L230">
        <v>23</v>
      </c>
      <c r="M230">
        <v>23</v>
      </c>
      <c r="V230" t="str">
        <v>Incidente</v>
      </c>
      <c r="W230" t="str">
        <v>Type6</v>
      </c>
      <c r="X230" t="str">
        <v>A (Muy Importante)</v>
      </c>
      <c r="Y230">
        <v>8</v>
      </c>
      <c r="Z230">
        <v>0</v>
      </c>
      <c r="AA230">
        <v>0</v>
      </c>
    </row>
    <row r="231" spans="1:27" x14ac:dyDescent="0.35">
      <c r="A231" t="str">
        <v>Incidente</v>
      </c>
      <c r="B231" t="str">
        <v>Type2</v>
      </c>
      <c r="C231" t="str">
        <v>A++ (Bloqueo)</v>
      </c>
      <c r="D231">
        <v>1</v>
      </c>
      <c r="E231">
        <v>1</v>
      </c>
      <c r="F231">
        <v>1</v>
      </c>
      <c r="H231" t="str">
        <v>Incidente</v>
      </c>
      <c r="I231" t="str">
        <v>Type2</v>
      </c>
      <c r="J231" t="str">
        <v>A (Muy Importante)</v>
      </c>
      <c r="K231">
        <v>8</v>
      </c>
      <c r="L231">
        <v>23</v>
      </c>
      <c r="M231">
        <v>23</v>
      </c>
      <c r="V231" t="str">
        <v>Incidente</v>
      </c>
      <c r="W231" t="str">
        <v>Type6</v>
      </c>
      <c r="X231" t="str">
        <v>A (Muy Importante)</v>
      </c>
      <c r="Y231">
        <v>8</v>
      </c>
      <c r="Z231">
        <v>28</v>
      </c>
      <c r="AA231">
        <v>28</v>
      </c>
    </row>
    <row r="232" spans="1:27" x14ac:dyDescent="0.35">
      <c r="A232" t="str">
        <v>Solicitud de servicio</v>
      </c>
      <c r="B232" t="str">
        <v>Type1</v>
      </c>
      <c r="C232" t="str">
        <v>A (Muy Importante)</v>
      </c>
      <c r="D232">
        <v>1</v>
      </c>
      <c r="E232">
        <v>0</v>
      </c>
      <c r="F232">
        <v>0</v>
      </c>
      <c r="H232" t="str">
        <v>Incidente</v>
      </c>
      <c r="I232" t="str">
        <v>Type2</v>
      </c>
      <c r="J232" t="str">
        <v>A (Muy Importante)</v>
      </c>
      <c r="K232">
        <v>8</v>
      </c>
      <c r="L232">
        <v>23</v>
      </c>
      <c r="M232">
        <v>23</v>
      </c>
      <c r="V232" t="str">
        <v>Incidente</v>
      </c>
      <c r="W232" t="str">
        <v>Type6</v>
      </c>
      <c r="X232" t="str">
        <v>A (Muy Importante)</v>
      </c>
      <c r="Y232">
        <v>8</v>
      </c>
      <c r="Z232">
        <v>23</v>
      </c>
      <c r="AA232">
        <v>23</v>
      </c>
    </row>
    <row r="233" spans="1:27" x14ac:dyDescent="0.35">
      <c r="A233" t="str">
        <v>Incidente</v>
      </c>
      <c r="B233" t="str">
        <v>Type4</v>
      </c>
      <c r="C233" t="str">
        <v>A (Muy Importante)</v>
      </c>
      <c r="D233">
        <v>1</v>
      </c>
      <c r="E233">
        <v>0</v>
      </c>
      <c r="F233">
        <v>0</v>
      </c>
      <c r="H233" t="str">
        <v>Incidente</v>
      </c>
      <c r="I233" t="str">
        <v>Type2</v>
      </c>
      <c r="J233" t="str">
        <v>A (Muy Importante)</v>
      </c>
      <c r="K233">
        <v>8</v>
      </c>
      <c r="L233">
        <v>24</v>
      </c>
      <c r="M233">
        <v>24</v>
      </c>
      <c r="V233" t="str">
        <v>Incidente</v>
      </c>
      <c r="W233" t="str">
        <v>Type6</v>
      </c>
      <c r="X233" t="str">
        <v>A (Muy Importante)</v>
      </c>
      <c r="Y233">
        <v>8</v>
      </c>
      <c r="Z233">
        <v>6</v>
      </c>
      <c r="AA233">
        <v>6</v>
      </c>
    </row>
    <row r="234" spans="1:27" x14ac:dyDescent="0.35">
      <c r="A234" t="str">
        <v>Incidente</v>
      </c>
      <c r="B234" t="str">
        <v>Type2</v>
      </c>
      <c r="C234" t="str">
        <v>A (Muy Importante)</v>
      </c>
      <c r="D234">
        <v>1</v>
      </c>
      <c r="E234">
        <v>0</v>
      </c>
      <c r="F234">
        <v>0</v>
      </c>
      <c r="H234" t="str">
        <v>Incidente</v>
      </c>
      <c r="I234" t="str">
        <v>Type2</v>
      </c>
      <c r="J234" t="str">
        <v>A (Muy Importante)</v>
      </c>
      <c r="K234">
        <v>8</v>
      </c>
      <c r="L234">
        <v>24</v>
      </c>
      <c r="M234">
        <v>24</v>
      </c>
      <c r="V234" t="str">
        <v>Incidente</v>
      </c>
      <c r="W234" t="str">
        <v>Type6</v>
      </c>
      <c r="X234" t="str">
        <v>A (Muy Importante)</v>
      </c>
      <c r="Y234">
        <v>8</v>
      </c>
      <c r="Z234">
        <v>43</v>
      </c>
      <c r="AA234">
        <v>43</v>
      </c>
    </row>
    <row r="235" spans="1:27" x14ac:dyDescent="0.35">
      <c r="A235" t="str">
        <v>Incidente</v>
      </c>
      <c r="B235" t="str">
        <v>Type4</v>
      </c>
      <c r="C235" t="str">
        <v>A (Muy Importante)</v>
      </c>
      <c r="D235">
        <v>1</v>
      </c>
      <c r="E235">
        <v>0</v>
      </c>
      <c r="F235">
        <v>0</v>
      </c>
      <c r="H235" t="str">
        <v>Incidente</v>
      </c>
      <c r="I235" t="str">
        <v>Type2</v>
      </c>
      <c r="J235" t="str">
        <v>A (Muy Importante)</v>
      </c>
      <c r="K235">
        <v>8</v>
      </c>
      <c r="L235">
        <v>27</v>
      </c>
      <c r="M235">
        <v>0</v>
      </c>
      <c r="V235" t="str">
        <v>Incidente</v>
      </c>
      <c r="W235" t="str">
        <v>Type6</v>
      </c>
      <c r="X235" t="str">
        <v>A (Muy Importante)</v>
      </c>
      <c r="Y235">
        <v>8</v>
      </c>
      <c r="Z235">
        <v>44</v>
      </c>
      <c r="AA235">
        <v>42</v>
      </c>
    </row>
    <row r="236" spans="1:27" x14ac:dyDescent="0.35">
      <c r="A236" t="str">
        <v>Incidente</v>
      </c>
      <c r="B236" t="str">
        <v>Type2</v>
      </c>
      <c r="C236" t="str">
        <v>A (Muy Importante)</v>
      </c>
      <c r="D236">
        <v>1</v>
      </c>
      <c r="E236">
        <v>0</v>
      </c>
      <c r="F236">
        <v>0</v>
      </c>
      <c r="H236" t="str">
        <v>Incidente</v>
      </c>
      <c r="I236" t="str">
        <v>Type2</v>
      </c>
      <c r="J236" t="str">
        <v>A (Muy Importante)</v>
      </c>
      <c r="K236">
        <v>8</v>
      </c>
      <c r="L236">
        <v>28</v>
      </c>
      <c r="M236">
        <v>28</v>
      </c>
      <c r="V236" t="str">
        <v>Incidente</v>
      </c>
      <c r="W236" t="str">
        <v>Type6</v>
      </c>
      <c r="X236" t="str">
        <v>A (Muy Importante)</v>
      </c>
      <c r="Y236">
        <v>8</v>
      </c>
      <c r="Z236">
        <v>43</v>
      </c>
      <c r="AA236">
        <v>42</v>
      </c>
    </row>
    <row r="237" spans="1:27" x14ac:dyDescent="0.35">
      <c r="A237" t="str">
        <v>Incidente</v>
      </c>
      <c r="B237" t="str">
        <v>Type2</v>
      </c>
      <c r="C237" t="str">
        <v>A (Muy Importante)</v>
      </c>
      <c r="D237">
        <v>1</v>
      </c>
      <c r="E237">
        <v>1</v>
      </c>
      <c r="F237">
        <v>0</v>
      </c>
      <c r="H237" t="str">
        <v>Incidente</v>
      </c>
      <c r="I237" t="str">
        <v>Type2</v>
      </c>
      <c r="J237" t="str">
        <v>A (Muy Importante)</v>
      </c>
      <c r="K237">
        <v>8</v>
      </c>
      <c r="L237">
        <v>28</v>
      </c>
      <c r="M237">
        <v>28</v>
      </c>
      <c r="V237" t="str">
        <v>Incidente</v>
      </c>
      <c r="W237" t="str">
        <v>Type6</v>
      </c>
      <c r="X237" t="str">
        <v>A (Muy Importante)</v>
      </c>
      <c r="Y237">
        <v>8</v>
      </c>
      <c r="Z237">
        <v>43</v>
      </c>
      <c r="AA237">
        <v>42</v>
      </c>
    </row>
    <row r="238" spans="1:27" x14ac:dyDescent="0.35">
      <c r="A238" t="str">
        <v>Incidente</v>
      </c>
      <c r="B238" t="str">
        <v>Type2</v>
      </c>
      <c r="C238" t="str">
        <v>A (Muy Importante)</v>
      </c>
      <c r="D238">
        <v>1</v>
      </c>
      <c r="E238">
        <v>1</v>
      </c>
      <c r="F238">
        <v>0</v>
      </c>
      <c r="H238" t="str">
        <v>Incidente</v>
      </c>
      <c r="I238" t="str">
        <v>Type2</v>
      </c>
      <c r="J238" t="str">
        <v>A (Muy Importante)</v>
      </c>
      <c r="K238">
        <v>8</v>
      </c>
      <c r="L238">
        <v>29</v>
      </c>
      <c r="M238">
        <v>29</v>
      </c>
      <c r="V238" t="str">
        <v>Incidente</v>
      </c>
      <c r="W238" t="str">
        <v>Type6</v>
      </c>
      <c r="X238" t="str">
        <v>A (Muy Importante)</v>
      </c>
      <c r="Y238">
        <v>8</v>
      </c>
      <c r="Z238">
        <v>43</v>
      </c>
      <c r="AA238">
        <v>43</v>
      </c>
    </row>
    <row r="239" spans="1:27" x14ac:dyDescent="0.35">
      <c r="A239" t="str">
        <v>Incidente</v>
      </c>
      <c r="B239" t="str">
        <v>Type2</v>
      </c>
      <c r="C239" t="str">
        <v>A (Muy Importante)</v>
      </c>
      <c r="D239">
        <v>1</v>
      </c>
      <c r="E239">
        <v>0</v>
      </c>
      <c r="F239">
        <v>0</v>
      </c>
      <c r="H239" t="str">
        <v>Incidente</v>
      </c>
      <c r="I239" t="str">
        <v>Type2</v>
      </c>
      <c r="J239" t="str">
        <v>A (Muy Importante)</v>
      </c>
      <c r="K239">
        <v>8</v>
      </c>
      <c r="L239">
        <v>31</v>
      </c>
      <c r="M239">
        <v>31</v>
      </c>
      <c r="V239" t="str">
        <v>Incidente</v>
      </c>
      <c r="W239" t="str">
        <v>Type6</v>
      </c>
      <c r="X239" t="str">
        <v>A (Muy Importante)</v>
      </c>
      <c r="Y239">
        <v>8</v>
      </c>
      <c r="Z239">
        <v>44</v>
      </c>
      <c r="AA239">
        <v>44</v>
      </c>
    </row>
    <row r="240" spans="1:27" x14ac:dyDescent="0.35">
      <c r="A240" t="str">
        <v>Incidente</v>
      </c>
      <c r="B240" t="str">
        <v>Type6</v>
      </c>
      <c r="C240" t="str">
        <v>A (Muy Importante)</v>
      </c>
      <c r="D240">
        <v>1</v>
      </c>
      <c r="E240">
        <v>0</v>
      </c>
      <c r="F240">
        <v>0</v>
      </c>
      <c r="H240" t="str">
        <v>Incidente</v>
      </c>
      <c r="I240" t="str">
        <v>Type2</v>
      </c>
      <c r="J240" t="str">
        <v>A (Muy Importante)</v>
      </c>
      <c r="K240">
        <v>8</v>
      </c>
      <c r="L240">
        <v>31</v>
      </c>
      <c r="M240">
        <v>31</v>
      </c>
      <c r="V240" t="str">
        <v>Incidente</v>
      </c>
      <c r="W240" t="str">
        <v>Type6</v>
      </c>
      <c r="X240" t="str">
        <v>A (Muy Importante)</v>
      </c>
      <c r="Y240">
        <v>8</v>
      </c>
      <c r="Z240">
        <v>44</v>
      </c>
      <c r="AA240">
        <v>44</v>
      </c>
    </row>
    <row r="241" spans="1:27" x14ac:dyDescent="0.35">
      <c r="A241" t="str">
        <v>Incidente</v>
      </c>
      <c r="B241" t="str">
        <v>Type6</v>
      </c>
      <c r="C241" t="str">
        <v>A++ (Bloqueo)</v>
      </c>
      <c r="D241">
        <v>1</v>
      </c>
      <c r="E241">
        <v>0</v>
      </c>
      <c r="F241">
        <v>0</v>
      </c>
      <c r="H241" t="str">
        <v>Incidente</v>
      </c>
      <c r="I241" t="str">
        <v>Type2</v>
      </c>
      <c r="J241" t="str">
        <v>A (Muy Importante)</v>
      </c>
      <c r="K241">
        <v>8</v>
      </c>
      <c r="L241">
        <v>35</v>
      </c>
      <c r="M241">
        <v>35</v>
      </c>
      <c r="V241" t="str">
        <v>Incidente</v>
      </c>
      <c r="W241" t="str">
        <v>Type6</v>
      </c>
      <c r="X241" t="str">
        <v>A (Muy Importante)</v>
      </c>
      <c r="Y241">
        <v>8</v>
      </c>
      <c r="Z241">
        <v>45</v>
      </c>
      <c r="AA241">
        <v>45</v>
      </c>
    </row>
    <row r="242" spans="1:27" x14ac:dyDescent="0.35">
      <c r="A242" t="str">
        <v>Incidente</v>
      </c>
      <c r="B242" t="str">
        <v>Type6</v>
      </c>
      <c r="C242" t="str">
        <v>A (Muy Importante)</v>
      </c>
      <c r="D242">
        <v>1</v>
      </c>
      <c r="E242">
        <v>4</v>
      </c>
      <c r="F242">
        <v>1</v>
      </c>
      <c r="H242" t="str">
        <v>Incidente</v>
      </c>
      <c r="I242" t="str">
        <v>Type2</v>
      </c>
      <c r="J242" t="str">
        <v>A (Muy Importante)</v>
      </c>
      <c r="K242">
        <v>8</v>
      </c>
      <c r="L242">
        <v>35</v>
      </c>
      <c r="M242">
        <v>35</v>
      </c>
      <c r="V242" t="str">
        <v>Incidente</v>
      </c>
      <c r="W242" t="str">
        <v>Type6</v>
      </c>
      <c r="X242" t="str">
        <v>A (Muy Importante)</v>
      </c>
      <c r="Y242">
        <v>8</v>
      </c>
      <c r="Z242">
        <v>45</v>
      </c>
      <c r="AA242">
        <v>0</v>
      </c>
    </row>
    <row r="243" spans="1:27" x14ac:dyDescent="0.35">
      <c r="A243" t="str">
        <v>Incidente</v>
      </c>
      <c r="B243" t="str">
        <v>Type8</v>
      </c>
      <c r="C243" t="str">
        <v>A+ (Crítico)</v>
      </c>
      <c r="D243">
        <v>1</v>
      </c>
      <c r="E243">
        <v>3</v>
      </c>
      <c r="F243">
        <v>0</v>
      </c>
      <c r="H243" t="str">
        <v>Incidente</v>
      </c>
      <c r="I243" t="str">
        <v>Type2</v>
      </c>
      <c r="J243" t="str">
        <v>A (Muy Importante)</v>
      </c>
      <c r="K243">
        <v>8</v>
      </c>
      <c r="L243">
        <v>35</v>
      </c>
      <c r="M243">
        <v>35</v>
      </c>
      <c r="V243" t="str">
        <v>Incidente</v>
      </c>
      <c r="W243" t="str">
        <v>Type6</v>
      </c>
      <c r="X243" t="str">
        <v>A (Muy Importante)</v>
      </c>
      <c r="Y243">
        <v>8</v>
      </c>
      <c r="Z243">
        <v>45</v>
      </c>
      <c r="AA243">
        <v>45</v>
      </c>
    </row>
    <row r="244" spans="1:27" x14ac:dyDescent="0.35">
      <c r="A244" t="str">
        <v>Incidente</v>
      </c>
      <c r="B244" t="str">
        <v>Type2</v>
      </c>
      <c r="C244" t="str">
        <v>A (Muy Importante)</v>
      </c>
      <c r="D244">
        <v>1</v>
      </c>
      <c r="E244">
        <v>4</v>
      </c>
      <c r="F244">
        <v>4</v>
      </c>
      <c r="H244" t="str">
        <v>Incidente</v>
      </c>
      <c r="I244" t="str">
        <v>Type2</v>
      </c>
      <c r="J244" t="str">
        <v>A (Muy Importante)</v>
      </c>
      <c r="K244">
        <v>8</v>
      </c>
      <c r="L244">
        <v>35</v>
      </c>
      <c r="M244">
        <v>35</v>
      </c>
    </row>
    <row r="245" spans="1:27" x14ac:dyDescent="0.35">
      <c r="A245" t="str">
        <v>Solicitud de servicio</v>
      </c>
      <c r="B245" t="str">
        <v>Type1</v>
      </c>
      <c r="C245" t="str">
        <v>B (Importante)</v>
      </c>
      <c r="D245">
        <v>1</v>
      </c>
      <c r="E245">
        <v>0</v>
      </c>
      <c r="F245">
        <v>0</v>
      </c>
      <c r="H245" t="str">
        <v>Incidente</v>
      </c>
      <c r="I245" t="str">
        <v>Type2</v>
      </c>
      <c r="J245" t="str">
        <v>A (Muy Importante)</v>
      </c>
      <c r="K245">
        <v>8</v>
      </c>
      <c r="L245">
        <v>37</v>
      </c>
      <c r="M245">
        <v>0</v>
      </c>
    </row>
    <row r="246" spans="1:27" x14ac:dyDescent="0.35">
      <c r="A246" t="str">
        <v>Incidente</v>
      </c>
      <c r="B246" t="str">
        <v>Type6</v>
      </c>
      <c r="C246" t="str">
        <v>A (Muy Importante)</v>
      </c>
      <c r="D246">
        <v>1</v>
      </c>
      <c r="E246">
        <v>4</v>
      </c>
      <c r="F246">
        <v>4</v>
      </c>
      <c r="H246" t="str">
        <v>Incidente</v>
      </c>
      <c r="I246" t="str">
        <v>Type2</v>
      </c>
      <c r="J246" t="str">
        <v>A (Muy Importante)</v>
      </c>
      <c r="K246">
        <v>8</v>
      </c>
      <c r="L246">
        <v>37</v>
      </c>
      <c r="M246">
        <v>37</v>
      </c>
    </row>
    <row r="247" spans="1:27" x14ac:dyDescent="0.35">
      <c r="A247" t="str">
        <v>Incidente</v>
      </c>
      <c r="B247" t="str">
        <v>Type4</v>
      </c>
      <c r="C247" t="str">
        <v>A (Muy Importante)</v>
      </c>
      <c r="D247">
        <v>1</v>
      </c>
      <c r="E247">
        <v>1</v>
      </c>
      <c r="F247">
        <v>1</v>
      </c>
      <c r="H247" t="str">
        <v>Incidente</v>
      </c>
      <c r="I247" t="str">
        <v>Type2</v>
      </c>
      <c r="J247" t="str">
        <v>A (Muy Importante)</v>
      </c>
      <c r="K247">
        <v>8</v>
      </c>
      <c r="L247">
        <v>37</v>
      </c>
      <c r="M247">
        <v>37</v>
      </c>
    </row>
    <row r="248" spans="1:27" x14ac:dyDescent="0.35">
      <c r="A248" t="str">
        <v>Incidente</v>
      </c>
      <c r="B248" t="str">
        <v>Type6</v>
      </c>
      <c r="C248" t="str">
        <v>A (Muy Importante)</v>
      </c>
      <c r="D248">
        <v>1</v>
      </c>
      <c r="E248">
        <v>4</v>
      </c>
      <c r="F248">
        <v>4</v>
      </c>
      <c r="H248" t="str">
        <v>Incidente</v>
      </c>
      <c r="I248" t="str">
        <v>Type2</v>
      </c>
      <c r="J248" t="str">
        <v>A (Muy Importante)</v>
      </c>
      <c r="K248">
        <v>8</v>
      </c>
      <c r="L248">
        <v>37</v>
      </c>
      <c r="M248">
        <v>37</v>
      </c>
    </row>
    <row r="249" spans="1:27" x14ac:dyDescent="0.35">
      <c r="A249" t="str">
        <v>Incidente</v>
      </c>
      <c r="B249" t="str">
        <v>Type6</v>
      </c>
      <c r="C249" t="str">
        <v>A (Muy Importante)</v>
      </c>
      <c r="D249">
        <v>1</v>
      </c>
      <c r="E249">
        <v>0</v>
      </c>
      <c r="F249">
        <v>0</v>
      </c>
      <c r="H249" t="str">
        <v>Incidente</v>
      </c>
      <c r="I249" t="str">
        <v>Type2</v>
      </c>
      <c r="J249" t="str">
        <v>A (Muy Importante)</v>
      </c>
      <c r="K249">
        <v>8</v>
      </c>
      <c r="L249">
        <v>38</v>
      </c>
      <c r="M249">
        <v>38</v>
      </c>
    </row>
    <row r="250" spans="1:27" x14ac:dyDescent="0.35">
      <c r="A250" t="str">
        <v>Incidente</v>
      </c>
      <c r="B250" t="str">
        <v>Type6</v>
      </c>
      <c r="C250" t="str">
        <v>A (Muy Importante)</v>
      </c>
      <c r="D250">
        <v>1</v>
      </c>
      <c r="E250">
        <v>0</v>
      </c>
      <c r="F250">
        <v>0</v>
      </c>
      <c r="H250" t="str">
        <v>Incidente</v>
      </c>
      <c r="I250" t="str">
        <v>Type2</v>
      </c>
      <c r="J250" t="str">
        <v>A (Muy Importante)</v>
      </c>
      <c r="K250">
        <v>8</v>
      </c>
      <c r="L250">
        <v>42</v>
      </c>
      <c r="M250">
        <v>42</v>
      </c>
    </row>
    <row r="251" spans="1:27" x14ac:dyDescent="0.35">
      <c r="A251" t="str">
        <v>Incidente</v>
      </c>
      <c r="B251" t="str">
        <v>Type4</v>
      </c>
      <c r="C251" t="str">
        <v>A (Muy Importante)</v>
      </c>
      <c r="D251">
        <v>1</v>
      </c>
      <c r="E251">
        <v>2</v>
      </c>
      <c r="F251">
        <v>0</v>
      </c>
      <c r="H251" t="str">
        <v>Incidente</v>
      </c>
      <c r="I251" t="str">
        <v>Type2</v>
      </c>
      <c r="J251" t="str">
        <v>A (Muy Importante)</v>
      </c>
      <c r="K251">
        <v>8</v>
      </c>
      <c r="L251">
        <v>42</v>
      </c>
      <c r="M251">
        <v>42</v>
      </c>
    </row>
    <row r="252" spans="1:27" x14ac:dyDescent="0.35">
      <c r="A252" t="str">
        <v>Solicitud de servicio</v>
      </c>
      <c r="B252" t="str">
        <v>Type10</v>
      </c>
      <c r="C252" t="str">
        <v>A (Muy Importante)</v>
      </c>
      <c r="D252">
        <v>1</v>
      </c>
      <c r="E252">
        <v>0</v>
      </c>
      <c r="F252">
        <v>0</v>
      </c>
      <c r="H252" t="str">
        <v>Incidente</v>
      </c>
      <c r="I252" t="str">
        <v>Type2</v>
      </c>
      <c r="J252" t="str">
        <v>A (Muy Importante)</v>
      </c>
      <c r="K252">
        <v>8</v>
      </c>
      <c r="L252">
        <v>44</v>
      </c>
      <c r="M252">
        <v>44</v>
      </c>
    </row>
    <row r="253" spans="1:27" x14ac:dyDescent="0.35">
      <c r="A253" t="str">
        <v>Incidente</v>
      </c>
      <c r="B253" t="str">
        <v>Type6</v>
      </c>
      <c r="C253" t="str">
        <v>A (Muy Importante)</v>
      </c>
      <c r="D253">
        <v>1</v>
      </c>
      <c r="E253">
        <v>6</v>
      </c>
      <c r="F253">
        <v>6</v>
      </c>
      <c r="H253" t="str">
        <v>Incidente</v>
      </c>
      <c r="I253" t="str">
        <v>Type2</v>
      </c>
      <c r="J253" t="str">
        <v>A (Muy Importante)</v>
      </c>
      <c r="K253">
        <v>8</v>
      </c>
      <c r="L253">
        <v>45</v>
      </c>
      <c r="M253">
        <v>45</v>
      </c>
    </row>
    <row r="254" spans="1:27" x14ac:dyDescent="0.35">
      <c r="A254" t="str">
        <v>Incidente</v>
      </c>
      <c r="B254" t="str">
        <v>Type6</v>
      </c>
      <c r="C254" t="str">
        <v>A (Muy Importante)</v>
      </c>
      <c r="D254">
        <v>1</v>
      </c>
      <c r="E254">
        <v>6</v>
      </c>
      <c r="F254">
        <v>0</v>
      </c>
      <c r="H254" t="str">
        <v>Incidente</v>
      </c>
      <c r="I254" t="str">
        <v>Type2</v>
      </c>
      <c r="J254" t="str">
        <v>A (Muy Importante)</v>
      </c>
      <c r="K254">
        <v>8</v>
      </c>
      <c r="L254">
        <v>45</v>
      </c>
      <c r="M254">
        <v>45</v>
      </c>
    </row>
    <row r="255" spans="1:27" x14ac:dyDescent="0.35">
      <c r="A255" t="str">
        <v>Incidente</v>
      </c>
      <c r="B255" t="str">
        <v>Type6</v>
      </c>
      <c r="C255" t="str">
        <v>A (Muy Importante)</v>
      </c>
      <c r="D255">
        <v>1</v>
      </c>
      <c r="E255">
        <v>1</v>
      </c>
      <c r="F255">
        <v>0</v>
      </c>
      <c r="H255" t="str">
        <v>Incidente</v>
      </c>
      <c r="I255" t="str">
        <v>Type2</v>
      </c>
      <c r="J255" t="str">
        <v>A (Muy Importante)</v>
      </c>
      <c r="K255">
        <v>8</v>
      </c>
      <c r="L255">
        <v>52</v>
      </c>
      <c r="M255">
        <v>52</v>
      </c>
    </row>
    <row r="256" spans="1:27" x14ac:dyDescent="0.35">
      <c r="A256" t="str">
        <v>Incidente</v>
      </c>
      <c r="B256" t="str">
        <v>Type6</v>
      </c>
      <c r="C256" t="str">
        <v>A (Muy Importante)</v>
      </c>
      <c r="D256">
        <v>1</v>
      </c>
      <c r="E256">
        <v>5</v>
      </c>
      <c r="F256">
        <v>5</v>
      </c>
      <c r="H256" t="str">
        <v>Incidente</v>
      </c>
      <c r="I256" t="str">
        <v>Type2</v>
      </c>
      <c r="J256" t="str">
        <v>A (Muy Importante)</v>
      </c>
      <c r="K256">
        <v>8</v>
      </c>
      <c r="L256">
        <v>56</v>
      </c>
      <c r="M256">
        <v>56</v>
      </c>
    </row>
    <row r="257" spans="1:13" x14ac:dyDescent="0.35">
      <c r="A257" t="str">
        <v>Incidente</v>
      </c>
      <c r="B257" t="str">
        <v>Type8</v>
      </c>
      <c r="C257" t="str">
        <v>B (Importante)</v>
      </c>
      <c r="D257">
        <v>1</v>
      </c>
      <c r="E257">
        <v>1</v>
      </c>
      <c r="F257">
        <v>0</v>
      </c>
      <c r="H257" t="str">
        <v>Incidente</v>
      </c>
      <c r="I257" t="str">
        <v>Type2</v>
      </c>
      <c r="J257" t="str">
        <v>A (Muy Importante)</v>
      </c>
      <c r="K257">
        <v>8</v>
      </c>
      <c r="L257">
        <v>56</v>
      </c>
      <c r="M257">
        <v>56</v>
      </c>
    </row>
    <row r="258" spans="1:13" x14ac:dyDescent="0.35">
      <c r="A258" t="str">
        <v>Solicitud de servicio</v>
      </c>
      <c r="B258" t="str">
        <v>Type12</v>
      </c>
      <c r="C258" t="str">
        <v>B (Importante)</v>
      </c>
      <c r="D258">
        <v>1</v>
      </c>
      <c r="E258">
        <v>6</v>
      </c>
      <c r="F258">
        <v>0</v>
      </c>
      <c r="H258" t="str">
        <v>Incidente</v>
      </c>
      <c r="I258" t="str">
        <v>Type2</v>
      </c>
      <c r="J258" t="str">
        <v>A (Muy Importante)</v>
      </c>
      <c r="K258">
        <v>8</v>
      </c>
      <c r="L258">
        <v>56</v>
      </c>
      <c r="M258">
        <v>56</v>
      </c>
    </row>
    <row r="259" spans="1:13" x14ac:dyDescent="0.35">
      <c r="A259" t="str">
        <v>Incidente</v>
      </c>
      <c r="B259" t="str">
        <v>Type8</v>
      </c>
      <c r="C259" t="str">
        <v>B (Importante)</v>
      </c>
      <c r="D259">
        <v>1</v>
      </c>
      <c r="E259">
        <v>1</v>
      </c>
      <c r="F259">
        <v>0</v>
      </c>
      <c r="H259" t="str">
        <v>Incidente</v>
      </c>
      <c r="I259" t="str">
        <v>Type2</v>
      </c>
      <c r="J259" t="str">
        <v>A (Muy Importante)</v>
      </c>
      <c r="K259">
        <v>8</v>
      </c>
      <c r="L259">
        <v>58</v>
      </c>
      <c r="M259">
        <v>58</v>
      </c>
    </row>
    <row r="260" spans="1:13" x14ac:dyDescent="0.35">
      <c r="A260" t="str">
        <v>Incidente</v>
      </c>
      <c r="B260" t="str">
        <v>Type8</v>
      </c>
      <c r="C260" t="str">
        <v>B (Importante)</v>
      </c>
      <c r="D260">
        <v>1</v>
      </c>
      <c r="E260">
        <v>1</v>
      </c>
      <c r="F260">
        <v>0</v>
      </c>
      <c r="H260" t="str">
        <v>Incidente</v>
      </c>
      <c r="I260" t="str">
        <v>Type2</v>
      </c>
      <c r="J260" t="str">
        <v>A (Muy Importante)</v>
      </c>
      <c r="K260">
        <v>8</v>
      </c>
      <c r="L260">
        <v>58</v>
      </c>
      <c r="M260">
        <v>58</v>
      </c>
    </row>
    <row r="261" spans="1:13" x14ac:dyDescent="0.35">
      <c r="A261" t="str">
        <v>Incidente</v>
      </c>
      <c r="B261" t="str">
        <v>Type8</v>
      </c>
      <c r="C261" t="str">
        <v>B (Importante)</v>
      </c>
      <c r="D261">
        <v>1</v>
      </c>
      <c r="E261">
        <v>1</v>
      </c>
      <c r="F261">
        <v>0</v>
      </c>
      <c r="H261" t="str">
        <v>Incidente</v>
      </c>
      <c r="I261" t="str">
        <v>Type2</v>
      </c>
      <c r="J261" t="str">
        <v>A (Muy Importante)</v>
      </c>
      <c r="K261">
        <v>8</v>
      </c>
      <c r="L261">
        <v>58</v>
      </c>
      <c r="M261">
        <v>58</v>
      </c>
    </row>
    <row r="262" spans="1:13" x14ac:dyDescent="0.35">
      <c r="A262" t="str">
        <v>Solicitud de servicio</v>
      </c>
      <c r="B262" t="str">
        <v>Type1</v>
      </c>
      <c r="C262" t="str">
        <v>A (Muy Importante)</v>
      </c>
      <c r="D262">
        <v>1</v>
      </c>
      <c r="E262">
        <v>0</v>
      </c>
      <c r="F262">
        <v>0</v>
      </c>
      <c r="H262" t="str">
        <v>Incidente</v>
      </c>
      <c r="I262" t="str">
        <v>Type2</v>
      </c>
      <c r="J262" t="str">
        <v>A (Muy Importante)</v>
      </c>
      <c r="K262">
        <v>8</v>
      </c>
      <c r="L262">
        <v>59</v>
      </c>
      <c r="M262">
        <v>59</v>
      </c>
    </row>
    <row r="263" spans="1:13" x14ac:dyDescent="0.35">
      <c r="A263" t="str">
        <v>Solicitud de servicio</v>
      </c>
      <c r="B263" t="str">
        <v>Type5</v>
      </c>
      <c r="C263" t="str">
        <v>B (Importante)</v>
      </c>
      <c r="D263">
        <v>1</v>
      </c>
      <c r="E263">
        <v>0</v>
      </c>
      <c r="F263">
        <v>0</v>
      </c>
      <c r="H263" t="str">
        <v>Incidente</v>
      </c>
      <c r="I263" t="str">
        <v>Type2</v>
      </c>
      <c r="J263" t="str">
        <v>A (Muy Importante)</v>
      </c>
      <c r="K263">
        <v>8</v>
      </c>
      <c r="L263">
        <v>59</v>
      </c>
      <c r="M263">
        <v>59</v>
      </c>
    </row>
    <row r="264" spans="1:13" x14ac:dyDescent="0.35">
      <c r="A264" t="str">
        <v>Incidente</v>
      </c>
      <c r="B264" t="str">
        <v>Type4</v>
      </c>
      <c r="C264" t="str">
        <v>A (Muy Importante)</v>
      </c>
      <c r="D264">
        <v>1</v>
      </c>
      <c r="E264">
        <v>1</v>
      </c>
      <c r="F264">
        <v>0</v>
      </c>
      <c r="H264" t="str">
        <v>Incidente</v>
      </c>
      <c r="I264" t="str">
        <v>Type2</v>
      </c>
      <c r="J264" t="str">
        <v>A (Muy Importante)</v>
      </c>
      <c r="K264">
        <v>8</v>
      </c>
      <c r="L264">
        <v>59</v>
      </c>
      <c r="M264">
        <v>59</v>
      </c>
    </row>
    <row r="265" spans="1:13" x14ac:dyDescent="0.35">
      <c r="A265" t="str">
        <v>Incidente</v>
      </c>
      <c r="B265" t="str">
        <v>Type6</v>
      </c>
      <c r="C265" t="str">
        <v>A (Muy Importante)</v>
      </c>
      <c r="D265">
        <v>1</v>
      </c>
      <c r="E265">
        <v>1</v>
      </c>
      <c r="F265">
        <v>0</v>
      </c>
      <c r="H265" t="str">
        <v>Incidente</v>
      </c>
      <c r="I265" t="str">
        <v>Type2</v>
      </c>
      <c r="J265" t="str">
        <v>A (Muy Importante)</v>
      </c>
      <c r="K265">
        <v>7</v>
      </c>
      <c r="L265">
        <v>0</v>
      </c>
      <c r="M265">
        <v>0</v>
      </c>
    </row>
    <row r="266" spans="1:13" x14ac:dyDescent="0.35">
      <c r="A266" t="str">
        <v>Incidente</v>
      </c>
      <c r="B266" t="str">
        <v>Type6</v>
      </c>
      <c r="C266" t="str">
        <v>A (Muy Importante)</v>
      </c>
      <c r="D266">
        <v>1</v>
      </c>
      <c r="E266">
        <v>1</v>
      </c>
      <c r="F266">
        <v>1</v>
      </c>
      <c r="H266" t="str">
        <v>Incidente</v>
      </c>
      <c r="I266" t="str">
        <v>Type2</v>
      </c>
      <c r="J266" t="str">
        <v>A (Muy Importante)</v>
      </c>
      <c r="K266">
        <v>7</v>
      </c>
      <c r="L266">
        <v>1</v>
      </c>
      <c r="M266">
        <v>1</v>
      </c>
    </row>
    <row r="267" spans="1:13" x14ac:dyDescent="0.35">
      <c r="A267" t="str">
        <v>Incidente</v>
      </c>
      <c r="B267" t="str">
        <v>Type6</v>
      </c>
      <c r="C267" t="str">
        <v>A (Muy Importante)</v>
      </c>
      <c r="D267">
        <v>1</v>
      </c>
      <c r="E267">
        <v>1</v>
      </c>
      <c r="F267">
        <v>0</v>
      </c>
      <c r="H267" t="str">
        <v>Incidente</v>
      </c>
      <c r="I267" t="str">
        <v>Type2</v>
      </c>
      <c r="J267" t="str">
        <v>A (Muy Importante)</v>
      </c>
      <c r="K267">
        <v>7</v>
      </c>
      <c r="L267">
        <v>5</v>
      </c>
      <c r="M267">
        <v>0</v>
      </c>
    </row>
    <row r="268" spans="1:13" x14ac:dyDescent="0.35">
      <c r="A268" t="str">
        <v>Solicitud de servicio</v>
      </c>
      <c r="B268" t="str">
        <v>Type9</v>
      </c>
      <c r="C268" t="str">
        <v>B (Importante)</v>
      </c>
      <c r="D268">
        <v>1</v>
      </c>
      <c r="E268">
        <v>0</v>
      </c>
      <c r="F268">
        <v>0</v>
      </c>
      <c r="H268" t="str">
        <v>Incidente</v>
      </c>
      <c r="I268" t="str">
        <v>Type2</v>
      </c>
      <c r="J268" t="str">
        <v>A (Muy Importante)</v>
      </c>
      <c r="K268">
        <v>7</v>
      </c>
      <c r="L268">
        <v>0</v>
      </c>
      <c r="M268">
        <v>0</v>
      </c>
    </row>
    <row r="269" spans="1:13" x14ac:dyDescent="0.35">
      <c r="A269" t="str">
        <v>Incidente</v>
      </c>
      <c r="B269" t="str">
        <v>Type8</v>
      </c>
      <c r="C269" t="str">
        <v>B (Importante)</v>
      </c>
      <c r="D269">
        <v>1</v>
      </c>
      <c r="E269">
        <v>2</v>
      </c>
      <c r="F269">
        <v>0</v>
      </c>
      <c r="H269" t="str">
        <v>Incidente</v>
      </c>
      <c r="I269" t="str">
        <v>Type2</v>
      </c>
      <c r="J269" t="str">
        <v>A (Muy Importante)</v>
      </c>
      <c r="K269">
        <v>7</v>
      </c>
      <c r="L269">
        <v>0</v>
      </c>
      <c r="M269">
        <v>0</v>
      </c>
    </row>
    <row r="270" spans="1:13" x14ac:dyDescent="0.35">
      <c r="A270" t="str">
        <v>Incidente</v>
      </c>
      <c r="B270" t="str">
        <v>Type4</v>
      </c>
      <c r="C270" t="str">
        <v>A (Muy Importante)</v>
      </c>
      <c r="D270">
        <v>1</v>
      </c>
      <c r="E270">
        <v>2</v>
      </c>
      <c r="F270">
        <v>0</v>
      </c>
      <c r="H270" t="str">
        <v>Incidente</v>
      </c>
      <c r="I270" t="str">
        <v>Type2</v>
      </c>
      <c r="J270" t="str">
        <v>A (Muy Importante)</v>
      </c>
      <c r="K270">
        <v>7</v>
      </c>
      <c r="L270">
        <v>0</v>
      </c>
      <c r="M270">
        <v>0</v>
      </c>
    </row>
    <row r="271" spans="1:13" x14ac:dyDescent="0.35">
      <c r="A271" t="str">
        <v>Incidente</v>
      </c>
      <c r="B271" t="str">
        <v>Type4</v>
      </c>
      <c r="C271" t="str">
        <v>A (Muy Importante)</v>
      </c>
      <c r="D271">
        <v>1</v>
      </c>
      <c r="E271">
        <v>3</v>
      </c>
      <c r="F271">
        <v>3</v>
      </c>
      <c r="H271" t="str">
        <v>Incidente</v>
      </c>
      <c r="I271" t="str">
        <v>Type2</v>
      </c>
      <c r="J271" t="str">
        <v>A (Muy Importante)</v>
      </c>
      <c r="K271">
        <v>7</v>
      </c>
      <c r="L271">
        <v>2</v>
      </c>
      <c r="M271">
        <v>2</v>
      </c>
    </row>
    <row r="272" spans="1:13" x14ac:dyDescent="0.35">
      <c r="A272" t="str">
        <v>Incidente</v>
      </c>
      <c r="B272" t="str">
        <v>Type6</v>
      </c>
      <c r="C272" t="str">
        <v>A (Muy Importante)</v>
      </c>
      <c r="D272">
        <v>1</v>
      </c>
      <c r="E272">
        <v>7</v>
      </c>
      <c r="F272">
        <v>5</v>
      </c>
      <c r="H272" t="str">
        <v>Incidente</v>
      </c>
      <c r="I272" t="str">
        <v>Type2</v>
      </c>
      <c r="J272" t="str">
        <v>A (Muy Importante)</v>
      </c>
      <c r="K272">
        <v>7</v>
      </c>
      <c r="L272">
        <v>0</v>
      </c>
      <c r="M272">
        <v>0</v>
      </c>
    </row>
    <row r="273" spans="1:13" x14ac:dyDescent="0.35">
      <c r="A273" t="str">
        <v>Incidente</v>
      </c>
      <c r="B273" t="str">
        <v>Type2</v>
      </c>
      <c r="C273" t="str">
        <v>A (Muy Importante)</v>
      </c>
      <c r="D273">
        <v>1</v>
      </c>
      <c r="E273">
        <v>0</v>
      </c>
      <c r="F273">
        <v>0</v>
      </c>
      <c r="H273" t="str">
        <v>Incidente</v>
      </c>
      <c r="I273" t="str">
        <v>Type2</v>
      </c>
      <c r="J273" t="str">
        <v>A (Muy Importante)</v>
      </c>
      <c r="K273">
        <v>7</v>
      </c>
      <c r="L273">
        <v>0</v>
      </c>
      <c r="M273">
        <v>0</v>
      </c>
    </row>
    <row r="274" spans="1:13" x14ac:dyDescent="0.35">
      <c r="A274" t="str">
        <v>Solicitud de servicio</v>
      </c>
      <c r="B274" t="str">
        <v>Type1</v>
      </c>
      <c r="C274" t="str">
        <v>A (Muy Importante)</v>
      </c>
      <c r="D274">
        <v>1</v>
      </c>
      <c r="E274">
        <v>0</v>
      </c>
      <c r="F274">
        <v>0</v>
      </c>
      <c r="H274" t="str">
        <v>Incidente</v>
      </c>
      <c r="I274" t="str">
        <v>Type2</v>
      </c>
      <c r="J274" t="str">
        <v>A (Muy Importante)</v>
      </c>
      <c r="K274">
        <v>7</v>
      </c>
      <c r="L274">
        <v>0</v>
      </c>
      <c r="M274">
        <v>0</v>
      </c>
    </row>
    <row r="275" spans="1:13" x14ac:dyDescent="0.35">
      <c r="A275" t="str">
        <v>Incidente</v>
      </c>
      <c r="B275" t="str">
        <v>Type6</v>
      </c>
      <c r="C275" t="str">
        <v>A (Muy Importante)</v>
      </c>
      <c r="D275">
        <v>1</v>
      </c>
      <c r="E275">
        <v>7</v>
      </c>
      <c r="F275">
        <v>6</v>
      </c>
      <c r="H275" t="str">
        <v>Incidente</v>
      </c>
      <c r="I275" t="str">
        <v>Type2</v>
      </c>
      <c r="J275" t="str">
        <v>A (Muy Importante)</v>
      </c>
      <c r="K275">
        <v>7</v>
      </c>
      <c r="L275">
        <v>8</v>
      </c>
      <c r="M275">
        <v>8</v>
      </c>
    </row>
    <row r="276" spans="1:13" x14ac:dyDescent="0.35">
      <c r="A276" t="str">
        <v>Incidente</v>
      </c>
      <c r="B276" t="str">
        <v>Type6</v>
      </c>
      <c r="C276" t="str">
        <v>A (Muy Importante)</v>
      </c>
      <c r="D276">
        <v>1</v>
      </c>
      <c r="E276">
        <v>3</v>
      </c>
      <c r="F276">
        <v>1</v>
      </c>
      <c r="H276" t="str">
        <v>Incidente</v>
      </c>
      <c r="I276" t="str">
        <v>Type2</v>
      </c>
      <c r="J276" t="str">
        <v>A (Muy Importante)</v>
      </c>
      <c r="K276">
        <v>7</v>
      </c>
      <c r="L276">
        <v>0</v>
      </c>
      <c r="M276">
        <v>0</v>
      </c>
    </row>
    <row r="277" spans="1:13" x14ac:dyDescent="0.35">
      <c r="A277" t="str">
        <v>Incidente</v>
      </c>
      <c r="B277" t="str">
        <v>Type6</v>
      </c>
      <c r="C277" t="str">
        <v>A (Muy Importante)</v>
      </c>
      <c r="D277">
        <v>1</v>
      </c>
      <c r="E277">
        <v>0</v>
      </c>
      <c r="F277">
        <v>0</v>
      </c>
      <c r="H277" t="str">
        <v>Incidente</v>
      </c>
      <c r="I277" t="str">
        <v>Type2</v>
      </c>
      <c r="J277" t="str">
        <v>A (Muy Importante)</v>
      </c>
      <c r="K277">
        <v>7</v>
      </c>
      <c r="L277">
        <v>0</v>
      </c>
      <c r="M277">
        <v>0</v>
      </c>
    </row>
    <row r="278" spans="1:13" x14ac:dyDescent="0.35">
      <c r="A278" t="str">
        <v>Incidente</v>
      </c>
      <c r="B278" t="str">
        <v>Type2</v>
      </c>
      <c r="C278" t="str">
        <v>A++ (Bloqueo)</v>
      </c>
      <c r="D278">
        <v>1</v>
      </c>
      <c r="E278">
        <v>2</v>
      </c>
      <c r="F278">
        <v>2</v>
      </c>
      <c r="H278" t="str">
        <v>Incidente</v>
      </c>
      <c r="I278" t="str">
        <v>Type2</v>
      </c>
      <c r="J278" t="str">
        <v>A (Muy Importante)</v>
      </c>
      <c r="K278">
        <v>7</v>
      </c>
      <c r="L278">
        <v>3</v>
      </c>
      <c r="M278">
        <v>3</v>
      </c>
    </row>
    <row r="279" spans="1:13" x14ac:dyDescent="0.35">
      <c r="A279" t="str">
        <v>Incidente</v>
      </c>
      <c r="B279" t="str">
        <v>Type6</v>
      </c>
      <c r="C279" t="str">
        <v>A++ (Bloqueo)</v>
      </c>
      <c r="D279">
        <v>1</v>
      </c>
      <c r="E279">
        <v>2</v>
      </c>
      <c r="F279">
        <v>2</v>
      </c>
      <c r="H279" t="str">
        <v>Incidente</v>
      </c>
      <c r="I279" t="str">
        <v>Type2</v>
      </c>
      <c r="J279" t="str">
        <v>A (Muy Importante)</v>
      </c>
      <c r="K279">
        <v>7</v>
      </c>
      <c r="L279">
        <v>0</v>
      </c>
      <c r="M279">
        <v>0</v>
      </c>
    </row>
    <row r="280" spans="1:13" x14ac:dyDescent="0.35">
      <c r="A280" t="str">
        <v>Incidente</v>
      </c>
      <c r="B280" t="str">
        <v>Type6</v>
      </c>
      <c r="C280" t="str">
        <v>A (Muy Importante)</v>
      </c>
      <c r="D280">
        <v>1</v>
      </c>
      <c r="E280">
        <v>0</v>
      </c>
      <c r="F280">
        <v>0</v>
      </c>
      <c r="H280" t="str">
        <v>Incidente</v>
      </c>
      <c r="I280" t="str">
        <v>Type2</v>
      </c>
      <c r="J280" t="str">
        <v>A (Muy Importante)</v>
      </c>
      <c r="K280">
        <v>7</v>
      </c>
      <c r="L280">
        <v>1</v>
      </c>
      <c r="M280">
        <v>0</v>
      </c>
    </row>
    <row r="281" spans="1:13" x14ac:dyDescent="0.35">
      <c r="A281" t="str">
        <v>Incidente</v>
      </c>
      <c r="B281" t="str">
        <v>Type6</v>
      </c>
      <c r="C281" t="str">
        <v>A (Muy Importante)</v>
      </c>
      <c r="D281">
        <v>1</v>
      </c>
      <c r="E281">
        <v>4</v>
      </c>
      <c r="F281">
        <v>0</v>
      </c>
      <c r="H281" t="str">
        <v>Incidente</v>
      </c>
      <c r="I281" t="str">
        <v>Type2</v>
      </c>
      <c r="J281" t="str">
        <v>A (Muy Importante)</v>
      </c>
      <c r="K281">
        <v>7</v>
      </c>
      <c r="L281">
        <v>9</v>
      </c>
      <c r="M281">
        <v>9</v>
      </c>
    </row>
    <row r="282" spans="1:13" x14ac:dyDescent="0.35">
      <c r="A282" t="str">
        <v>Incidente</v>
      </c>
      <c r="B282" t="str">
        <v>Type2</v>
      </c>
      <c r="C282" t="str">
        <v>A (Muy Importante)</v>
      </c>
      <c r="D282">
        <v>1</v>
      </c>
      <c r="E282">
        <v>3</v>
      </c>
      <c r="F282">
        <v>3</v>
      </c>
      <c r="H282" t="str">
        <v>Incidente</v>
      </c>
      <c r="I282" t="str">
        <v>Type2</v>
      </c>
      <c r="J282" t="str">
        <v>A (Muy Importante)</v>
      </c>
      <c r="K282">
        <v>7</v>
      </c>
      <c r="L282">
        <v>1</v>
      </c>
      <c r="M282">
        <v>1</v>
      </c>
    </row>
    <row r="283" spans="1:13" x14ac:dyDescent="0.35">
      <c r="A283" t="str">
        <v>Solicitud de servicio</v>
      </c>
      <c r="B283" t="str">
        <v>Type10</v>
      </c>
      <c r="C283" t="str">
        <v>B (Importante)</v>
      </c>
      <c r="D283">
        <v>1</v>
      </c>
      <c r="E283">
        <v>5</v>
      </c>
      <c r="F283">
        <v>0</v>
      </c>
      <c r="H283" t="str">
        <v>Incidente</v>
      </c>
      <c r="I283" t="str">
        <v>Type2</v>
      </c>
      <c r="J283" t="str">
        <v>A (Muy Importante)</v>
      </c>
      <c r="K283">
        <v>7</v>
      </c>
      <c r="L283">
        <v>3</v>
      </c>
      <c r="M283">
        <v>3</v>
      </c>
    </row>
    <row r="284" spans="1:13" x14ac:dyDescent="0.35">
      <c r="A284" t="str">
        <v>Solicitud de servicio</v>
      </c>
      <c r="B284" t="str">
        <v>Type1</v>
      </c>
      <c r="C284" t="str">
        <v>B (Importante)</v>
      </c>
      <c r="D284">
        <v>1</v>
      </c>
      <c r="E284">
        <v>0</v>
      </c>
      <c r="F284">
        <v>0</v>
      </c>
      <c r="H284" t="str">
        <v>Incidente</v>
      </c>
      <c r="I284" t="str">
        <v>Type2</v>
      </c>
      <c r="J284" t="str">
        <v>A (Muy Importante)</v>
      </c>
      <c r="K284">
        <v>7</v>
      </c>
      <c r="L284">
        <v>6</v>
      </c>
      <c r="M284">
        <v>6</v>
      </c>
    </row>
    <row r="285" spans="1:13" x14ac:dyDescent="0.35">
      <c r="A285" t="str">
        <v>Incidente</v>
      </c>
      <c r="B285" t="str">
        <v>Type4</v>
      </c>
      <c r="C285" t="str">
        <v>A (Muy Importante)</v>
      </c>
      <c r="D285">
        <v>1</v>
      </c>
      <c r="E285">
        <v>6</v>
      </c>
      <c r="F285">
        <v>5</v>
      </c>
      <c r="H285" t="str">
        <v>Incidente</v>
      </c>
      <c r="I285" t="str">
        <v>Type2</v>
      </c>
      <c r="J285" t="str">
        <v>A (Muy Importante)</v>
      </c>
      <c r="K285">
        <v>7</v>
      </c>
      <c r="L285">
        <v>1</v>
      </c>
      <c r="M285">
        <v>0</v>
      </c>
    </row>
    <row r="286" spans="1:13" x14ac:dyDescent="0.35">
      <c r="A286" t="str">
        <v>Incidente</v>
      </c>
      <c r="B286" t="str">
        <v>Type4</v>
      </c>
      <c r="C286" t="str">
        <v>A (Muy Importante)</v>
      </c>
      <c r="D286">
        <v>1</v>
      </c>
      <c r="E286">
        <v>6</v>
      </c>
      <c r="F286">
        <v>6</v>
      </c>
      <c r="H286" t="str">
        <v>Incidente</v>
      </c>
      <c r="I286" t="str">
        <v>Type2</v>
      </c>
      <c r="J286" t="str">
        <v>A (Muy Importante)</v>
      </c>
      <c r="K286">
        <v>7</v>
      </c>
      <c r="L286">
        <v>2</v>
      </c>
      <c r="M286">
        <v>0</v>
      </c>
    </row>
    <row r="287" spans="1:13" x14ac:dyDescent="0.35">
      <c r="A287" t="str">
        <v>Incidente</v>
      </c>
      <c r="B287" t="str">
        <v>Type6</v>
      </c>
      <c r="C287" t="str">
        <v>A+ (Crítico)</v>
      </c>
      <c r="D287">
        <v>1</v>
      </c>
      <c r="E287">
        <v>7</v>
      </c>
      <c r="F287">
        <v>0</v>
      </c>
      <c r="H287" t="str">
        <v>Incidente</v>
      </c>
      <c r="I287" t="str">
        <v>Type2</v>
      </c>
      <c r="J287" t="str">
        <v>A (Muy Importante)</v>
      </c>
      <c r="K287">
        <v>7</v>
      </c>
      <c r="L287">
        <v>2</v>
      </c>
      <c r="M287">
        <v>0</v>
      </c>
    </row>
    <row r="288" spans="1:13" x14ac:dyDescent="0.35">
      <c r="A288" t="str">
        <v>Incidente</v>
      </c>
      <c r="B288" t="str">
        <v>Type6</v>
      </c>
      <c r="C288" t="str">
        <v>A (Muy Importante)</v>
      </c>
      <c r="D288">
        <v>1</v>
      </c>
      <c r="E288">
        <v>1</v>
      </c>
      <c r="F288">
        <v>0</v>
      </c>
      <c r="H288" t="str">
        <v>Incidente</v>
      </c>
      <c r="I288" t="str">
        <v>Type2</v>
      </c>
      <c r="J288" t="str">
        <v>A (Muy Importante)</v>
      </c>
      <c r="K288">
        <v>7</v>
      </c>
      <c r="L288">
        <v>1</v>
      </c>
      <c r="M288">
        <v>1</v>
      </c>
    </row>
    <row r="289" spans="1:13" x14ac:dyDescent="0.35">
      <c r="A289" t="str">
        <v>Incidente</v>
      </c>
      <c r="B289" t="str">
        <v>Type2</v>
      </c>
      <c r="C289" t="str">
        <v>A (Muy Importante)</v>
      </c>
      <c r="D289">
        <v>1</v>
      </c>
      <c r="E289">
        <v>2</v>
      </c>
      <c r="F289">
        <v>2</v>
      </c>
      <c r="H289" t="str">
        <v>Incidente</v>
      </c>
      <c r="I289" t="str">
        <v>Type2</v>
      </c>
      <c r="J289" t="str">
        <v>A (Muy Importante)</v>
      </c>
      <c r="K289">
        <v>7</v>
      </c>
      <c r="L289">
        <v>18</v>
      </c>
      <c r="M289">
        <v>0</v>
      </c>
    </row>
    <row r="290" spans="1:13" x14ac:dyDescent="0.35">
      <c r="A290" t="str">
        <v>Incidente</v>
      </c>
      <c r="B290" t="str">
        <v>Type6</v>
      </c>
      <c r="C290" t="str">
        <v>A+ (Crítico)</v>
      </c>
      <c r="D290">
        <v>1</v>
      </c>
      <c r="E290">
        <v>0</v>
      </c>
      <c r="F290">
        <v>0</v>
      </c>
      <c r="H290" t="str">
        <v>Incidente</v>
      </c>
      <c r="I290" t="str">
        <v>Type2</v>
      </c>
      <c r="J290" t="str">
        <v>A (Muy Importante)</v>
      </c>
      <c r="K290">
        <v>7</v>
      </c>
      <c r="L290">
        <v>17</v>
      </c>
      <c r="M290">
        <v>9</v>
      </c>
    </row>
    <row r="291" spans="1:13" x14ac:dyDescent="0.35">
      <c r="A291" t="str">
        <v>Incidente</v>
      </c>
      <c r="B291" t="str">
        <v>Type2</v>
      </c>
      <c r="C291" t="str">
        <v>A (Muy Importante)</v>
      </c>
      <c r="D291">
        <v>1</v>
      </c>
      <c r="E291">
        <v>2</v>
      </c>
      <c r="F291">
        <v>2</v>
      </c>
      <c r="H291" t="str">
        <v>Incidente</v>
      </c>
      <c r="I291" t="str">
        <v>Type2</v>
      </c>
      <c r="J291" t="str">
        <v>A (Muy Importante)</v>
      </c>
      <c r="K291">
        <v>7</v>
      </c>
      <c r="L291">
        <v>1</v>
      </c>
      <c r="M291">
        <v>1</v>
      </c>
    </row>
    <row r="292" spans="1:13" x14ac:dyDescent="0.35">
      <c r="A292" t="str">
        <v>Incidente</v>
      </c>
      <c r="B292" t="str">
        <v>Type2</v>
      </c>
      <c r="C292" t="str">
        <v>A+ (Crítico)</v>
      </c>
      <c r="D292">
        <v>1</v>
      </c>
      <c r="E292">
        <v>2</v>
      </c>
      <c r="F292">
        <v>2</v>
      </c>
      <c r="H292" t="str">
        <v>Incidente</v>
      </c>
      <c r="I292" t="str">
        <v>Type2</v>
      </c>
      <c r="J292" t="str">
        <v>A (Muy Importante)</v>
      </c>
      <c r="K292">
        <v>7</v>
      </c>
      <c r="L292">
        <v>2</v>
      </c>
      <c r="M292">
        <v>2</v>
      </c>
    </row>
    <row r="293" spans="1:13" x14ac:dyDescent="0.35">
      <c r="A293" t="str">
        <v>Incidente</v>
      </c>
      <c r="B293" t="str">
        <v>Type6</v>
      </c>
      <c r="C293" t="str">
        <v>A (Muy Importante)</v>
      </c>
      <c r="D293">
        <v>1</v>
      </c>
      <c r="E293">
        <v>8</v>
      </c>
      <c r="F293">
        <v>8</v>
      </c>
      <c r="H293" t="str">
        <v>Incidente</v>
      </c>
      <c r="I293" t="str">
        <v>Type2</v>
      </c>
      <c r="J293" t="str">
        <v>A (Muy Importante)</v>
      </c>
      <c r="K293">
        <v>7</v>
      </c>
      <c r="L293">
        <v>2</v>
      </c>
      <c r="M293">
        <v>2</v>
      </c>
    </row>
    <row r="294" spans="1:13" x14ac:dyDescent="0.35">
      <c r="A294" t="str">
        <v>Incidente</v>
      </c>
      <c r="B294" t="str">
        <v>Type6</v>
      </c>
      <c r="C294" t="str">
        <v>A (Muy Importante)</v>
      </c>
      <c r="D294">
        <v>1</v>
      </c>
      <c r="E294">
        <v>1</v>
      </c>
      <c r="F294">
        <v>0</v>
      </c>
      <c r="H294" t="str">
        <v>Incidente</v>
      </c>
      <c r="I294" t="str">
        <v>Type2</v>
      </c>
      <c r="J294" t="str">
        <v>A (Muy Importante)</v>
      </c>
      <c r="K294">
        <v>7</v>
      </c>
      <c r="L294">
        <v>3</v>
      </c>
      <c r="M294">
        <v>0</v>
      </c>
    </row>
    <row r="295" spans="1:13" x14ac:dyDescent="0.35">
      <c r="A295" t="str">
        <v>Incidente</v>
      </c>
      <c r="B295" t="str">
        <v>Type6</v>
      </c>
      <c r="C295" t="str">
        <v>A+ (Crítico)</v>
      </c>
      <c r="D295">
        <v>1</v>
      </c>
      <c r="E295">
        <v>7</v>
      </c>
      <c r="F295">
        <v>7</v>
      </c>
      <c r="H295" t="str">
        <v>Incidente</v>
      </c>
      <c r="I295" t="str">
        <v>Type2</v>
      </c>
      <c r="J295" t="str">
        <v>A (Muy Importante)</v>
      </c>
      <c r="K295">
        <v>7</v>
      </c>
      <c r="L295">
        <v>3</v>
      </c>
      <c r="M295">
        <v>0</v>
      </c>
    </row>
    <row r="296" spans="1:13" x14ac:dyDescent="0.35">
      <c r="A296" t="str">
        <v>Solicitud de servicio</v>
      </c>
      <c r="B296" t="str">
        <v>Type1</v>
      </c>
      <c r="C296" t="str">
        <v>A (Muy Importante)</v>
      </c>
      <c r="D296">
        <v>1</v>
      </c>
      <c r="E296">
        <v>12</v>
      </c>
      <c r="F296">
        <v>0</v>
      </c>
      <c r="H296" t="str">
        <v>Incidente</v>
      </c>
      <c r="I296" t="str">
        <v>Type2</v>
      </c>
      <c r="J296" t="str">
        <v>A (Muy Importante)</v>
      </c>
      <c r="K296">
        <v>7</v>
      </c>
      <c r="L296">
        <v>3</v>
      </c>
      <c r="M296">
        <v>0</v>
      </c>
    </row>
    <row r="297" spans="1:13" x14ac:dyDescent="0.35">
      <c r="A297" t="str">
        <v>Solicitud de servicio</v>
      </c>
      <c r="B297" t="str">
        <v>Type9</v>
      </c>
      <c r="C297" t="str">
        <v>A (Muy Importante)</v>
      </c>
      <c r="D297">
        <v>1</v>
      </c>
      <c r="E297">
        <v>3</v>
      </c>
      <c r="F297">
        <v>0</v>
      </c>
      <c r="H297" t="str">
        <v>Incidente</v>
      </c>
      <c r="I297" t="str">
        <v>Type2</v>
      </c>
      <c r="J297" t="str">
        <v>A (Muy Importante)</v>
      </c>
      <c r="K297">
        <v>7</v>
      </c>
      <c r="L297">
        <v>14</v>
      </c>
      <c r="M297">
        <v>14</v>
      </c>
    </row>
    <row r="298" spans="1:13" x14ac:dyDescent="0.35">
      <c r="A298" t="str">
        <v>Solicitud de servicio</v>
      </c>
      <c r="B298" t="str">
        <v>Type1</v>
      </c>
      <c r="C298" t="str">
        <v>A (Muy Importante)</v>
      </c>
      <c r="D298">
        <v>1</v>
      </c>
      <c r="E298">
        <v>2</v>
      </c>
      <c r="F298">
        <v>0</v>
      </c>
      <c r="H298" t="str">
        <v>Incidente</v>
      </c>
      <c r="I298" t="str">
        <v>Type2</v>
      </c>
      <c r="J298" t="str">
        <v>A (Muy Importante)</v>
      </c>
      <c r="K298">
        <v>7</v>
      </c>
      <c r="L298">
        <v>76</v>
      </c>
      <c r="M298">
        <v>0</v>
      </c>
    </row>
    <row r="299" spans="1:13" x14ac:dyDescent="0.35">
      <c r="A299" t="str">
        <v>Solicitud de servicio</v>
      </c>
      <c r="B299" t="str">
        <v>Type1</v>
      </c>
      <c r="C299" t="str">
        <v>B (Importante)</v>
      </c>
      <c r="D299">
        <v>1</v>
      </c>
      <c r="E299">
        <v>0</v>
      </c>
      <c r="F299">
        <v>0</v>
      </c>
      <c r="H299" t="str">
        <v>Incidente</v>
      </c>
      <c r="I299" t="str">
        <v>Type2</v>
      </c>
      <c r="J299" t="str">
        <v>A (Muy Importante)</v>
      </c>
      <c r="K299">
        <v>7</v>
      </c>
      <c r="L299">
        <v>84</v>
      </c>
      <c r="M299">
        <v>0</v>
      </c>
    </row>
    <row r="300" spans="1:13" x14ac:dyDescent="0.35">
      <c r="A300" t="str">
        <v>Incidente</v>
      </c>
      <c r="B300" t="str">
        <v>Type6</v>
      </c>
      <c r="C300" t="str">
        <v>A (Muy Importante)</v>
      </c>
      <c r="D300">
        <v>1</v>
      </c>
      <c r="E300">
        <v>1</v>
      </c>
      <c r="F300">
        <v>1</v>
      </c>
      <c r="H300" t="str">
        <v>Incidente</v>
      </c>
      <c r="I300" t="str">
        <v>Type2</v>
      </c>
      <c r="J300" t="str">
        <v>A (Muy Importante)</v>
      </c>
      <c r="K300">
        <v>7</v>
      </c>
      <c r="L300">
        <v>87</v>
      </c>
      <c r="M300">
        <v>75</v>
      </c>
    </row>
    <row r="301" spans="1:13" x14ac:dyDescent="0.35">
      <c r="A301" t="str">
        <v>Incidente</v>
      </c>
      <c r="B301" t="str">
        <v>Type6</v>
      </c>
      <c r="C301" t="str">
        <v>A (Muy Importante)</v>
      </c>
      <c r="D301">
        <v>1</v>
      </c>
      <c r="E301">
        <v>1</v>
      </c>
      <c r="F301">
        <v>0</v>
      </c>
      <c r="H301" t="str">
        <v>Incidente</v>
      </c>
      <c r="I301" t="str">
        <v>Type2</v>
      </c>
      <c r="J301" t="str">
        <v>A (Muy Importante)</v>
      </c>
      <c r="K301">
        <v>4</v>
      </c>
      <c r="L301">
        <v>0</v>
      </c>
      <c r="M301">
        <v>0</v>
      </c>
    </row>
    <row r="302" spans="1:13" x14ac:dyDescent="0.35">
      <c r="A302" t="str">
        <v>Solicitud de servicio</v>
      </c>
      <c r="B302" t="str">
        <v>Type14</v>
      </c>
      <c r="C302" t="str">
        <v>A+ (Crítico)</v>
      </c>
      <c r="D302">
        <v>1</v>
      </c>
      <c r="E302">
        <v>0</v>
      </c>
      <c r="F302">
        <v>0</v>
      </c>
      <c r="H302" t="str">
        <v>Incidente</v>
      </c>
      <c r="I302" t="str">
        <v>Type2</v>
      </c>
      <c r="J302" t="str">
        <v>A (Muy Importante)</v>
      </c>
      <c r="K302">
        <v>4</v>
      </c>
      <c r="L302">
        <v>0</v>
      </c>
      <c r="M302">
        <v>0</v>
      </c>
    </row>
    <row r="303" spans="1:13" x14ac:dyDescent="0.35">
      <c r="A303" t="str">
        <v>Incidente</v>
      </c>
      <c r="B303" t="str">
        <v>Type6</v>
      </c>
      <c r="C303" t="str">
        <v>A (Muy Importante)</v>
      </c>
      <c r="D303">
        <v>1</v>
      </c>
      <c r="E303">
        <v>7</v>
      </c>
      <c r="F303">
        <v>7</v>
      </c>
      <c r="H303" t="str">
        <v>Incidente</v>
      </c>
      <c r="I303" t="str">
        <v>Type2</v>
      </c>
      <c r="J303" t="str">
        <v>A (Muy Importante)</v>
      </c>
      <c r="K303">
        <v>4</v>
      </c>
      <c r="L303">
        <v>0</v>
      </c>
      <c r="M303">
        <v>0</v>
      </c>
    </row>
    <row r="304" spans="1:13" x14ac:dyDescent="0.35">
      <c r="A304" t="str">
        <v>Incidente</v>
      </c>
      <c r="B304" t="str">
        <v>Type6</v>
      </c>
      <c r="C304" t="str">
        <v>A (Muy Importante)</v>
      </c>
      <c r="D304">
        <v>1</v>
      </c>
      <c r="E304">
        <v>0</v>
      </c>
      <c r="F304">
        <v>0</v>
      </c>
      <c r="H304" t="str">
        <v>Incidente</v>
      </c>
      <c r="I304" t="str">
        <v>Type2</v>
      </c>
      <c r="J304" t="str">
        <v>A (Muy Importante)</v>
      </c>
      <c r="K304">
        <v>4</v>
      </c>
      <c r="L304">
        <v>1</v>
      </c>
      <c r="M304">
        <v>1</v>
      </c>
    </row>
    <row r="305" spans="1:13" x14ac:dyDescent="0.35">
      <c r="A305" t="str">
        <v>Incidente</v>
      </c>
      <c r="B305" t="str">
        <v>Type6</v>
      </c>
      <c r="C305" t="str">
        <v>A (Muy Importante)</v>
      </c>
      <c r="D305">
        <v>1</v>
      </c>
      <c r="E305">
        <v>2</v>
      </c>
      <c r="F305">
        <v>0</v>
      </c>
      <c r="H305" t="str">
        <v>Incidente</v>
      </c>
      <c r="I305" t="str">
        <v>Type2</v>
      </c>
      <c r="J305" t="str">
        <v>A (Muy Importante)</v>
      </c>
      <c r="K305">
        <v>4</v>
      </c>
      <c r="L305">
        <v>0</v>
      </c>
      <c r="M305">
        <v>0</v>
      </c>
    </row>
    <row r="306" spans="1:13" x14ac:dyDescent="0.35">
      <c r="A306" t="str">
        <v>Incidente</v>
      </c>
      <c r="B306" t="str">
        <v>Type2</v>
      </c>
      <c r="C306" t="str">
        <v>A (Muy Importante)</v>
      </c>
      <c r="D306">
        <v>1</v>
      </c>
      <c r="E306">
        <v>6</v>
      </c>
      <c r="F306">
        <v>0</v>
      </c>
      <c r="H306" t="str">
        <v>Incidente</v>
      </c>
      <c r="I306" t="str">
        <v>Type2</v>
      </c>
      <c r="J306" t="str">
        <v>A (Muy Importante)</v>
      </c>
      <c r="K306">
        <v>4</v>
      </c>
      <c r="L306">
        <v>3</v>
      </c>
      <c r="M306">
        <v>3</v>
      </c>
    </row>
    <row r="307" spans="1:13" x14ac:dyDescent="0.35">
      <c r="A307" t="str">
        <v>Solicitud de servicio</v>
      </c>
      <c r="B307" t="str">
        <v>Type3</v>
      </c>
      <c r="C307" t="str">
        <v>B (Importante)</v>
      </c>
      <c r="D307">
        <v>1</v>
      </c>
      <c r="E307">
        <v>0</v>
      </c>
      <c r="F307">
        <v>0</v>
      </c>
      <c r="H307" t="str">
        <v>Incidente</v>
      </c>
      <c r="I307" t="str">
        <v>Type2</v>
      </c>
      <c r="J307" t="str">
        <v>A (Muy Importante)</v>
      </c>
      <c r="K307">
        <v>4</v>
      </c>
      <c r="L307">
        <v>0</v>
      </c>
      <c r="M307">
        <v>0</v>
      </c>
    </row>
    <row r="308" spans="1:13" x14ac:dyDescent="0.35">
      <c r="A308" t="str">
        <v>Incidente</v>
      </c>
      <c r="B308" t="str">
        <v>Type2</v>
      </c>
      <c r="C308" t="str">
        <v>A (Muy Importante)</v>
      </c>
      <c r="D308">
        <v>1</v>
      </c>
      <c r="E308">
        <v>2</v>
      </c>
      <c r="F308">
        <v>1</v>
      </c>
      <c r="H308" t="str">
        <v>Incidente</v>
      </c>
      <c r="I308" t="str">
        <v>Type2</v>
      </c>
      <c r="J308" t="str">
        <v>A (Muy Importante)</v>
      </c>
      <c r="K308">
        <v>4</v>
      </c>
      <c r="L308">
        <v>3</v>
      </c>
      <c r="M308">
        <v>3</v>
      </c>
    </row>
    <row r="309" spans="1:13" x14ac:dyDescent="0.35">
      <c r="A309" t="str">
        <v>Incidente</v>
      </c>
      <c r="B309" t="str">
        <v>Type4</v>
      </c>
      <c r="C309" t="str">
        <v>A+ (Crítico)</v>
      </c>
      <c r="D309">
        <v>1</v>
      </c>
      <c r="E309">
        <v>7</v>
      </c>
      <c r="F309">
        <v>7</v>
      </c>
      <c r="H309" t="str">
        <v>Incidente</v>
      </c>
      <c r="I309" t="str">
        <v>Type2</v>
      </c>
      <c r="J309" t="str">
        <v>A (Muy Importante)</v>
      </c>
      <c r="K309">
        <v>4</v>
      </c>
      <c r="L309">
        <v>0</v>
      </c>
      <c r="M309">
        <v>0</v>
      </c>
    </row>
    <row r="310" spans="1:13" x14ac:dyDescent="0.35">
      <c r="A310" t="str">
        <v>Incidente</v>
      </c>
      <c r="B310" t="str">
        <v>Type2</v>
      </c>
      <c r="C310" t="str">
        <v>A (Muy Importante)</v>
      </c>
      <c r="D310">
        <v>1</v>
      </c>
      <c r="E310">
        <v>0</v>
      </c>
      <c r="F310">
        <v>0</v>
      </c>
      <c r="H310" t="str">
        <v>Incidente</v>
      </c>
      <c r="I310" t="str">
        <v>Type2</v>
      </c>
      <c r="J310" t="str">
        <v>A (Muy Importante)</v>
      </c>
      <c r="K310">
        <v>4</v>
      </c>
      <c r="L310">
        <v>0</v>
      </c>
      <c r="M310">
        <v>0</v>
      </c>
    </row>
    <row r="311" spans="1:13" x14ac:dyDescent="0.35">
      <c r="A311" t="str">
        <v>Incidente</v>
      </c>
      <c r="B311" t="str">
        <v>Type2</v>
      </c>
      <c r="C311" t="str">
        <v>A (Muy Importante)</v>
      </c>
      <c r="D311">
        <v>1</v>
      </c>
      <c r="E311">
        <v>2</v>
      </c>
      <c r="F311">
        <v>1</v>
      </c>
      <c r="H311" t="str">
        <v>Incidente</v>
      </c>
      <c r="I311" t="str">
        <v>Type2</v>
      </c>
      <c r="J311" t="str">
        <v>A (Muy Importante)</v>
      </c>
      <c r="K311">
        <v>4</v>
      </c>
      <c r="L311">
        <v>0</v>
      </c>
      <c r="M311">
        <v>0</v>
      </c>
    </row>
    <row r="312" spans="1:13" x14ac:dyDescent="0.35">
      <c r="A312" t="str">
        <v>Incidente</v>
      </c>
      <c r="B312" t="str">
        <v>Type6</v>
      </c>
      <c r="C312" t="str">
        <v>A (Muy Importante)</v>
      </c>
      <c r="D312">
        <v>1</v>
      </c>
      <c r="E312">
        <v>0</v>
      </c>
      <c r="F312">
        <v>0</v>
      </c>
      <c r="H312" t="str">
        <v>Incidente</v>
      </c>
      <c r="I312" t="str">
        <v>Type2</v>
      </c>
      <c r="J312" t="str">
        <v>A (Muy Importante)</v>
      </c>
      <c r="K312">
        <v>4</v>
      </c>
      <c r="L312">
        <v>4</v>
      </c>
      <c r="M312">
        <v>4</v>
      </c>
    </row>
    <row r="313" spans="1:13" x14ac:dyDescent="0.35">
      <c r="A313" t="str">
        <v>Incidente</v>
      </c>
      <c r="B313" t="str">
        <v>Type8</v>
      </c>
      <c r="C313" t="str">
        <v>B (Importante)</v>
      </c>
      <c r="D313">
        <v>1</v>
      </c>
      <c r="E313">
        <v>3</v>
      </c>
      <c r="F313">
        <v>0</v>
      </c>
      <c r="H313" t="str">
        <v>Incidente</v>
      </c>
      <c r="I313" t="str">
        <v>Type2</v>
      </c>
      <c r="J313" t="str">
        <v>A (Muy Importante)</v>
      </c>
      <c r="K313">
        <v>4</v>
      </c>
      <c r="L313">
        <v>4</v>
      </c>
      <c r="M313">
        <v>4</v>
      </c>
    </row>
    <row r="314" spans="1:13" x14ac:dyDescent="0.35">
      <c r="A314" t="str">
        <v>Incidente</v>
      </c>
      <c r="B314" t="str">
        <v>Type6</v>
      </c>
      <c r="C314" t="str">
        <v>A (Muy Importante)</v>
      </c>
      <c r="D314">
        <v>1</v>
      </c>
      <c r="E314">
        <v>0</v>
      </c>
      <c r="F314">
        <v>0</v>
      </c>
      <c r="H314" t="str">
        <v>Incidente</v>
      </c>
      <c r="I314" t="str">
        <v>Type2</v>
      </c>
      <c r="J314" t="str">
        <v>A (Muy Importante)</v>
      </c>
      <c r="K314">
        <v>4</v>
      </c>
      <c r="L314">
        <v>0</v>
      </c>
      <c r="M314">
        <v>0</v>
      </c>
    </row>
    <row r="315" spans="1:13" x14ac:dyDescent="0.35">
      <c r="A315" t="str">
        <v>Solicitud de servicio</v>
      </c>
      <c r="B315" t="str">
        <v>Type1</v>
      </c>
      <c r="C315" t="str">
        <v>A (Muy Importante)</v>
      </c>
      <c r="D315">
        <v>1</v>
      </c>
      <c r="E315">
        <v>3</v>
      </c>
      <c r="F315">
        <v>0</v>
      </c>
      <c r="H315" t="str">
        <v>Incidente</v>
      </c>
      <c r="I315" t="str">
        <v>Type2</v>
      </c>
      <c r="J315" t="str">
        <v>A (Muy Importante)</v>
      </c>
      <c r="K315">
        <v>4</v>
      </c>
      <c r="L315">
        <v>5</v>
      </c>
      <c r="M315">
        <v>0</v>
      </c>
    </row>
    <row r="316" spans="1:13" x14ac:dyDescent="0.35">
      <c r="A316" t="str">
        <v>Solicitud de servicio</v>
      </c>
      <c r="B316" t="str">
        <v>Type1</v>
      </c>
      <c r="C316" t="str">
        <v>A (Muy Importante)</v>
      </c>
      <c r="D316">
        <v>1</v>
      </c>
      <c r="E316">
        <v>3</v>
      </c>
      <c r="F316">
        <v>0</v>
      </c>
      <c r="H316" t="str">
        <v>Incidente</v>
      </c>
      <c r="I316" t="str">
        <v>Type2</v>
      </c>
      <c r="J316" t="str">
        <v>A (Muy Importante)</v>
      </c>
      <c r="K316">
        <v>4</v>
      </c>
      <c r="L316">
        <v>6</v>
      </c>
      <c r="M316">
        <v>6</v>
      </c>
    </row>
    <row r="317" spans="1:13" x14ac:dyDescent="0.35">
      <c r="A317" t="str">
        <v>Solicitud de servicio</v>
      </c>
      <c r="B317" t="str">
        <v>Type1</v>
      </c>
      <c r="C317" t="str">
        <v>A (Muy Importante)</v>
      </c>
      <c r="D317">
        <v>1</v>
      </c>
      <c r="E317">
        <v>3</v>
      </c>
      <c r="F317">
        <v>0</v>
      </c>
      <c r="H317" t="str">
        <v>Incidente</v>
      </c>
      <c r="I317" t="str">
        <v>Type2</v>
      </c>
      <c r="J317" t="str">
        <v>A (Muy Importante)</v>
      </c>
      <c r="K317">
        <v>4</v>
      </c>
      <c r="L317">
        <v>0</v>
      </c>
      <c r="M317">
        <v>0</v>
      </c>
    </row>
    <row r="318" spans="1:13" x14ac:dyDescent="0.35">
      <c r="A318" t="str">
        <v>Incidente</v>
      </c>
      <c r="B318" t="str">
        <v>Type2</v>
      </c>
      <c r="C318" t="str">
        <v>A (Muy Importante)</v>
      </c>
      <c r="D318">
        <v>1</v>
      </c>
      <c r="E318">
        <v>3</v>
      </c>
      <c r="F318">
        <v>0</v>
      </c>
      <c r="H318" t="str">
        <v>Incidente</v>
      </c>
      <c r="I318" t="str">
        <v>Type2</v>
      </c>
      <c r="J318" t="str">
        <v>A (Muy Importante)</v>
      </c>
      <c r="K318">
        <v>4</v>
      </c>
      <c r="L318">
        <v>1</v>
      </c>
      <c r="M318">
        <v>1</v>
      </c>
    </row>
    <row r="319" spans="1:13" x14ac:dyDescent="0.35">
      <c r="A319" t="str">
        <v>Incidente</v>
      </c>
      <c r="B319" t="str">
        <v>Type2</v>
      </c>
      <c r="C319" t="str">
        <v>A (Muy Importante)</v>
      </c>
      <c r="D319">
        <v>1</v>
      </c>
      <c r="E319">
        <v>3</v>
      </c>
      <c r="F319">
        <v>0</v>
      </c>
      <c r="H319" t="str">
        <v>Incidente</v>
      </c>
      <c r="I319" t="str">
        <v>Type2</v>
      </c>
      <c r="J319" t="str">
        <v>A (Muy Importante)</v>
      </c>
      <c r="K319">
        <v>4</v>
      </c>
      <c r="L319">
        <v>0</v>
      </c>
      <c r="M319">
        <v>0</v>
      </c>
    </row>
    <row r="320" spans="1:13" x14ac:dyDescent="0.35">
      <c r="A320" t="str">
        <v>Incidente</v>
      </c>
      <c r="B320" t="str">
        <v>Type6</v>
      </c>
      <c r="C320" t="str">
        <v>A (Muy Importante)</v>
      </c>
      <c r="D320">
        <v>1</v>
      </c>
      <c r="E320">
        <v>5</v>
      </c>
      <c r="F320">
        <v>5</v>
      </c>
      <c r="H320" t="str">
        <v>Incidente</v>
      </c>
      <c r="I320" t="str">
        <v>Type2</v>
      </c>
      <c r="J320" t="str">
        <v>A (Muy Importante)</v>
      </c>
      <c r="K320">
        <v>4</v>
      </c>
      <c r="L320">
        <v>2</v>
      </c>
      <c r="M320">
        <v>0</v>
      </c>
    </row>
    <row r="321" spans="1:13" x14ac:dyDescent="0.35">
      <c r="A321" t="str">
        <v>Incidente</v>
      </c>
      <c r="B321" t="str">
        <v>Type6</v>
      </c>
      <c r="C321" t="str">
        <v>A+ (Crítico)</v>
      </c>
      <c r="D321">
        <v>1</v>
      </c>
      <c r="E321">
        <v>14</v>
      </c>
      <c r="F321">
        <v>14</v>
      </c>
      <c r="H321" t="str">
        <v>Incidente</v>
      </c>
      <c r="I321" t="str">
        <v>Type2</v>
      </c>
      <c r="J321" t="str">
        <v>A (Muy Importante)</v>
      </c>
      <c r="K321">
        <v>4</v>
      </c>
      <c r="L321">
        <v>2</v>
      </c>
      <c r="M321">
        <v>2</v>
      </c>
    </row>
    <row r="322" spans="1:13" x14ac:dyDescent="0.35">
      <c r="A322" t="str">
        <v>Solicitud de servicio</v>
      </c>
      <c r="B322" t="str">
        <v>Type1</v>
      </c>
      <c r="C322" t="str">
        <v>A (Muy Importante)</v>
      </c>
      <c r="D322">
        <v>1</v>
      </c>
      <c r="E322">
        <v>0</v>
      </c>
      <c r="F322">
        <v>0</v>
      </c>
      <c r="H322" t="str">
        <v>Incidente</v>
      </c>
      <c r="I322" t="str">
        <v>Type2</v>
      </c>
      <c r="J322" t="str">
        <v>A (Muy Importante)</v>
      </c>
      <c r="K322">
        <v>4</v>
      </c>
      <c r="L322">
        <v>1</v>
      </c>
      <c r="M322">
        <v>1</v>
      </c>
    </row>
    <row r="323" spans="1:13" x14ac:dyDescent="0.35">
      <c r="A323" t="str">
        <v>Solicitud de servicio</v>
      </c>
      <c r="B323" t="str">
        <v>Type1</v>
      </c>
      <c r="C323" t="str">
        <v>A (Muy Importante)</v>
      </c>
      <c r="D323">
        <v>1</v>
      </c>
      <c r="E323">
        <v>0</v>
      </c>
      <c r="F323">
        <v>0</v>
      </c>
      <c r="H323" t="str">
        <v>Incidente</v>
      </c>
      <c r="I323" t="str">
        <v>Type2</v>
      </c>
      <c r="J323" t="str">
        <v>A (Muy Importante)</v>
      </c>
      <c r="K323">
        <v>4</v>
      </c>
      <c r="L323">
        <v>2</v>
      </c>
      <c r="M323">
        <v>2</v>
      </c>
    </row>
    <row r="324" spans="1:13" x14ac:dyDescent="0.35">
      <c r="A324" t="str">
        <v>Solicitud de servicio</v>
      </c>
      <c r="B324" t="str">
        <v>Type1</v>
      </c>
      <c r="C324" t="str">
        <v>A (Muy Importante)</v>
      </c>
      <c r="D324">
        <v>1</v>
      </c>
      <c r="E324">
        <v>0</v>
      </c>
      <c r="F324">
        <v>0</v>
      </c>
      <c r="H324" t="str">
        <v>Incidente</v>
      </c>
      <c r="I324" t="str">
        <v>Type2</v>
      </c>
      <c r="J324" t="str">
        <v>A (Muy Importante)</v>
      </c>
      <c r="K324">
        <v>4</v>
      </c>
      <c r="L324">
        <v>7</v>
      </c>
      <c r="M324">
        <v>7</v>
      </c>
    </row>
    <row r="325" spans="1:13" x14ac:dyDescent="0.35">
      <c r="A325" t="str">
        <v>Solicitud de servicio</v>
      </c>
      <c r="B325" t="str">
        <v>Type1</v>
      </c>
      <c r="C325" t="str">
        <v>A (Muy Importante)</v>
      </c>
      <c r="D325">
        <v>1</v>
      </c>
      <c r="E325">
        <v>0</v>
      </c>
      <c r="F325">
        <v>0</v>
      </c>
      <c r="H325" t="str">
        <v>Incidente</v>
      </c>
      <c r="I325" t="str">
        <v>Type2</v>
      </c>
      <c r="J325" t="str">
        <v>A (Muy Importante)</v>
      </c>
      <c r="K325">
        <v>4</v>
      </c>
      <c r="L325">
        <v>1</v>
      </c>
      <c r="M325">
        <v>1</v>
      </c>
    </row>
    <row r="326" spans="1:13" x14ac:dyDescent="0.35">
      <c r="A326" t="str">
        <v>Incidente</v>
      </c>
      <c r="B326" t="str">
        <v>Type2</v>
      </c>
      <c r="C326" t="str">
        <v>A (Muy Importante)</v>
      </c>
      <c r="D326">
        <v>1</v>
      </c>
      <c r="E326">
        <v>1</v>
      </c>
      <c r="F326">
        <v>0</v>
      </c>
      <c r="H326" t="str">
        <v>Incidente</v>
      </c>
      <c r="I326" t="str">
        <v>Type2</v>
      </c>
      <c r="J326" t="str">
        <v>A (Muy Importante)</v>
      </c>
      <c r="K326">
        <v>4</v>
      </c>
      <c r="L326">
        <v>12</v>
      </c>
      <c r="M326">
        <v>12</v>
      </c>
    </row>
    <row r="327" spans="1:13" x14ac:dyDescent="0.35">
      <c r="A327" t="str">
        <v>Incidente</v>
      </c>
      <c r="B327" t="str">
        <v>Type2</v>
      </c>
      <c r="C327" t="str">
        <v>A (Muy Importante)</v>
      </c>
      <c r="D327">
        <v>1</v>
      </c>
      <c r="E327">
        <v>4</v>
      </c>
      <c r="F327">
        <v>0</v>
      </c>
      <c r="H327" t="str">
        <v>Incidente</v>
      </c>
      <c r="I327" t="str">
        <v>Type2</v>
      </c>
      <c r="J327" t="str">
        <v>A (Muy Importante)</v>
      </c>
      <c r="K327">
        <v>4</v>
      </c>
      <c r="L327">
        <v>12</v>
      </c>
      <c r="M327">
        <v>12</v>
      </c>
    </row>
    <row r="328" spans="1:13" x14ac:dyDescent="0.35">
      <c r="A328" t="str">
        <v>Solicitud de servicio</v>
      </c>
      <c r="B328" t="str">
        <v>Type10</v>
      </c>
      <c r="C328" t="str">
        <v>A+ (Crítico)</v>
      </c>
      <c r="D328">
        <v>1</v>
      </c>
      <c r="E328">
        <v>1</v>
      </c>
      <c r="F328">
        <v>0</v>
      </c>
      <c r="H328" t="str">
        <v>Incidente</v>
      </c>
      <c r="I328" t="str">
        <v>Type2</v>
      </c>
      <c r="J328" t="str">
        <v>A (Muy Importante)</v>
      </c>
      <c r="K328">
        <v>4</v>
      </c>
      <c r="L328">
        <v>3</v>
      </c>
      <c r="M328">
        <v>3</v>
      </c>
    </row>
    <row r="329" spans="1:13" x14ac:dyDescent="0.35">
      <c r="A329" t="str">
        <v>Incidente</v>
      </c>
      <c r="B329" t="str">
        <v>Type2</v>
      </c>
      <c r="C329" t="str">
        <v>A (Muy Importante)</v>
      </c>
      <c r="D329">
        <v>1</v>
      </c>
      <c r="E329">
        <v>9</v>
      </c>
      <c r="F329">
        <v>9</v>
      </c>
      <c r="H329" t="str">
        <v>Incidente</v>
      </c>
      <c r="I329" t="str">
        <v>Type2</v>
      </c>
      <c r="J329" t="str">
        <v>A (Muy Importante)</v>
      </c>
      <c r="K329">
        <v>4</v>
      </c>
      <c r="L329">
        <v>18</v>
      </c>
      <c r="M329">
        <v>18</v>
      </c>
    </row>
    <row r="330" spans="1:13" x14ac:dyDescent="0.35">
      <c r="A330" t="str">
        <v>Incidente</v>
      </c>
      <c r="B330" t="str">
        <v>Type2</v>
      </c>
      <c r="C330" t="str">
        <v>A (Muy Importante)</v>
      </c>
      <c r="D330">
        <v>1</v>
      </c>
      <c r="E330">
        <v>1</v>
      </c>
      <c r="F330">
        <v>1</v>
      </c>
      <c r="H330" t="str">
        <v>Incidente</v>
      </c>
      <c r="I330" t="str">
        <v>Type2</v>
      </c>
      <c r="J330" t="str">
        <v>A (Muy Importante)</v>
      </c>
      <c r="K330">
        <v>4</v>
      </c>
      <c r="L330">
        <v>5</v>
      </c>
      <c r="M330">
        <v>5</v>
      </c>
    </row>
    <row r="331" spans="1:13" x14ac:dyDescent="0.35">
      <c r="A331" t="str">
        <v>Incidente</v>
      </c>
      <c r="B331" t="str">
        <v>Type6</v>
      </c>
      <c r="C331" t="str">
        <v>A+ (Crítico)</v>
      </c>
      <c r="D331">
        <v>1</v>
      </c>
      <c r="E331">
        <v>2</v>
      </c>
      <c r="F331">
        <v>2</v>
      </c>
      <c r="H331" t="str">
        <v>Incidente</v>
      </c>
      <c r="I331" t="str">
        <v>Type2</v>
      </c>
      <c r="J331" t="str">
        <v>A (Muy Importante)</v>
      </c>
      <c r="K331">
        <v>4</v>
      </c>
      <c r="L331">
        <v>6</v>
      </c>
      <c r="M331">
        <v>6</v>
      </c>
    </row>
    <row r="332" spans="1:13" x14ac:dyDescent="0.35">
      <c r="A332" t="str">
        <v>Incidente</v>
      </c>
      <c r="B332" t="str">
        <v>Type8</v>
      </c>
      <c r="C332" t="str">
        <v>A+ (Crítico)</v>
      </c>
      <c r="D332">
        <v>1</v>
      </c>
      <c r="E332">
        <v>5</v>
      </c>
      <c r="F332">
        <v>4</v>
      </c>
      <c r="H332" t="str">
        <v>Incidente</v>
      </c>
      <c r="I332" t="str">
        <v>Type2</v>
      </c>
      <c r="J332" t="str">
        <v>A (Muy Importante)</v>
      </c>
      <c r="K332">
        <v>4</v>
      </c>
      <c r="L332">
        <v>1</v>
      </c>
      <c r="M332">
        <v>1</v>
      </c>
    </row>
    <row r="333" spans="1:13" x14ac:dyDescent="0.35">
      <c r="A333" t="str">
        <v>Incidente</v>
      </c>
      <c r="B333" t="str">
        <v>Type6</v>
      </c>
      <c r="C333" t="str">
        <v>A (Muy Importante)</v>
      </c>
      <c r="D333">
        <v>1</v>
      </c>
      <c r="E333">
        <v>0</v>
      </c>
      <c r="F333">
        <v>0</v>
      </c>
      <c r="H333" t="str">
        <v>Incidente</v>
      </c>
      <c r="I333" t="str">
        <v>Type2</v>
      </c>
      <c r="J333" t="str">
        <v>A (Muy Importante)</v>
      </c>
      <c r="K333">
        <v>4</v>
      </c>
      <c r="L333">
        <v>6</v>
      </c>
      <c r="M333">
        <v>6</v>
      </c>
    </row>
    <row r="334" spans="1:13" x14ac:dyDescent="0.35">
      <c r="A334" t="str">
        <v>Incidente</v>
      </c>
      <c r="B334" t="str">
        <v>Type2</v>
      </c>
      <c r="C334" t="str">
        <v>A (Muy Importante)</v>
      </c>
      <c r="D334">
        <v>1</v>
      </c>
      <c r="E334">
        <v>1</v>
      </c>
      <c r="F334">
        <v>1</v>
      </c>
      <c r="H334" t="str">
        <v>Incidente</v>
      </c>
      <c r="I334" t="str">
        <v>Type2</v>
      </c>
      <c r="J334" t="str">
        <v>A (Muy Importante)</v>
      </c>
      <c r="K334">
        <v>4</v>
      </c>
      <c r="L334">
        <v>16</v>
      </c>
      <c r="M334">
        <v>16</v>
      </c>
    </row>
    <row r="335" spans="1:13" x14ac:dyDescent="0.35">
      <c r="A335" t="str">
        <v>Incidente</v>
      </c>
      <c r="B335" t="str">
        <v>Type2</v>
      </c>
      <c r="C335" t="str">
        <v>A (Muy Importante)</v>
      </c>
      <c r="D335">
        <v>1</v>
      </c>
      <c r="E335">
        <v>2</v>
      </c>
      <c r="F335">
        <v>0</v>
      </c>
      <c r="H335" t="str">
        <v>Incidente</v>
      </c>
      <c r="I335" t="str">
        <v>Type2</v>
      </c>
      <c r="J335" t="str">
        <v>A (Muy Importante)</v>
      </c>
      <c r="K335">
        <v>4</v>
      </c>
      <c r="L335">
        <v>6</v>
      </c>
      <c r="M335">
        <v>6</v>
      </c>
    </row>
    <row r="336" spans="1:13" x14ac:dyDescent="0.35">
      <c r="A336" t="str">
        <v>Incidente</v>
      </c>
      <c r="B336" t="str">
        <v>Type6</v>
      </c>
      <c r="C336" t="str">
        <v>A+ (Crítico)</v>
      </c>
      <c r="D336">
        <v>1</v>
      </c>
      <c r="E336">
        <v>13</v>
      </c>
      <c r="F336">
        <v>11</v>
      </c>
      <c r="H336" t="str">
        <v>Incidente</v>
      </c>
      <c r="I336" t="str">
        <v>Type2</v>
      </c>
      <c r="J336" t="str">
        <v>A (Muy Importante)</v>
      </c>
      <c r="K336">
        <v>4</v>
      </c>
      <c r="L336">
        <v>16</v>
      </c>
      <c r="M336">
        <v>16</v>
      </c>
    </row>
    <row r="337" spans="1:13" x14ac:dyDescent="0.35">
      <c r="A337" t="str">
        <v>Incidente</v>
      </c>
      <c r="B337" t="str">
        <v>Type6</v>
      </c>
      <c r="C337" t="str">
        <v>A (Muy Importante)</v>
      </c>
      <c r="D337">
        <v>1</v>
      </c>
      <c r="E337">
        <v>1</v>
      </c>
      <c r="F337">
        <v>0</v>
      </c>
      <c r="H337" t="str">
        <v>Incidente</v>
      </c>
      <c r="I337" t="str">
        <v>Type2</v>
      </c>
      <c r="J337" t="str">
        <v>A (Muy Importante)</v>
      </c>
      <c r="K337">
        <v>4</v>
      </c>
      <c r="L337">
        <v>21</v>
      </c>
      <c r="M337">
        <v>21</v>
      </c>
    </row>
    <row r="338" spans="1:13" x14ac:dyDescent="0.35">
      <c r="A338" t="str">
        <v>Incidente</v>
      </c>
      <c r="B338" t="str">
        <v>Type6</v>
      </c>
      <c r="C338" t="str">
        <v>A (Muy Importante)</v>
      </c>
      <c r="D338">
        <v>1</v>
      </c>
      <c r="E338">
        <v>1</v>
      </c>
      <c r="F338">
        <v>0</v>
      </c>
      <c r="H338" t="str">
        <v>Incidente</v>
      </c>
      <c r="I338" t="str">
        <v>Type2</v>
      </c>
      <c r="J338" t="str">
        <v>A (Muy Importante)</v>
      </c>
      <c r="K338">
        <v>4</v>
      </c>
      <c r="L338">
        <v>4</v>
      </c>
      <c r="M338">
        <v>4</v>
      </c>
    </row>
    <row r="339" spans="1:13" x14ac:dyDescent="0.35">
      <c r="A339" t="str">
        <v>Incidente</v>
      </c>
      <c r="B339" t="str">
        <v>Type2</v>
      </c>
      <c r="C339" t="str">
        <v>A (Muy Importante)</v>
      </c>
      <c r="D339">
        <v>1</v>
      </c>
      <c r="E339">
        <v>15</v>
      </c>
      <c r="F339">
        <v>8</v>
      </c>
      <c r="H339" t="str">
        <v>Incidente</v>
      </c>
      <c r="I339" t="str">
        <v>Type2</v>
      </c>
      <c r="J339" t="str">
        <v>A (Muy Importante)</v>
      </c>
      <c r="K339">
        <v>4</v>
      </c>
      <c r="L339">
        <v>1</v>
      </c>
      <c r="M339">
        <v>1</v>
      </c>
    </row>
    <row r="340" spans="1:13" x14ac:dyDescent="0.35">
      <c r="A340" t="str">
        <v>Incidente</v>
      </c>
      <c r="B340" t="str">
        <v>Type2</v>
      </c>
      <c r="C340" t="str">
        <v>A (Muy Importante)</v>
      </c>
      <c r="D340">
        <v>1</v>
      </c>
      <c r="E340">
        <v>15</v>
      </c>
      <c r="F340">
        <v>15</v>
      </c>
      <c r="H340" t="str">
        <v>Incidente</v>
      </c>
      <c r="I340" t="str">
        <v>Type2</v>
      </c>
      <c r="J340" t="str">
        <v>A (Muy Importante)</v>
      </c>
      <c r="K340">
        <v>4</v>
      </c>
      <c r="L340">
        <v>18</v>
      </c>
      <c r="M340">
        <v>18</v>
      </c>
    </row>
    <row r="341" spans="1:13" x14ac:dyDescent="0.35">
      <c r="A341" t="str">
        <v>Incidente</v>
      </c>
      <c r="B341" t="str">
        <v>Type8</v>
      </c>
      <c r="C341" t="str">
        <v>B (Importante)</v>
      </c>
      <c r="D341">
        <v>1</v>
      </c>
      <c r="E341">
        <v>0</v>
      </c>
      <c r="F341">
        <v>0</v>
      </c>
      <c r="H341" t="str">
        <v>Incidente</v>
      </c>
      <c r="I341" t="str">
        <v>Type2</v>
      </c>
      <c r="J341" t="str">
        <v>A (Muy Importante)</v>
      </c>
      <c r="K341">
        <v>4</v>
      </c>
      <c r="L341">
        <v>5</v>
      </c>
      <c r="M341">
        <v>5</v>
      </c>
    </row>
    <row r="342" spans="1:13" x14ac:dyDescent="0.35">
      <c r="A342" t="str">
        <v>Incidente</v>
      </c>
      <c r="B342" t="str">
        <v>Type8</v>
      </c>
      <c r="C342" t="str">
        <v>B (Importante)</v>
      </c>
      <c r="D342">
        <v>1</v>
      </c>
      <c r="E342">
        <v>7</v>
      </c>
      <c r="F342">
        <v>0</v>
      </c>
      <c r="H342" t="str">
        <v>Incidente</v>
      </c>
      <c r="I342" t="str">
        <v>Type2</v>
      </c>
      <c r="J342" t="str">
        <v>A (Muy Importante)</v>
      </c>
      <c r="K342">
        <v>4</v>
      </c>
      <c r="L342">
        <v>14</v>
      </c>
      <c r="M342">
        <v>14</v>
      </c>
    </row>
    <row r="343" spans="1:13" x14ac:dyDescent="0.35">
      <c r="A343" t="str">
        <v>Incidente</v>
      </c>
      <c r="B343" t="str">
        <v>Type2</v>
      </c>
      <c r="C343" t="str">
        <v>A (Muy Importante)</v>
      </c>
      <c r="D343">
        <v>1</v>
      </c>
      <c r="E343">
        <v>1</v>
      </c>
      <c r="F343">
        <v>0</v>
      </c>
      <c r="H343" t="str">
        <v>Incidente</v>
      </c>
      <c r="I343" t="str">
        <v>Type2</v>
      </c>
      <c r="J343" t="str">
        <v>A (Muy Importante)</v>
      </c>
      <c r="K343">
        <v>4</v>
      </c>
      <c r="L343">
        <v>5</v>
      </c>
      <c r="M343">
        <v>5</v>
      </c>
    </row>
    <row r="344" spans="1:13" x14ac:dyDescent="0.35">
      <c r="A344" t="str">
        <v>Incidente</v>
      </c>
      <c r="B344" t="str">
        <v>Type4</v>
      </c>
      <c r="C344" t="str">
        <v>A (Muy Importante)</v>
      </c>
      <c r="D344">
        <v>1</v>
      </c>
      <c r="E344">
        <v>1</v>
      </c>
      <c r="F344">
        <v>1</v>
      </c>
      <c r="H344" t="str">
        <v>Incidente</v>
      </c>
      <c r="I344" t="str">
        <v>Type2</v>
      </c>
      <c r="J344" t="str">
        <v>A (Muy Importante)</v>
      </c>
      <c r="K344">
        <v>4</v>
      </c>
      <c r="L344">
        <v>13</v>
      </c>
      <c r="M344">
        <v>7</v>
      </c>
    </row>
    <row r="345" spans="1:13" x14ac:dyDescent="0.35">
      <c r="A345" t="str">
        <v>Incidente</v>
      </c>
      <c r="B345" t="str">
        <v>Type6</v>
      </c>
      <c r="C345" t="str">
        <v>A+ (Crítico)</v>
      </c>
      <c r="D345">
        <v>1</v>
      </c>
      <c r="E345">
        <v>1</v>
      </c>
      <c r="F345">
        <v>1</v>
      </c>
      <c r="H345" t="str">
        <v>Incidente</v>
      </c>
      <c r="I345" t="str">
        <v>Type2</v>
      </c>
      <c r="J345" t="str">
        <v>A (Muy Importante)</v>
      </c>
      <c r="K345">
        <v>4</v>
      </c>
      <c r="L345">
        <v>13</v>
      </c>
      <c r="M345">
        <v>13</v>
      </c>
    </row>
    <row r="346" spans="1:13" x14ac:dyDescent="0.35">
      <c r="A346" t="str">
        <v>Incidente</v>
      </c>
      <c r="B346" t="str">
        <v>Type8</v>
      </c>
      <c r="C346" t="str">
        <v>B (Importante)</v>
      </c>
      <c r="D346">
        <v>1</v>
      </c>
      <c r="E346">
        <v>5</v>
      </c>
      <c r="F346">
        <v>0</v>
      </c>
      <c r="H346" t="str">
        <v>Incidente</v>
      </c>
      <c r="I346" t="str">
        <v>Type2</v>
      </c>
      <c r="J346" t="str">
        <v>A (Muy Importante)</v>
      </c>
      <c r="K346">
        <v>4</v>
      </c>
      <c r="L346">
        <v>68</v>
      </c>
      <c r="M346">
        <v>68</v>
      </c>
    </row>
    <row r="347" spans="1:13" x14ac:dyDescent="0.35">
      <c r="A347" t="str">
        <v>Incidente</v>
      </c>
      <c r="B347" t="str">
        <v>Type2</v>
      </c>
      <c r="C347" t="str">
        <v>A+ (Crítico)</v>
      </c>
      <c r="D347">
        <v>1</v>
      </c>
      <c r="E347">
        <v>2</v>
      </c>
      <c r="F347">
        <v>2</v>
      </c>
      <c r="H347" t="str">
        <v>Incidente</v>
      </c>
      <c r="I347" t="str">
        <v>Type2</v>
      </c>
      <c r="J347" t="str">
        <v>A (Muy Importante)</v>
      </c>
      <c r="K347">
        <v>4</v>
      </c>
      <c r="L347">
        <v>49</v>
      </c>
      <c r="M347">
        <v>49</v>
      </c>
    </row>
    <row r="348" spans="1:13" x14ac:dyDescent="0.35">
      <c r="A348" t="str">
        <v>Incidente</v>
      </c>
      <c r="B348" t="str">
        <v>Type2</v>
      </c>
      <c r="C348" t="str">
        <v>A (Muy Importante)</v>
      </c>
      <c r="D348">
        <v>1</v>
      </c>
      <c r="E348">
        <v>1</v>
      </c>
      <c r="F348">
        <v>0</v>
      </c>
      <c r="H348" t="str">
        <v>Incidente</v>
      </c>
      <c r="I348" t="str">
        <v>Type2</v>
      </c>
      <c r="J348" t="str">
        <v>A (Muy Importante)</v>
      </c>
      <c r="K348">
        <v>4</v>
      </c>
      <c r="L348">
        <v>76</v>
      </c>
      <c r="M348">
        <v>0</v>
      </c>
    </row>
    <row r="349" spans="1:13" x14ac:dyDescent="0.35">
      <c r="A349" t="str">
        <v>Solicitud de servicio</v>
      </c>
      <c r="B349" t="str">
        <v>Type1</v>
      </c>
      <c r="C349" t="str">
        <v>B (Importante)</v>
      </c>
      <c r="D349">
        <v>1</v>
      </c>
      <c r="E349">
        <v>0</v>
      </c>
      <c r="F349">
        <v>0</v>
      </c>
      <c r="H349" t="str">
        <v>Incidente</v>
      </c>
      <c r="I349" t="str">
        <v>Type2</v>
      </c>
      <c r="J349" t="str">
        <v>A (Muy Importante)</v>
      </c>
      <c r="K349">
        <v>4</v>
      </c>
      <c r="L349">
        <v>68</v>
      </c>
      <c r="M349">
        <v>68</v>
      </c>
    </row>
    <row r="350" spans="1:13" x14ac:dyDescent="0.35">
      <c r="A350" t="str">
        <v>Incidente</v>
      </c>
      <c r="B350" t="str">
        <v>Type6</v>
      </c>
      <c r="C350" t="str">
        <v>A (Muy Importante)</v>
      </c>
      <c r="D350">
        <v>1</v>
      </c>
      <c r="E350">
        <v>0</v>
      </c>
      <c r="F350">
        <v>0</v>
      </c>
      <c r="H350" t="str">
        <v>Incidente</v>
      </c>
      <c r="I350" t="str">
        <v>Type2</v>
      </c>
      <c r="J350" t="str">
        <v>A (Muy Importante)</v>
      </c>
      <c r="K350">
        <v>4</v>
      </c>
      <c r="L350">
        <v>76</v>
      </c>
      <c r="M350">
        <v>76</v>
      </c>
    </row>
    <row r="351" spans="1:13" x14ac:dyDescent="0.35">
      <c r="A351" t="str">
        <v>Incidente</v>
      </c>
      <c r="B351" t="str">
        <v>Type4</v>
      </c>
      <c r="C351" t="str">
        <v>A (Muy Importante)</v>
      </c>
      <c r="D351">
        <v>1</v>
      </c>
      <c r="E351">
        <v>1</v>
      </c>
      <c r="F351">
        <v>0</v>
      </c>
    </row>
    <row r="352" spans="1:13" x14ac:dyDescent="0.35">
      <c r="A352" t="str">
        <v>Incidente</v>
      </c>
      <c r="B352" t="str">
        <v>Type4</v>
      </c>
      <c r="C352" t="str">
        <v>A (Muy Importante)</v>
      </c>
      <c r="D352">
        <v>1</v>
      </c>
      <c r="E352">
        <v>1</v>
      </c>
      <c r="F352">
        <v>1</v>
      </c>
    </row>
    <row r="353" spans="1:6" x14ac:dyDescent="0.35">
      <c r="A353" t="str">
        <v>Incidente</v>
      </c>
      <c r="B353" t="str">
        <v>Type2</v>
      </c>
      <c r="C353" t="str">
        <v>A+ (Crítico)</v>
      </c>
      <c r="D353">
        <v>1</v>
      </c>
      <c r="E353">
        <v>0</v>
      </c>
      <c r="F353">
        <v>0</v>
      </c>
    </row>
    <row r="354" spans="1:6" x14ac:dyDescent="0.35">
      <c r="A354" t="str">
        <v>Incidente</v>
      </c>
      <c r="B354" t="str">
        <v>Type6</v>
      </c>
      <c r="C354" t="str">
        <v>A (Muy Importante)</v>
      </c>
      <c r="D354">
        <v>1</v>
      </c>
      <c r="E354">
        <v>16</v>
      </c>
      <c r="F354">
        <v>16</v>
      </c>
    </row>
    <row r="355" spans="1:6" x14ac:dyDescent="0.35">
      <c r="A355" t="str">
        <v>Incidente</v>
      </c>
      <c r="B355" t="str">
        <v>Type6</v>
      </c>
      <c r="C355" t="str">
        <v>A+ (Crítico)</v>
      </c>
      <c r="D355">
        <v>1</v>
      </c>
      <c r="E355">
        <v>16</v>
      </c>
      <c r="F355">
        <v>16</v>
      </c>
    </row>
    <row r="356" spans="1:6" x14ac:dyDescent="0.35">
      <c r="A356" t="str">
        <v>Incidente</v>
      </c>
      <c r="B356" t="str">
        <v>Type8</v>
      </c>
      <c r="C356" t="str">
        <v>B (Importante)</v>
      </c>
      <c r="D356">
        <v>1</v>
      </c>
      <c r="E356">
        <v>1</v>
      </c>
      <c r="F356">
        <v>0</v>
      </c>
    </row>
    <row r="357" spans="1:6" x14ac:dyDescent="0.35">
      <c r="A357" t="str">
        <v>Incidente</v>
      </c>
      <c r="B357" t="str">
        <v>Type8</v>
      </c>
      <c r="C357" t="str">
        <v>B (Importante)</v>
      </c>
      <c r="D357">
        <v>1</v>
      </c>
      <c r="E357">
        <v>3</v>
      </c>
      <c r="F357">
        <v>0</v>
      </c>
    </row>
    <row r="358" spans="1:6" x14ac:dyDescent="0.35">
      <c r="A358" t="str">
        <v>Incidente</v>
      </c>
      <c r="B358" t="str">
        <v>Type8</v>
      </c>
      <c r="C358" t="str">
        <v>B (Importante)</v>
      </c>
      <c r="D358">
        <v>1</v>
      </c>
      <c r="E358">
        <v>3</v>
      </c>
      <c r="F358">
        <v>0</v>
      </c>
    </row>
    <row r="359" spans="1:6" x14ac:dyDescent="0.35">
      <c r="A359" t="str">
        <v>Incidente</v>
      </c>
      <c r="B359" t="str">
        <v>Type8</v>
      </c>
      <c r="C359" t="str">
        <v>B (Importante)</v>
      </c>
      <c r="D359">
        <v>1</v>
      </c>
      <c r="E359">
        <v>11</v>
      </c>
      <c r="F359">
        <v>0</v>
      </c>
    </row>
    <row r="360" spans="1:6" x14ac:dyDescent="0.35">
      <c r="A360" t="str">
        <v>Incidente</v>
      </c>
      <c r="B360" t="str">
        <v>Type13</v>
      </c>
      <c r="C360" t="str">
        <v>B (Importante)</v>
      </c>
      <c r="D360">
        <v>1</v>
      </c>
      <c r="E360">
        <v>4</v>
      </c>
      <c r="F360">
        <v>0</v>
      </c>
    </row>
    <row r="361" spans="1:6" x14ac:dyDescent="0.35">
      <c r="A361" t="str">
        <v>Incidente</v>
      </c>
      <c r="B361" t="str">
        <v>Type6</v>
      </c>
      <c r="C361" t="str">
        <v>A+ (Crítico)</v>
      </c>
      <c r="D361">
        <v>1</v>
      </c>
      <c r="E361">
        <v>0</v>
      </c>
      <c r="F361">
        <v>0</v>
      </c>
    </row>
    <row r="362" spans="1:6" x14ac:dyDescent="0.35">
      <c r="A362" t="str">
        <v>Incidente</v>
      </c>
      <c r="B362" t="str">
        <v>Type8</v>
      </c>
      <c r="C362" t="str">
        <v>B (Importante)</v>
      </c>
      <c r="D362">
        <v>1</v>
      </c>
      <c r="E362">
        <v>5</v>
      </c>
      <c r="F362">
        <v>0</v>
      </c>
    </row>
    <row r="363" spans="1:6" x14ac:dyDescent="0.35">
      <c r="A363" t="str">
        <v>Solicitud de servicio</v>
      </c>
      <c r="B363" t="str">
        <v>Type1</v>
      </c>
      <c r="C363" t="str">
        <v>B (Importante)</v>
      </c>
      <c r="D363">
        <v>1</v>
      </c>
      <c r="E363">
        <v>1</v>
      </c>
      <c r="F363">
        <v>0</v>
      </c>
    </row>
    <row r="364" spans="1:6" x14ac:dyDescent="0.35">
      <c r="A364" t="str">
        <v>Incidente</v>
      </c>
      <c r="B364" t="str">
        <v>Type2</v>
      </c>
      <c r="C364" t="str">
        <v>A (Muy Importante)</v>
      </c>
      <c r="D364">
        <v>1</v>
      </c>
      <c r="E364">
        <v>13</v>
      </c>
      <c r="F364">
        <v>0</v>
      </c>
    </row>
    <row r="365" spans="1:6" x14ac:dyDescent="0.35">
      <c r="A365" t="str">
        <v>Incidente</v>
      </c>
      <c r="B365" t="str">
        <v>Type6</v>
      </c>
      <c r="C365" t="str">
        <v>B (Importante)</v>
      </c>
      <c r="D365">
        <v>1</v>
      </c>
      <c r="E365">
        <v>7</v>
      </c>
      <c r="F365">
        <v>0</v>
      </c>
    </row>
    <row r="366" spans="1:6" x14ac:dyDescent="0.35">
      <c r="A366" t="str">
        <v>Incidente</v>
      </c>
      <c r="B366" t="str">
        <v>Type4</v>
      </c>
      <c r="C366" t="str">
        <v>A (Muy Importante)</v>
      </c>
      <c r="D366">
        <v>1</v>
      </c>
      <c r="E366">
        <v>1</v>
      </c>
      <c r="F366">
        <v>1</v>
      </c>
    </row>
    <row r="367" spans="1:6" x14ac:dyDescent="0.35">
      <c r="A367" t="str">
        <v>Incidente</v>
      </c>
      <c r="B367" t="str">
        <v>Type2</v>
      </c>
      <c r="C367" t="str">
        <v>A (Muy Importante)</v>
      </c>
      <c r="D367">
        <v>1</v>
      </c>
      <c r="E367">
        <v>5</v>
      </c>
      <c r="F367">
        <v>5</v>
      </c>
    </row>
    <row r="368" spans="1:6" x14ac:dyDescent="0.35">
      <c r="A368" t="str">
        <v>Incidente</v>
      </c>
      <c r="B368" t="str">
        <v>Type2</v>
      </c>
      <c r="C368" t="str">
        <v>A (Muy Importante)</v>
      </c>
      <c r="D368">
        <v>1</v>
      </c>
      <c r="E368">
        <v>0</v>
      </c>
      <c r="F368">
        <v>0</v>
      </c>
    </row>
    <row r="369" spans="1:6" x14ac:dyDescent="0.35">
      <c r="A369" t="str">
        <v>Incidente</v>
      </c>
      <c r="B369" t="str">
        <v>Type6</v>
      </c>
      <c r="C369" t="str">
        <v>A (Muy Importante)</v>
      </c>
      <c r="D369">
        <v>1</v>
      </c>
      <c r="E369">
        <v>9</v>
      </c>
      <c r="F369">
        <v>9</v>
      </c>
    </row>
    <row r="370" spans="1:6" x14ac:dyDescent="0.35">
      <c r="A370" t="str">
        <v>Incidente</v>
      </c>
      <c r="B370" t="str">
        <v>Type2</v>
      </c>
      <c r="C370" t="str">
        <v>A (Muy Importante)</v>
      </c>
      <c r="D370">
        <v>1</v>
      </c>
      <c r="E370">
        <v>7</v>
      </c>
      <c r="F370">
        <v>0</v>
      </c>
    </row>
    <row r="371" spans="1:6" x14ac:dyDescent="0.35">
      <c r="A371" t="str">
        <v>Incidente</v>
      </c>
      <c r="B371" t="str">
        <v>Type2</v>
      </c>
      <c r="C371" t="str">
        <v>A (Muy Importante)</v>
      </c>
      <c r="D371">
        <v>1</v>
      </c>
      <c r="E371">
        <v>6</v>
      </c>
      <c r="F371">
        <v>5</v>
      </c>
    </row>
    <row r="372" spans="1:6" x14ac:dyDescent="0.35">
      <c r="A372" t="str">
        <v>Incidente</v>
      </c>
      <c r="B372" t="str">
        <v>Type2</v>
      </c>
      <c r="C372" t="str">
        <v>A (Muy Importante)</v>
      </c>
      <c r="D372">
        <v>1</v>
      </c>
      <c r="E372">
        <v>1</v>
      </c>
      <c r="F372">
        <v>1</v>
      </c>
    </row>
    <row r="373" spans="1:6" x14ac:dyDescent="0.35">
      <c r="A373" t="str">
        <v>Incidente</v>
      </c>
      <c r="B373" t="str">
        <v>Type8</v>
      </c>
      <c r="C373" t="str">
        <v>B (Importante)</v>
      </c>
      <c r="D373">
        <v>1</v>
      </c>
      <c r="E373">
        <v>14</v>
      </c>
      <c r="F373">
        <v>0</v>
      </c>
    </row>
    <row r="374" spans="1:6" x14ac:dyDescent="0.35">
      <c r="A374" t="str">
        <v>Solicitud de servicio</v>
      </c>
      <c r="B374" t="str">
        <v>Type1</v>
      </c>
      <c r="C374" t="str">
        <v>B (Importante)</v>
      </c>
      <c r="D374">
        <v>1</v>
      </c>
      <c r="E374">
        <v>0</v>
      </c>
      <c r="F374">
        <v>0</v>
      </c>
    </row>
    <row r="375" spans="1:6" x14ac:dyDescent="0.35">
      <c r="A375" t="str">
        <v>Incidente</v>
      </c>
      <c r="B375" t="str">
        <v>Type2</v>
      </c>
      <c r="C375" t="str">
        <v>A+ (Crítico)</v>
      </c>
      <c r="D375">
        <v>1</v>
      </c>
      <c r="E375">
        <v>6</v>
      </c>
      <c r="F375">
        <v>6</v>
      </c>
    </row>
    <row r="376" spans="1:6" x14ac:dyDescent="0.35">
      <c r="A376" t="str">
        <v>Incidente</v>
      </c>
      <c r="B376" t="str">
        <v>Type4</v>
      </c>
      <c r="C376" t="str">
        <v>A+ (Crítico)</v>
      </c>
      <c r="D376">
        <v>1</v>
      </c>
      <c r="E376">
        <v>14</v>
      </c>
      <c r="F376">
        <v>14</v>
      </c>
    </row>
    <row r="377" spans="1:6" x14ac:dyDescent="0.35">
      <c r="A377" t="str">
        <v>Incidente</v>
      </c>
      <c r="B377" t="str">
        <v>Type4</v>
      </c>
      <c r="C377" t="str">
        <v>A (Muy Importante)</v>
      </c>
      <c r="D377">
        <v>1</v>
      </c>
      <c r="E377">
        <v>1</v>
      </c>
      <c r="F377">
        <v>1</v>
      </c>
    </row>
    <row r="378" spans="1:6" x14ac:dyDescent="0.35">
      <c r="A378" t="str">
        <v>Incidente</v>
      </c>
      <c r="B378" t="str">
        <v>Type2</v>
      </c>
      <c r="C378" t="str">
        <v>A+ (Crítico)</v>
      </c>
      <c r="D378">
        <v>1</v>
      </c>
      <c r="E378">
        <v>1</v>
      </c>
      <c r="F378">
        <v>1</v>
      </c>
    </row>
    <row r="379" spans="1:6" x14ac:dyDescent="0.35">
      <c r="A379" t="str">
        <v>Incidente</v>
      </c>
      <c r="B379" t="str">
        <v>Type6</v>
      </c>
      <c r="C379" t="str">
        <v>A (Muy Importante)</v>
      </c>
      <c r="D379">
        <v>1</v>
      </c>
      <c r="E379">
        <v>1</v>
      </c>
      <c r="F379">
        <v>1</v>
      </c>
    </row>
    <row r="380" spans="1:6" x14ac:dyDescent="0.35">
      <c r="A380" t="str">
        <v>Incidente</v>
      </c>
      <c r="B380" t="str">
        <v>Type6</v>
      </c>
      <c r="C380" t="str">
        <v>A (Muy Importante)</v>
      </c>
      <c r="D380">
        <v>1</v>
      </c>
      <c r="E380">
        <v>22</v>
      </c>
      <c r="F380">
        <v>22</v>
      </c>
    </row>
    <row r="381" spans="1:6" x14ac:dyDescent="0.35">
      <c r="A381" t="str">
        <v>Incidente</v>
      </c>
      <c r="B381" t="str">
        <v>Type2</v>
      </c>
      <c r="C381" t="str">
        <v>A (Muy Importante)</v>
      </c>
      <c r="D381">
        <v>1</v>
      </c>
      <c r="E381">
        <v>3</v>
      </c>
      <c r="F381">
        <v>2</v>
      </c>
    </row>
    <row r="382" spans="1:6" x14ac:dyDescent="0.35">
      <c r="A382" t="str">
        <v>Incidente</v>
      </c>
      <c r="B382" t="str">
        <v>Type2</v>
      </c>
      <c r="C382" t="str">
        <v>A (Muy Importante)</v>
      </c>
      <c r="D382">
        <v>1</v>
      </c>
      <c r="E382">
        <v>3</v>
      </c>
      <c r="F382">
        <v>0</v>
      </c>
    </row>
    <row r="383" spans="1:6" x14ac:dyDescent="0.35">
      <c r="A383" t="str">
        <v>Incidente</v>
      </c>
      <c r="B383" t="str">
        <v>Type2</v>
      </c>
      <c r="C383" t="str">
        <v>A (Muy Importante)</v>
      </c>
      <c r="D383">
        <v>1</v>
      </c>
      <c r="E383">
        <v>1</v>
      </c>
      <c r="F383">
        <v>0</v>
      </c>
    </row>
    <row r="384" spans="1:6" x14ac:dyDescent="0.35">
      <c r="A384" t="str">
        <v>Incidente</v>
      </c>
      <c r="B384" t="str">
        <v>Type2</v>
      </c>
      <c r="C384" t="str">
        <v>A (Muy Importante)</v>
      </c>
      <c r="D384">
        <v>1</v>
      </c>
      <c r="E384">
        <v>2</v>
      </c>
      <c r="F384">
        <v>0</v>
      </c>
    </row>
    <row r="385" spans="1:6" x14ac:dyDescent="0.35">
      <c r="A385" t="str">
        <v>Incidente</v>
      </c>
      <c r="B385" t="str">
        <v>Type6</v>
      </c>
      <c r="C385" t="str">
        <v>A+ (Crítico)</v>
      </c>
      <c r="D385">
        <v>1</v>
      </c>
      <c r="E385">
        <v>10</v>
      </c>
      <c r="F385">
        <v>10</v>
      </c>
    </row>
    <row r="386" spans="1:6" x14ac:dyDescent="0.35">
      <c r="A386" t="str">
        <v>Incidente</v>
      </c>
      <c r="B386" t="str">
        <v>Type2</v>
      </c>
      <c r="C386" t="str">
        <v>A (Muy Importante)</v>
      </c>
      <c r="D386">
        <v>1</v>
      </c>
      <c r="E386">
        <v>11</v>
      </c>
      <c r="F386">
        <v>11</v>
      </c>
    </row>
    <row r="387" spans="1:6" x14ac:dyDescent="0.35">
      <c r="A387" t="str">
        <v>Incidente</v>
      </c>
      <c r="B387" t="str">
        <v>Type2</v>
      </c>
      <c r="C387" t="str">
        <v>A (Muy Importante)</v>
      </c>
      <c r="D387">
        <v>1</v>
      </c>
      <c r="E387">
        <v>1</v>
      </c>
      <c r="F387">
        <v>1</v>
      </c>
    </row>
    <row r="388" spans="1:6" x14ac:dyDescent="0.35">
      <c r="A388" t="str">
        <v>Incidente</v>
      </c>
      <c r="B388" t="str">
        <v>Type4</v>
      </c>
      <c r="C388" t="str">
        <v>A (Muy Importante)</v>
      </c>
      <c r="D388">
        <v>1</v>
      </c>
      <c r="E388">
        <v>1</v>
      </c>
      <c r="F388">
        <v>1</v>
      </c>
    </row>
    <row r="389" spans="1:6" x14ac:dyDescent="0.35">
      <c r="A389" t="str">
        <v>Incidente</v>
      </c>
      <c r="B389" t="str">
        <v>Type2</v>
      </c>
      <c r="C389" t="str">
        <v>A+ (Crítico)</v>
      </c>
      <c r="D389">
        <v>1</v>
      </c>
      <c r="E389">
        <v>1</v>
      </c>
      <c r="F389">
        <v>0</v>
      </c>
    </row>
    <row r="390" spans="1:6" x14ac:dyDescent="0.35">
      <c r="A390" t="str">
        <v>Incidente</v>
      </c>
      <c r="B390" t="str">
        <v>Type4</v>
      </c>
      <c r="C390" t="str">
        <v>A++ (Bloqueo)</v>
      </c>
      <c r="D390">
        <v>1</v>
      </c>
      <c r="E390">
        <v>1</v>
      </c>
      <c r="F390">
        <v>1</v>
      </c>
    </row>
    <row r="391" spans="1:6" x14ac:dyDescent="0.35">
      <c r="A391" t="str">
        <v>Incidente</v>
      </c>
      <c r="B391" t="str">
        <v>Type4</v>
      </c>
      <c r="C391" t="str">
        <v>A (Muy Importante)</v>
      </c>
      <c r="D391">
        <v>1</v>
      </c>
      <c r="E391">
        <v>3</v>
      </c>
      <c r="F391">
        <v>2</v>
      </c>
    </row>
    <row r="392" spans="1:6" x14ac:dyDescent="0.35">
      <c r="A392" t="str">
        <v>Incidente</v>
      </c>
      <c r="B392" t="str">
        <v>Type4</v>
      </c>
      <c r="C392" t="str">
        <v>A (Muy Importante)</v>
      </c>
      <c r="D392">
        <v>1</v>
      </c>
      <c r="E392">
        <v>1</v>
      </c>
      <c r="F392">
        <v>1</v>
      </c>
    </row>
    <row r="393" spans="1:6" x14ac:dyDescent="0.35">
      <c r="A393" t="str">
        <v>Incidente</v>
      </c>
      <c r="B393" t="str">
        <v>Type2</v>
      </c>
      <c r="C393" t="str">
        <v>A (Muy Importante)</v>
      </c>
      <c r="D393">
        <v>1</v>
      </c>
      <c r="E393">
        <v>0</v>
      </c>
      <c r="F393">
        <v>0</v>
      </c>
    </row>
    <row r="394" spans="1:6" x14ac:dyDescent="0.35">
      <c r="A394" t="str">
        <v>Incidente</v>
      </c>
      <c r="B394" t="str">
        <v>Type6</v>
      </c>
      <c r="C394" t="str">
        <v>A (Muy Importante)</v>
      </c>
      <c r="D394">
        <v>1</v>
      </c>
      <c r="E394">
        <v>1</v>
      </c>
      <c r="F394">
        <v>0</v>
      </c>
    </row>
    <row r="395" spans="1:6" x14ac:dyDescent="0.35">
      <c r="A395" t="str">
        <v>Incidente</v>
      </c>
      <c r="B395" t="str">
        <v>Type6</v>
      </c>
      <c r="C395" t="str">
        <v>A (Muy Importante)</v>
      </c>
      <c r="D395">
        <v>1</v>
      </c>
      <c r="E395">
        <v>23</v>
      </c>
      <c r="F395">
        <v>0</v>
      </c>
    </row>
    <row r="396" spans="1:6" x14ac:dyDescent="0.35">
      <c r="A396" t="str">
        <v>Incidente</v>
      </c>
      <c r="B396" t="str">
        <v>Type6</v>
      </c>
      <c r="C396" t="str">
        <v>A (Muy Importante)</v>
      </c>
      <c r="D396">
        <v>1</v>
      </c>
      <c r="E396">
        <v>23</v>
      </c>
      <c r="F396">
        <v>23</v>
      </c>
    </row>
    <row r="397" spans="1:6" x14ac:dyDescent="0.35">
      <c r="A397" t="str">
        <v>Incidente</v>
      </c>
      <c r="B397" t="str">
        <v>Type8</v>
      </c>
      <c r="C397" t="str">
        <v>B (Importante)</v>
      </c>
      <c r="D397">
        <v>1</v>
      </c>
      <c r="E397">
        <v>3</v>
      </c>
      <c r="F397">
        <v>0</v>
      </c>
    </row>
    <row r="398" spans="1:6" x14ac:dyDescent="0.35">
      <c r="A398" t="str">
        <v>Incidente</v>
      </c>
      <c r="B398" t="str">
        <v>Type6</v>
      </c>
      <c r="C398" t="str">
        <v>A (Muy Importante)</v>
      </c>
      <c r="D398">
        <v>1</v>
      </c>
      <c r="E398">
        <v>5</v>
      </c>
      <c r="F398">
        <v>5</v>
      </c>
    </row>
    <row r="399" spans="1:6" x14ac:dyDescent="0.35">
      <c r="A399" t="str">
        <v>Incidente</v>
      </c>
      <c r="B399" t="str">
        <v>Type6</v>
      </c>
      <c r="C399" t="str">
        <v>A (Muy Importante)</v>
      </c>
      <c r="D399">
        <v>1</v>
      </c>
      <c r="E399">
        <v>26</v>
      </c>
      <c r="F399">
        <v>26</v>
      </c>
    </row>
    <row r="400" spans="1:6" x14ac:dyDescent="0.35">
      <c r="A400" t="str">
        <v>Solicitud de servicio</v>
      </c>
      <c r="B400" t="str">
        <v>Type1</v>
      </c>
      <c r="C400" t="str">
        <v>B (Importante)</v>
      </c>
      <c r="D400">
        <v>1</v>
      </c>
      <c r="E400">
        <v>4</v>
      </c>
      <c r="F400">
        <v>0</v>
      </c>
    </row>
    <row r="401" spans="1:6" x14ac:dyDescent="0.35">
      <c r="A401" t="str">
        <v>Incidente</v>
      </c>
      <c r="B401" t="str">
        <v>Type6</v>
      </c>
      <c r="C401" t="str">
        <v>A (Muy Importante)</v>
      </c>
      <c r="D401">
        <v>1</v>
      </c>
      <c r="E401">
        <v>18</v>
      </c>
      <c r="F401">
        <v>18</v>
      </c>
    </row>
    <row r="402" spans="1:6" x14ac:dyDescent="0.35">
      <c r="A402" t="str">
        <v>Incidente</v>
      </c>
      <c r="B402" t="str">
        <v>Type2</v>
      </c>
      <c r="C402" t="str">
        <v>A+ (Crítico)</v>
      </c>
      <c r="D402">
        <v>1</v>
      </c>
      <c r="E402">
        <v>4</v>
      </c>
      <c r="F402">
        <v>4</v>
      </c>
    </row>
    <row r="403" spans="1:6" x14ac:dyDescent="0.35">
      <c r="A403" t="str">
        <v>Incidente</v>
      </c>
      <c r="B403" t="str">
        <v>Type6</v>
      </c>
      <c r="C403" t="str">
        <v>A (Muy Importante)</v>
      </c>
      <c r="D403">
        <v>1</v>
      </c>
      <c r="E403">
        <v>4</v>
      </c>
      <c r="F403">
        <v>4</v>
      </c>
    </row>
    <row r="404" spans="1:6" x14ac:dyDescent="0.35">
      <c r="A404" t="str">
        <v>Incidente</v>
      </c>
      <c r="B404" t="str">
        <v>Type6</v>
      </c>
      <c r="C404" t="str">
        <v>A (Muy Importante)</v>
      </c>
      <c r="D404">
        <v>1</v>
      </c>
      <c r="E404">
        <v>21</v>
      </c>
      <c r="F404">
        <v>21</v>
      </c>
    </row>
    <row r="405" spans="1:6" x14ac:dyDescent="0.35">
      <c r="A405" t="str">
        <v>Incidente</v>
      </c>
      <c r="B405" t="str">
        <v>Type6</v>
      </c>
      <c r="C405" t="str">
        <v>A (Muy Importante)</v>
      </c>
      <c r="D405">
        <v>1</v>
      </c>
      <c r="E405">
        <v>4</v>
      </c>
      <c r="F405">
        <v>3</v>
      </c>
    </row>
    <row r="406" spans="1:6" x14ac:dyDescent="0.35">
      <c r="A406" t="str">
        <v>Incidente</v>
      </c>
      <c r="B406" t="str">
        <v>Type6</v>
      </c>
      <c r="C406" t="str">
        <v>A (Muy Importante)</v>
      </c>
      <c r="D406">
        <v>1</v>
      </c>
      <c r="E406">
        <v>27</v>
      </c>
      <c r="F406">
        <v>0</v>
      </c>
    </row>
    <row r="407" spans="1:6" x14ac:dyDescent="0.35">
      <c r="A407" t="str">
        <v>Incidente</v>
      </c>
      <c r="B407" t="str">
        <v>Type6</v>
      </c>
      <c r="C407" t="str">
        <v>A (Muy Importante)</v>
      </c>
      <c r="D407">
        <v>1</v>
      </c>
      <c r="E407">
        <v>6</v>
      </c>
      <c r="F407">
        <v>0</v>
      </c>
    </row>
    <row r="408" spans="1:6" x14ac:dyDescent="0.35">
      <c r="A408" t="str">
        <v>Incidente</v>
      </c>
      <c r="B408" t="str">
        <v>Type6</v>
      </c>
      <c r="C408" t="str">
        <v>A (Muy Importante)</v>
      </c>
      <c r="D408">
        <v>1</v>
      </c>
      <c r="E408">
        <v>5</v>
      </c>
      <c r="F408">
        <v>5</v>
      </c>
    </row>
    <row r="409" spans="1:6" x14ac:dyDescent="0.35">
      <c r="A409" t="str">
        <v>Incidente</v>
      </c>
      <c r="B409" t="str">
        <v>Type6</v>
      </c>
      <c r="C409" t="str">
        <v>A (Muy Importante)</v>
      </c>
      <c r="D409">
        <v>1</v>
      </c>
      <c r="E409">
        <v>4</v>
      </c>
      <c r="F409">
        <v>4</v>
      </c>
    </row>
    <row r="410" spans="1:6" x14ac:dyDescent="0.35">
      <c r="A410" t="str">
        <v>Incidente</v>
      </c>
      <c r="B410" t="str">
        <v>Type6</v>
      </c>
      <c r="C410" t="str">
        <v>A (Muy Importante)</v>
      </c>
      <c r="D410">
        <v>1</v>
      </c>
      <c r="E410">
        <v>11</v>
      </c>
      <c r="F410">
        <v>11</v>
      </c>
    </row>
    <row r="411" spans="1:6" x14ac:dyDescent="0.35">
      <c r="A411" t="str">
        <v>Incidente</v>
      </c>
      <c r="B411" t="str">
        <v>Type6</v>
      </c>
      <c r="C411" t="str">
        <v>A (Muy Importante)</v>
      </c>
      <c r="D411">
        <v>1</v>
      </c>
      <c r="E411">
        <v>27</v>
      </c>
      <c r="F411">
        <v>27</v>
      </c>
    </row>
    <row r="412" spans="1:6" x14ac:dyDescent="0.35">
      <c r="A412" t="str">
        <v>Incidente</v>
      </c>
      <c r="B412" t="str">
        <v>Type6</v>
      </c>
      <c r="C412" t="str">
        <v>A (Muy Importante)</v>
      </c>
      <c r="D412">
        <v>1</v>
      </c>
      <c r="E412">
        <v>4</v>
      </c>
      <c r="F412">
        <v>4</v>
      </c>
    </row>
    <row r="413" spans="1:6" x14ac:dyDescent="0.35">
      <c r="A413" t="str">
        <v>Incidente</v>
      </c>
      <c r="B413" t="str">
        <v>Type6</v>
      </c>
      <c r="C413" t="str">
        <v>A (Muy Importante)</v>
      </c>
      <c r="D413">
        <v>1</v>
      </c>
      <c r="E413">
        <v>27</v>
      </c>
      <c r="F413">
        <v>27</v>
      </c>
    </row>
    <row r="414" spans="1:6" x14ac:dyDescent="0.35">
      <c r="A414" t="str">
        <v>Incidente</v>
      </c>
      <c r="B414" t="str">
        <v>Type8</v>
      </c>
      <c r="C414" t="str">
        <v>B (Importante)</v>
      </c>
      <c r="D414">
        <v>1</v>
      </c>
      <c r="E414">
        <v>19</v>
      </c>
      <c r="F414">
        <v>0</v>
      </c>
    </row>
    <row r="415" spans="1:6" x14ac:dyDescent="0.35">
      <c r="A415" t="str">
        <v>Incidente</v>
      </c>
      <c r="B415" t="str">
        <v>Type6</v>
      </c>
      <c r="C415" t="str">
        <v>A (Muy Importante)</v>
      </c>
      <c r="D415">
        <v>1</v>
      </c>
      <c r="E415">
        <v>27</v>
      </c>
      <c r="F415">
        <v>27</v>
      </c>
    </row>
    <row r="416" spans="1:6" x14ac:dyDescent="0.35">
      <c r="A416" t="str">
        <v>Incidente</v>
      </c>
      <c r="B416" t="str">
        <v>Type15</v>
      </c>
      <c r="C416" t="str">
        <v>B (Importante)</v>
      </c>
      <c r="D416">
        <v>1</v>
      </c>
      <c r="E416">
        <v>20</v>
      </c>
      <c r="F416">
        <v>0</v>
      </c>
    </row>
    <row r="417" spans="1:6" x14ac:dyDescent="0.35">
      <c r="A417" t="str">
        <v>Incidente</v>
      </c>
      <c r="B417" t="str">
        <v>Type8</v>
      </c>
      <c r="C417" t="str">
        <v>B (Importante)</v>
      </c>
      <c r="D417">
        <v>1</v>
      </c>
      <c r="E417">
        <v>13</v>
      </c>
      <c r="F417">
        <v>0</v>
      </c>
    </row>
    <row r="418" spans="1:6" x14ac:dyDescent="0.35">
      <c r="A418" t="str">
        <v>Incidente</v>
      </c>
      <c r="B418" t="str">
        <v>Type6</v>
      </c>
      <c r="C418" t="str">
        <v>A+ (Crítico)</v>
      </c>
      <c r="D418">
        <v>1</v>
      </c>
      <c r="E418">
        <v>14</v>
      </c>
      <c r="F418">
        <v>14</v>
      </c>
    </row>
    <row r="419" spans="1:6" x14ac:dyDescent="0.35">
      <c r="A419" t="str">
        <v>Incidente</v>
      </c>
      <c r="B419" t="str">
        <v>Type8</v>
      </c>
      <c r="C419" t="str">
        <v>B (Importante)</v>
      </c>
      <c r="D419">
        <v>1</v>
      </c>
      <c r="E419">
        <v>13</v>
      </c>
      <c r="F419">
        <v>0</v>
      </c>
    </row>
    <row r="420" spans="1:6" x14ac:dyDescent="0.35">
      <c r="A420" t="str">
        <v>Incidente</v>
      </c>
      <c r="B420" t="str">
        <v>Type2</v>
      </c>
      <c r="C420" t="str">
        <v>A (Muy Importante)</v>
      </c>
      <c r="D420">
        <v>1</v>
      </c>
      <c r="E420">
        <v>8</v>
      </c>
      <c r="F420">
        <v>8</v>
      </c>
    </row>
    <row r="421" spans="1:6" x14ac:dyDescent="0.35">
      <c r="A421" t="str">
        <v>Incidente</v>
      </c>
      <c r="B421" t="str">
        <v>Type2</v>
      </c>
      <c r="C421" t="str">
        <v>A (Muy Importante)</v>
      </c>
      <c r="D421">
        <v>1</v>
      </c>
      <c r="E421">
        <v>5</v>
      </c>
      <c r="F421">
        <v>0</v>
      </c>
    </row>
    <row r="422" spans="1:6" x14ac:dyDescent="0.35">
      <c r="A422" t="str">
        <v>Incidente</v>
      </c>
      <c r="B422" t="str">
        <v>Type2</v>
      </c>
      <c r="C422" t="str">
        <v>A (Muy Importante)</v>
      </c>
      <c r="D422">
        <v>1</v>
      </c>
      <c r="E422">
        <v>5</v>
      </c>
      <c r="F422">
        <v>0</v>
      </c>
    </row>
    <row r="423" spans="1:6" x14ac:dyDescent="0.35">
      <c r="A423" t="str">
        <v>Incidente</v>
      </c>
      <c r="B423" t="str">
        <v>Type2</v>
      </c>
      <c r="C423" t="str">
        <v>A (Muy Importante)</v>
      </c>
      <c r="D423">
        <v>1</v>
      </c>
      <c r="E423">
        <v>5</v>
      </c>
      <c r="F423">
        <v>5</v>
      </c>
    </row>
    <row r="424" spans="1:6" x14ac:dyDescent="0.35">
      <c r="A424" t="str">
        <v>Incidente</v>
      </c>
      <c r="B424" t="str">
        <v>Type2</v>
      </c>
      <c r="C424" t="str">
        <v>A (Muy Importante)</v>
      </c>
      <c r="D424">
        <v>1</v>
      </c>
      <c r="E424">
        <v>5</v>
      </c>
      <c r="F424">
        <v>5</v>
      </c>
    </row>
    <row r="425" spans="1:6" x14ac:dyDescent="0.35">
      <c r="A425" t="str">
        <v>Incidente</v>
      </c>
      <c r="B425" t="str">
        <v>Type2</v>
      </c>
      <c r="C425" t="str">
        <v>A (Muy Importante)</v>
      </c>
      <c r="D425">
        <v>1</v>
      </c>
      <c r="E425">
        <v>5</v>
      </c>
      <c r="F425">
        <v>4</v>
      </c>
    </row>
    <row r="426" spans="1:6" x14ac:dyDescent="0.35">
      <c r="A426" t="str">
        <v>Incidente</v>
      </c>
      <c r="B426" t="str">
        <v>Type2</v>
      </c>
      <c r="C426" t="str">
        <v>A (Muy Importante)</v>
      </c>
      <c r="D426">
        <v>1</v>
      </c>
      <c r="E426">
        <v>12</v>
      </c>
      <c r="F426">
        <v>12</v>
      </c>
    </row>
    <row r="427" spans="1:6" x14ac:dyDescent="0.35">
      <c r="A427" t="str">
        <v>Incidente</v>
      </c>
      <c r="B427" t="str">
        <v>Type2</v>
      </c>
      <c r="C427" t="str">
        <v>A (Muy Importante)</v>
      </c>
      <c r="D427">
        <v>1</v>
      </c>
      <c r="E427">
        <v>6</v>
      </c>
      <c r="F427">
        <v>6</v>
      </c>
    </row>
    <row r="428" spans="1:6" x14ac:dyDescent="0.35">
      <c r="A428" t="str">
        <v>Incidente</v>
      </c>
      <c r="B428" t="str">
        <v>Type2</v>
      </c>
      <c r="C428" t="str">
        <v>A (Muy Importante)</v>
      </c>
      <c r="D428">
        <v>1</v>
      </c>
      <c r="E428">
        <v>29</v>
      </c>
      <c r="F428">
        <v>29</v>
      </c>
    </row>
    <row r="429" spans="1:6" x14ac:dyDescent="0.35">
      <c r="A429" t="str">
        <v>Incidente</v>
      </c>
      <c r="B429" t="str">
        <v>Type4</v>
      </c>
      <c r="C429" t="str">
        <v>A (Muy Importante)</v>
      </c>
      <c r="D429">
        <v>1</v>
      </c>
      <c r="E429">
        <v>21</v>
      </c>
      <c r="F429">
        <v>20</v>
      </c>
    </row>
    <row r="430" spans="1:6" x14ac:dyDescent="0.35">
      <c r="A430" t="str">
        <v>Incidente</v>
      </c>
      <c r="B430" t="str">
        <v>Type4</v>
      </c>
      <c r="C430" t="str">
        <v>C (Menor)</v>
      </c>
      <c r="D430">
        <v>1</v>
      </c>
      <c r="E430">
        <v>22</v>
      </c>
      <c r="F430">
        <v>22</v>
      </c>
    </row>
    <row r="431" spans="1:6" x14ac:dyDescent="0.35">
      <c r="A431" t="str">
        <v>Incidente</v>
      </c>
      <c r="B431" t="str">
        <v>Type8</v>
      </c>
      <c r="C431" t="str">
        <v>B (Importante)</v>
      </c>
      <c r="D431">
        <v>1</v>
      </c>
      <c r="E431">
        <v>11</v>
      </c>
      <c r="F431">
        <v>0</v>
      </c>
    </row>
    <row r="432" spans="1:6" x14ac:dyDescent="0.35">
      <c r="A432" t="str">
        <v>Incidente</v>
      </c>
      <c r="B432" t="str">
        <v>Type2</v>
      </c>
      <c r="C432" t="str">
        <v>A (Muy Importante)</v>
      </c>
      <c r="D432">
        <v>1</v>
      </c>
      <c r="E432">
        <v>11</v>
      </c>
      <c r="F432">
        <v>11</v>
      </c>
    </row>
    <row r="433" spans="1:6" x14ac:dyDescent="0.35">
      <c r="A433" t="str">
        <v>Incidente</v>
      </c>
      <c r="B433" t="str">
        <v>Type8</v>
      </c>
      <c r="C433" t="str">
        <v>B (Importante)</v>
      </c>
      <c r="D433">
        <v>1</v>
      </c>
      <c r="E433">
        <v>27</v>
      </c>
      <c r="F433">
        <v>0</v>
      </c>
    </row>
    <row r="434" spans="1:6" x14ac:dyDescent="0.35">
      <c r="A434" t="str">
        <v>Incidente</v>
      </c>
      <c r="B434" t="str">
        <v>Type16</v>
      </c>
      <c r="C434" t="str">
        <v>A (Muy Importante)</v>
      </c>
      <c r="D434">
        <v>1</v>
      </c>
      <c r="E434">
        <v>13</v>
      </c>
      <c r="F434">
        <v>5</v>
      </c>
    </row>
    <row r="435" spans="1:6" x14ac:dyDescent="0.35">
      <c r="A435" t="str">
        <v>Incidente</v>
      </c>
      <c r="B435" t="str">
        <v>Type8</v>
      </c>
      <c r="C435" t="str">
        <v>B (Importante)</v>
      </c>
      <c r="D435">
        <v>1</v>
      </c>
      <c r="E435">
        <v>28</v>
      </c>
      <c r="F435">
        <v>0</v>
      </c>
    </row>
    <row r="436" spans="1:6" x14ac:dyDescent="0.35">
      <c r="A436" t="str">
        <v>Incidente</v>
      </c>
      <c r="B436" t="str">
        <v>Type6</v>
      </c>
      <c r="C436" t="str">
        <v>A (Muy Importante)</v>
      </c>
      <c r="D436">
        <v>1</v>
      </c>
      <c r="E436">
        <v>41</v>
      </c>
      <c r="F436">
        <v>41</v>
      </c>
    </row>
    <row r="437" spans="1:6" x14ac:dyDescent="0.35">
      <c r="A437" t="str">
        <v>Incidente</v>
      </c>
      <c r="B437" t="str">
        <v>Type8</v>
      </c>
      <c r="C437" t="str">
        <v>B (Importante)</v>
      </c>
      <c r="D437">
        <v>1</v>
      </c>
      <c r="E437">
        <v>18</v>
      </c>
      <c r="F437">
        <v>0</v>
      </c>
    </row>
    <row r="438" spans="1:6" x14ac:dyDescent="0.35">
      <c r="A438" t="str">
        <v>Incidente</v>
      </c>
      <c r="B438" t="str">
        <v>Type4</v>
      </c>
      <c r="C438" t="str">
        <v>A (Muy Importante)</v>
      </c>
      <c r="D438">
        <v>1</v>
      </c>
      <c r="E438">
        <v>19</v>
      </c>
      <c r="F438">
        <v>0</v>
      </c>
    </row>
    <row r="439" spans="1:6" x14ac:dyDescent="0.35">
      <c r="A439" t="str">
        <v>Incidente</v>
      </c>
      <c r="B439" t="str">
        <v>Type8</v>
      </c>
      <c r="C439" t="str">
        <v>B (Importante)</v>
      </c>
      <c r="D439">
        <v>1</v>
      </c>
      <c r="E439">
        <v>34</v>
      </c>
      <c r="F439">
        <v>0</v>
      </c>
    </row>
    <row r="440" spans="1:6" x14ac:dyDescent="0.35">
      <c r="A440" t="str">
        <v>Incidente</v>
      </c>
      <c r="B440" t="str">
        <v>Type2</v>
      </c>
      <c r="C440" t="str">
        <v>A+ (Crítico)</v>
      </c>
      <c r="D440">
        <v>1</v>
      </c>
      <c r="E440">
        <v>27</v>
      </c>
      <c r="F440">
        <v>27</v>
      </c>
    </row>
    <row r="441" spans="1:6" x14ac:dyDescent="0.35">
      <c r="A441" t="str">
        <v>Incidente</v>
      </c>
      <c r="B441" t="str">
        <v>Type8</v>
      </c>
      <c r="C441" t="str">
        <v>B (Importante)</v>
      </c>
      <c r="D441">
        <v>1</v>
      </c>
      <c r="E441">
        <v>21</v>
      </c>
      <c r="F441">
        <v>0</v>
      </c>
    </row>
    <row r="442" spans="1:6" x14ac:dyDescent="0.35">
      <c r="A442" t="str">
        <v>Incidente</v>
      </c>
      <c r="B442" t="str">
        <v>Type17</v>
      </c>
      <c r="C442" t="str">
        <v>A (Muy Importante)</v>
      </c>
      <c r="D442">
        <v>1</v>
      </c>
      <c r="E442">
        <v>43</v>
      </c>
      <c r="F442">
        <v>41</v>
      </c>
    </row>
    <row r="443" spans="1:6" x14ac:dyDescent="0.35">
      <c r="A443" t="str">
        <v>Incidente</v>
      </c>
      <c r="B443" t="str">
        <v>Type8</v>
      </c>
      <c r="C443" t="str">
        <v>A+ (Crítico)</v>
      </c>
      <c r="D443">
        <v>1</v>
      </c>
      <c r="E443">
        <v>44</v>
      </c>
      <c r="F443">
        <v>0</v>
      </c>
    </row>
    <row r="444" spans="1:6" x14ac:dyDescent="0.35">
      <c r="A444" t="str">
        <v>Incidente</v>
      </c>
      <c r="B444" t="str">
        <v>Type8</v>
      </c>
      <c r="C444" t="str">
        <v>B (Importante)</v>
      </c>
      <c r="D444">
        <v>1</v>
      </c>
      <c r="E444">
        <v>23</v>
      </c>
      <c r="F444">
        <v>0</v>
      </c>
    </row>
    <row r="445" spans="1:6" x14ac:dyDescent="0.35">
      <c r="A445" t="str">
        <v>Incidente</v>
      </c>
      <c r="B445" t="str">
        <v>Type6</v>
      </c>
      <c r="C445" t="str">
        <v>A (Muy Importante)</v>
      </c>
      <c r="D445">
        <v>1</v>
      </c>
      <c r="E445">
        <v>39</v>
      </c>
      <c r="F445">
        <v>39</v>
      </c>
    </row>
    <row r="446" spans="1:6" x14ac:dyDescent="0.35">
      <c r="A446" t="str">
        <v>Incidente</v>
      </c>
      <c r="B446" t="str">
        <v>Type8</v>
      </c>
      <c r="C446" t="str">
        <v>B (Importante)</v>
      </c>
      <c r="D446">
        <v>1</v>
      </c>
      <c r="E446">
        <v>42</v>
      </c>
      <c r="F446">
        <v>0</v>
      </c>
    </row>
    <row r="447" spans="1:6" x14ac:dyDescent="0.35">
      <c r="A447" t="str">
        <v>Incidente</v>
      </c>
      <c r="B447" t="str">
        <v>Type8</v>
      </c>
      <c r="C447" t="str">
        <v>B (Importante)</v>
      </c>
      <c r="D447">
        <v>1</v>
      </c>
      <c r="E447">
        <v>33</v>
      </c>
      <c r="F447">
        <v>0</v>
      </c>
    </row>
    <row r="448" spans="1:6" x14ac:dyDescent="0.35">
      <c r="A448" t="str">
        <v>Incidente</v>
      </c>
      <c r="B448" t="str">
        <v>Type8</v>
      </c>
      <c r="C448" t="str">
        <v>B (Importante)</v>
      </c>
      <c r="D448">
        <v>1</v>
      </c>
      <c r="E448">
        <v>41</v>
      </c>
      <c r="F448">
        <v>0</v>
      </c>
    </row>
    <row r="449" spans="1:6" x14ac:dyDescent="0.35">
      <c r="A449" t="str">
        <v>Incidente</v>
      </c>
      <c r="B449" t="str">
        <v>Type4</v>
      </c>
      <c r="C449" t="str">
        <v>A (Muy Importante)</v>
      </c>
      <c r="D449">
        <v>1</v>
      </c>
      <c r="E449">
        <v>35</v>
      </c>
      <c r="F449">
        <v>0</v>
      </c>
    </row>
    <row r="450" spans="1:6" x14ac:dyDescent="0.35">
      <c r="A450" t="str">
        <v>Incidente</v>
      </c>
      <c r="B450" t="str">
        <v>Type8</v>
      </c>
      <c r="C450" t="str">
        <v>B (Importante)</v>
      </c>
      <c r="D450">
        <v>1</v>
      </c>
      <c r="E450">
        <v>38</v>
      </c>
      <c r="F450">
        <v>0</v>
      </c>
    </row>
    <row r="451" spans="1:6" x14ac:dyDescent="0.35">
      <c r="A451" t="str">
        <v>Incidente</v>
      </c>
      <c r="B451" t="str">
        <v>Type8</v>
      </c>
      <c r="C451" t="str">
        <v>B (Importante)</v>
      </c>
      <c r="D451">
        <v>1</v>
      </c>
      <c r="E451">
        <v>39</v>
      </c>
      <c r="F451">
        <v>0</v>
      </c>
    </row>
    <row r="452" spans="1:6" x14ac:dyDescent="0.35">
      <c r="A452" t="str">
        <v>Incidente</v>
      </c>
      <c r="B452" t="str">
        <v>Type2</v>
      </c>
      <c r="C452" t="str">
        <v>A (Muy Importante)</v>
      </c>
      <c r="D452">
        <v>1</v>
      </c>
      <c r="E452">
        <v>52</v>
      </c>
      <c r="F452">
        <v>52</v>
      </c>
    </row>
    <row r="453" spans="1:6" x14ac:dyDescent="0.35">
      <c r="A453" t="str">
        <v>Incidente</v>
      </c>
      <c r="B453" t="str">
        <v>Type8</v>
      </c>
      <c r="C453" t="str">
        <v>B (Importante)</v>
      </c>
      <c r="D453">
        <v>1</v>
      </c>
      <c r="E453">
        <v>48</v>
      </c>
      <c r="F453">
        <v>0</v>
      </c>
    </row>
    <row r="454" spans="1:6" x14ac:dyDescent="0.35">
      <c r="A454" t="str">
        <v>Incidente</v>
      </c>
      <c r="B454" t="str">
        <v>Type8</v>
      </c>
      <c r="C454" t="str">
        <v>B (Importante)</v>
      </c>
      <c r="D454">
        <v>1</v>
      </c>
      <c r="E454">
        <v>43</v>
      </c>
      <c r="F454">
        <v>0</v>
      </c>
    </row>
    <row r="455" spans="1:6" x14ac:dyDescent="0.35">
      <c r="A455" t="str">
        <v>Incidente</v>
      </c>
      <c r="B455" t="str">
        <v>Type4</v>
      </c>
      <c r="C455" t="str">
        <v>A (Muy Importante)</v>
      </c>
      <c r="D455">
        <v>1</v>
      </c>
      <c r="E455">
        <v>49</v>
      </c>
      <c r="F455">
        <v>47</v>
      </c>
    </row>
    <row r="456" spans="1:6" x14ac:dyDescent="0.35">
      <c r="A456" t="str">
        <v>Incidente</v>
      </c>
      <c r="B456" t="str">
        <v>Type8</v>
      </c>
      <c r="C456" t="str">
        <v>B (Importante)</v>
      </c>
      <c r="D456">
        <v>1</v>
      </c>
      <c r="E456">
        <v>44</v>
      </c>
      <c r="F456">
        <v>0</v>
      </c>
    </row>
    <row r="457" spans="1:6" x14ac:dyDescent="0.35">
      <c r="A457" t="str">
        <v>Incidente</v>
      </c>
      <c r="B457" t="str">
        <v>Type8</v>
      </c>
      <c r="C457" t="str">
        <v>B (Importante)</v>
      </c>
      <c r="D457">
        <v>1</v>
      </c>
      <c r="E457">
        <v>44</v>
      </c>
      <c r="F457">
        <v>0</v>
      </c>
    </row>
    <row r="458" spans="1:6" x14ac:dyDescent="0.35">
      <c r="A458" t="str">
        <v>Incidente</v>
      </c>
      <c r="B458" t="str">
        <v>Type8</v>
      </c>
      <c r="C458" t="str">
        <v>B (Importante)</v>
      </c>
      <c r="D458">
        <v>1</v>
      </c>
      <c r="E458">
        <v>51</v>
      </c>
      <c r="F458">
        <v>0</v>
      </c>
    </row>
    <row r="459" spans="1:6" x14ac:dyDescent="0.35">
      <c r="A459" t="str">
        <v>Incidente</v>
      </c>
      <c r="B459" t="str">
        <v>Type6</v>
      </c>
      <c r="C459" t="str">
        <v>A (Muy Importante)</v>
      </c>
      <c r="D459">
        <v>1</v>
      </c>
      <c r="E459">
        <v>65</v>
      </c>
      <c r="F459">
        <v>65</v>
      </c>
    </row>
    <row r="460" spans="1:6" x14ac:dyDescent="0.35">
      <c r="A460" t="str">
        <v>Incidente</v>
      </c>
      <c r="B460" t="str">
        <v>Type8</v>
      </c>
      <c r="C460" t="str">
        <v>B (Importante)</v>
      </c>
      <c r="D460">
        <v>1</v>
      </c>
      <c r="E460">
        <v>64</v>
      </c>
      <c r="F460">
        <v>0</v>
      </c>
    </row>
    <row r="461" spans="1:6" x14ac:dyDescent="0.35">
      <c r="A461" t="str">
        <v>Solicitud de servicio</v>
      </c>
      <c r="B461" t="str">
        <v>Type9</v>
      </c>
      <c r="C461" t="str">
        <v>A (Muy Importante)</v>
      </c>
      <c r="D461">
        <v>1</v>
      </c>
      <c r="E461">
        <v>77</v>
      </c>
      <c r="F461">
        <v>0</v>
      </c>
    </row>
    <row r="462" spans="1:6" x14ac:dyDescent="0.35">
      <c r="A462" t="str">
        <v>Solicitud de servicio</v>
      </c>
      <c r="B462" t="str">
        <v>Type12</v>
      </c>
      <c r="C462" t="str">
        <v>B (Importante)</v>
      </c>
      <c r="D462">
        <v>1</v>
      </c>
      <c r="E462">
        <v>77</v>
      </c>
      <c r="F462">
        <v>0</v>
      </c>
    </row>
    <row r="463" spans="1:6" x14ac:dyDescent="0.35">
      <c r="A463" t="str">
        <v>Incidente</v>
      </c>
      <c r="B463" t="str">
        <v>Type4</v>
      </c>
      <c r="C463" t="str">
        <v>A (Muy Importante)</v>
      </c>
      <c r="D463">
        <v>1</v>
      </c>
      <c r="E463">
        <v>67</v>
      </c>
      <c r="F463">
        <v>67</v>
      </c>
    </row>
    <row r="464" spans="1:6" x14ac:dyDescent="0.35">
      <c r="A464" t="str">
        <v>Incidente</v>
      </c>
      <c r="B464" t="str">
        <v>Type6</v>
      </c>
      <c r="C464" t="str">
        <v>A (Muy Importante)</v>
      </c>
      <c r="D464">
        <v>1</v>
      </c>
      <c r="E464">
        <v>96</v>
      </c>
      <c r="F464">
        <v>96</v>
      </c>
    </row>
    <row r="465" spans="1:6" x14ac:dyDescent="0.35">
      <c r="A465" t="str">
        <v>Incidente</v>
      </c>
      <c r="B465" t="str">
        <v>Type4</v>
      </c>
      <c r="C465" t="str">
        <v>A (Muy Importante)</v>
      </c>
      <c r="D465">
        <v>1</v>
      </c>
      <c r="E465">
        <v>73</v>
      </c>
      <c r="F465">
        <v>73</v>
      </c>
    </row>
    <row r="466" spans="1:6" x14ac:dyDescent="0.35">
      <c r="A466" t="str">
        <v>Incidente</v>
      </c>
      <c r="B466" t="str">
        <v>Type2</v>
      </c>
      <c r="C466" t="str">
        <v>A+ (Crítico)</v>
      </c>
      <c r="D466">
        <v>1</v>
      </c>
      <c r="E466">
        <v>96</v>
      </c>
      <c r="F466">
        <v>96</v>
      </c>
    </row>
    <row r="467" spans="1:6" x14ac:dyDescent="0.35">
      <c r="A467" t="str">
        <v>Incidente</v>
      </c>
      <c r="B467" t="str">
        <v>Type6</v>
      </c>
      <c r="C467" t="str">
        <v>A (Muy Importante)</v>
      </c>
      <c r="D467">
        <v>1</v>
      </c>
      <c r="E467">
        <v>111</v>
      </c>
      <c r="F467">
        <v>109</v>
      </c>
    </row>
    <row r="468" spans="1:6" x14ac:dyDescent="0.35">
      <c r="A468" t="str">
        <v>Incidente</v>
      </c>
      <c r="B468" t="str">
        <v>Type6</v>
      </c>
      <c r="C468" t="str">
        <v>A (Muy Importante)</v>
      </c>
      <c r="D468">
        <v>1</v>
      </c>
      <c r="E468">
        <v>103</v>
      </c>
      <c r="F468">
        <v>103</v>
      </c>
    </row>
    <row r="469" spans="1:6" x14ac:dyDescent="0.35">
      <c r="A469" t="str">
        <v>Incidente</v>
      </c>
      <c r="B469" t="str">
        <v>Type6</v>
      </c>
      <c r="C469" t="str">
        <v>A (Muy Importante)</v>
      </c>
      <c r="D469">
        <v>1</v>
      </c>
      <c r="E469">
        <v>112</v>
      </c>
      <c r="F469">
        <v>111</v>
      </c>
    </row>
    <row r="470" spans="1:6" x14ac:dyDescent="0.35">
      <c r="A470" t="str">
        <v>Incidente</v>
      </c>
      <c r="B470" t="str">
        <v>Type6</v>
      </c>
      <c r="C470" t="str">
        <v>B (Importante)</v>
      </c>
      <c r="D470">
        <v>1</v>
      </c>
      <c r="E470">
        <v>119</v>
      </c>
      <c r="F470">
        <v>14</v>
      </c>
    </row>
    <row r="471" spans="1:6" x14ac:dyDescent="0.35">
      <c r="A471" t="str">
        <v>Incidente</v>
      </c>
      <c r="B471" t="str">
        <v>Type6</v>
      </c>
      <c r="C471" t="str">
        <v>A (Muy Importante)</v>
      </c>
      <c r="D471">
        <v>1</v>
      </c>
      <c r="E471">
        <v>140</v>
      </c>
      <c r="F471">
        <v>140</v>
      </c>
    </row>
    <row r="472" spans="1:6" x14ac:dyDescent="0.35">
      <c r="A472" t="str">
        <v>Incidente</v>
      </c>
      <c r="B472" t="str">
        <v>Type6</v>
      </c>
      <c r="C472" t="str">
        <v>A (Muy Importante)</v>
      </c>
      <c r="D472">
        <v>1</v>
      </c>
      <c r="E472">
        <v>194</v>
      </c>
      <c r="F472">
        <v>194</v>
      </c>
    </row>
    <row r="473" spans="1:6" x14ac:dyDescent="0.35">
      <c r="A473" t="str">
        <v>Incidente</v>
      </c>
      <c r="B473" t="str">
        <v>Type4</v>
      </c>
      <c r="C473" t="str">
        <v>A (Muy Importante)</v>
      </c>
      <c r="D473">
        <v>1</v>
      </c>
      <c r="E473">
        <v>197</v>
      </c>
      <c r="F473">
        <v>197</v>
      </c>
    </row>
    <row r="474" spans="1:6" x14ac:dyDescent="0.35">
      <c r="A474" t="str">
        <v>Incidente</v>
      </c>
      <c r="B474" t="str">
        <v>Type11</v>
      </c>
      <c r="C474" t="str">
        <v>A (Muy Importante)</v>
      </c>
      <c r="D474">
        <v>1</v>
      </c>
      <c r="E474">
        <v>218</v>
      </c>
      <c r="F474">
        <v>0</v>
      </c>
    </row>
    <row r="475" spans="1:6" x14ac:dyDescent="0.35">
      <c r="A475" t="str">
        <v>Incidente</v>
      </c>
      <c r="B475" t="str">
        <v>Type8</v>
      </c>
      <c r="C475" t="str">
        <v>B (Importante)</v>
      </c>
      <c r="D475">
        <v>1</v>
      </c>
      <c r="E475">
        <v>227</v>
      </c>
      <c r="F475">
        <v>0</v>
      </c>
    </row>
    <row r="476" spans="1:6" x14ac:dyDescent="0.35">
      <c r="A476" t="str">
        <v>Incidente</v>
      </c>
      <c r="B476" t="str">
        <v>Type18</v>
      </c>
      <c r="C476" t="str">
        <v>B (Importante)</v>
      </c>
      <c r="D476">
        <v>1</v>
      </c>
      <c r="E476">
        <v>239</v>
      </c>
      <c r="F476">
        <v>0</v>
      </c>
    </row>
    <row r="477" spans="1:6" x14ac:dyDescent="0.35">
      <c r="A477" t="str">
        <v>Incidente</v>
      </c>
      <c r="B477" t="str">
        <v>Type8</v>
      </c>
      <c r="C477" t="str">
        <v>A+ (Crítico)</v>
      </c>
      <c r="D477">
        <v>1</v>
      </c>
      <c r="E477">
        <v>313</v>
      </c>
      <c r="F477">
        <v>0</v>
      </c>
    </row>
    <row r="478" spans="1:6" x14ac:dyDescent="0.35">
      <c r="A478" t="str">
        <v>Incidente</v>
      </c>
      <c r="B478" t="str">
        <v>Type19</v>
      </c>
      <c r="C478" t="str">
        <v>A+ (Crítico)</v>
      </c>
      <c r="D478">
        <v>1</v>
      </c>
      <c r="E478">
        <v>343</v>
      </c>
      <c r="F478">
        <v>0</v>
      </c>
    </row>
    <row r="479" spans="1:6" x14ac:dyDescent="0.35">
      <c r="A479" t="str">
        <v>Incidente</v>
      </c>
      <c r="B479" t="str">
        <v>Type2</v>
      </c>
      <c r="C479" t="str">
        <v>A (Muy Importante)</v>
      </c>
      <c r="D479">
        <v>12</v>
      </c>
      <c r="E479">
        <v>0</v>
      </c>
      <c r="F479">
        <v>0</v>
      </c>
    </row>
    <row r="480" spans="1:6" x14ac:dyDescent="0.35">
      <c r="A480" t="str">
        <v>Incidente</v>
      </c>
      <c r="B480" t="str">
        <v>Type6</v>
      </c>
      <c r="C480" t="str">
        <v>A (Muy Importante)</v>
      </c>
      <c r="D480">
        <v>12</v>
      </c>
      <c r="E480">
        <v>0</v>
      </c>
      <c r="F480">
        <v>0</v>
      </c>
    </row>
    <row r="481" spans="1:6" x14ac:dyDescent="0.35">
      <c r="A481" t="str">
        <v>Incidente</v>
      </c>
      <c r="B481" t="str">
        <v>Type6</v>
      </c>
      <c r="C481" t="str">
        <v>A (Muy Importante)</v>
      </c>
      <c r="D481">
        <v>12</v>
      </c>
      <c r="E481">
        <v>0</v>
      </c>
      <c r="F481">
        <v>0</v>
      </c>
    </row>
    <row r="482" spans="1:6" x14ac:dyDescent="0.35">
      <c r="A482" t="str">
        <v>Incidente</v>
      </c>
      <c r="B482" t="str">
        <v>Type6</v>
      </c>
      <c r="C482" t="str">
        <v>A (Muy Importante)</v>
      </c>
      <c r="D482">
        <v>12</v>
      </c>
      <c r="E482">
        <v>0</v>
      </c>
      <c r="F482">
        <v>0</v>
      </c>
    </row>
    <row r="483" spans="1:6" x14ac:dyDescent="0.35">
      <c r="A483" t="str">
        <v>Solicitud de servicio</v>
      </c>
      <c r="B483" t="str">
        <v>Type5</v>
      </c>
      <c r="C483" t="str">
        <v>A (Muy Importante)</v>
      </c>
      <c r="D483">
        <v>12</v>
      </c>
      <c r="E483">
        <v>0</v>
      </c>
      <c r="F483">
        <v>0</v>
      </c>
    </row>
    <row r="484" spans="1:6" x14ac:dyDescent="0.35">
      <c r="A484" t="str">
        <v>Incidente</v>
      </c>
      <c r="B484" t="str">
        <v>Type6</v>
      </c>
      <c r="C484" t="str">
        <v>A (Muy Importante)</v>
      </c>
      <c r="D484">
        <v>12</v>
      </c>
      <c r="E484">
        <v>0</v>
      </c>
      <c r="F484">
        <v>0</v>
      </c>
    </row>
    <row r="485" spans="1:6" x14ac:dyDescent="0.35">
      <c r="A485" t="str">
        <v>Incidente</v>
      </c>
      <c r="B485" t="str">
        <v>Type6</v>
      </c>
      <c r="C485" t="str">
        <v>A (Muy Importante)</v>
      </c>
      <c r="D485">
        <v>12</v>
      </c>
      <c r="E485">
        <v>0</v>
      </c>
      <c r="F485">
        <v>0</v>
      </c>
    </row>
    <row r="486" spans="1:6" x14ac:dyDescent="0.35">
      <c r="A486" t="str">
        <v>Incidente</v>
      </c>
      <c r="B486" t="str">
        <v>Type6</v>
      </c>
      <c r="C486" t="str">
        <v>A (Muy Importante)</v>
      </c>
      <c r="D486">
        <v>12</v>
      </c>
      <c r="E486">
        <v>1</v>
      </c>
      <c r="F486">
        <v>0</v>
      </c>
    </row>
    <row r="487" spans="1:6" x14ac:dyDescent="0.35">
      <c r="A487" t="str">
        <v>Incidente</v>
      </c>
      <c r="B487" t="str">
        <v>Type6</v>
      </c>
      <c r="C487" t="str">
        <v>A (Muy Importante)</v>
      </c>
      <c r="D487">
        <v>12</v>
      </c>
      <c r="E487">
        <v>1</v>
      </c>
      <c r="F487">
        <v>0</v>
      </c>
    </row>
    <row r="488" spans="1:6" x14ac:dyDescent="0.35">
      <c r="A488" t="str">
        <v>Incidente</v>
      </c>
      <c r="B488" t="str">
        <v>Type6</v>
      </c>
      <c r="C488" t="str">
        <v>A (Muy Importante)</v>
      </c>
      <c r="D488">
        <v>12</v>
      </c>
      <c r="E488">
        <v>0</v>
      </c>
      <c r="F488">
        <v>0</v>
      </c>
    </row>
    <row r="489" spans="1:6" x14ac:dyDescent="0.35">
      <c r="A489" t="str">
        <v>Incidente</v>
      </c>
      <c r="B489" t="str">
        <v>Type6</v>
      </c>
      <c r="C489" t="str">
        <v>A (Muy Importante)</v>
      </c>
      <c r="D489">
        <v>12</v>
      </c>
      <c r="E489">
        <v>0</v>
      </c>
      <c r="F489">
        <v>0</v>
      </c>
    </row>
    <row r="490" spans="1:6" x14ac:dyDescent="0.35">
      <c r="A490" t="str">
        <v>Incidente</v>
      </c>
      <c r="B490" t="str">
        <v>Type2</v>
      </c>
      <c r="C490" t="str">
        <v>A+ (Crítico)</v>
      </c>
      <c r="D490">
        <v>12</v>
      </c>
      <c r="E490">
        <v>2</v>
      </c>
      <c r="F490">
        <v>0</v>
      </c>
    </row>
    <row r="491" spans="1:6" x14ac:dyDescent="0.35">
      <c r="A491" t="str">
        <v>Solicitud de servicio</v>
      </c>
      <c r="B491" t="str">
        <v>Type1</v>
      </c>
      <c r="C491" t="str">
        <v>A (Muy Importante)</v>
      </c>
      <c r="D491">
        <v>12</v>
      </c>
      <c r="E491">
        <v>0</v>
      </c>
      <c r="F491">
        <v>0</v>
      </c>
    </row>
    <row r="492" spans="1:6" x14ac:dyDescent="0.35">
      <c r="A492" t="str">
        <v>Incidente</v>
      </c>
      <c r="B492" t="str">
        <v>Type6</v>
      </c>
      <c r="C492" t="str">
        <v>A (Muy Importante)</v>
      </c>
      <c r="D492">
        <v>12</v>
      </c>
      <c r="E492">
        <v>0</v>
      </c>
      <c r="F492">
        <v>0</v>
      </c>
    </row>
    <row r="493" spans="1:6" x14ac:dyDescent="0.35">
      <c r="A493" t="str">
        <v>Incidente</v>
      </c>
      <c r="B493" t="str">
        <v>Type2</v>
      </c>
      <c r="C493" t="str">
        <v>A (Muy Importante)</v>
      </c>
      <c r="D493">
        <v>12</v>
      </c>
      <c r="E493">
        <v>0</v>
      </c>
      <c r="F493">
        <v>0</v>
      </c>
    </row>
    <row r="494" spans="1:6" x14ac:dyDescent="0.35">
      <c r="A494" t="str">
        <v>Incidente</v>
      </c>
      <c r="B494" t="str">
        <v>Type2</v>
      </c>
      <c r="C494" t="str">
        <v>A (Muy Importante)</v>
      </c>
      <c r="D494">
        <v>12</v>
      </c>
      <c r="E494">
        <v>1</v>
      </c>
      <c r="F494">
        <v>0</v>
      </c>
    </row>
    <row r="495" spans="1:6" x14ac:dyDescent="0.35">
      <c r="A495" t="str">
        <v>Incidente</v>
      </c>
      <c r="B495" t="str">
        <v>Type4</v>
      </c>
      <c r="C495" t="str">
        <v>A (Muy Importante)</v>
      </c>
      <c r="D495">
        <v>12</v>
      </c>
      <c r="E495">
        <v>1</v>
      </c>
      <c r="F495">
        <v>1</v>
      </c>
    </row>
    <row r="496" spans="1:6" x14ac:dyDescent="0.35">
      <c r="A496" t="str">
        <v>Incidente</v>
      </c>
      <c r="B496" t="str">
        <v>Type2</v>
      </c>
      <c r="C496" t="str">
        <v>A (Muy Importante)</v>
      </c>
      <c r="D496">
        <v>12</v>
      </c>
      <c r="E496">
        <v>3</v>
      </c>
      <c r="F496">
        <v>2</v>
      </c>
    </row>
    <row r="497" spans="1:6" x14ac:dyDescent="0.35">
      <c r="A497" t="str">
        <v>Incidente</v>
      </c>
      <c r="B497" t="str">
        <v>Type6</v>
      </c>
      <c r="C497" t="str">
        <v>A+ (Crítico)</v>
      </c>
      <c r="D497">
        <v>12</v>
      </c>
      <c r="E497">
        <v>1</v>
      </c>
      <c r="F497">
        <v>1</v>
      </c>
    </row>
    <row r="498" spans="1:6" x14ac:dyDescent="0.35">
      <c r="A498" t="str">
        <v>Incidente</v>
      </c>
      <c r="B498" t="str">
        <v>Type2</v>
      </c>
      <c r="C498" t="str">
        <v>A (Muy Importante)</v>
      </c>
      <c r="D498">
        <v>12</v>
      </c>
      <c r="E498">
        <v>2</v>
      </c>
      <c r="F498">
        <v>0</v>
      </c>
    </row>
    <row r="499" spans="1:6" x14ac:dyDescent="0.35">
      <c r="A499" t="str">
        <v>Incidente</v>
      </c>
      <c r="B499" t="str">
        <v>Type6</v>
      </c>
      <c r="C499" t="str">
        <v>A++ (Bloqueo)</v>
      </c>
      <c r="D499">
        <v>12</v>
      </c>
      <c r="E499">
        <v>0</v>
      </c>
      <c r="F499">
        <v>0</v>
      </c>
    </row>
    <row r="500" spans="1:6" x14ac:dyDescent="0.35">
      <c r="A500" t="str">
        <v>Incidente</v>
      </c>
      <c r="B500" t="str">
        <v>Type13</v>
      </c>
      <c r="C500" t="str">
        <v>B (Importante)</v>
      </c>
      <c r="D500">
        <v>12</v>
      </c>
      <c r="E500">
        <v>2</v>
      </c>
      <c r="F500">
        <v>0</v>
      </c>
    </row>
    <row r="501" spans="1:6" x14ac:dyDescent="0.35">
      <c r="A501" t="str">
        <v>Incidente</v>
      </c>
      <c r="B501" t="str">
        <v>Type2</v>
      </c>
      <c r="C501" t="str">
        <v>A+ (Crítico)</v>
      </c>
      <c r="D501">
        <v>12</v>
      </c>
      <c r="E501">
        <v>1</v>
      </c>
      <c r="F501">
        <v>0</v>
      </c>
    </row>
    <row r="502" spans="1:6" x14ac:dyDescent="0.35">
      <c r="A502" t="str">
        <v>Incidente</v>
      </c>
      <c r="B502" t="str">
        <v>Type4</v>
      </c>
      <c r="C502" t="str">
        <v>A++ (Bloqueo)</v>
      </c>
      <c r="D502">
        <v>12</v>
      </c>
      <c r="E502">
        <v>1</v>
      </c>
      <c r="F502">
        <v>1</v>
      </c>
    </row>
    <row r="503" spans="1:6" x14ac:dyDescent="0.35">
      <c r="A503" t="str">
        <v>Incidente</v>
      </c>
      <c r="B503" t="str">
        <v>Type6</v>
      </c>
      <c r="C503" t="str">
        <v>A++ (Bloqueo)</v>
      </c>
      <c r="D503">
        <v>12</v>
      </c>
      <c r="E503">
        <v>2</v>
      </c>
      <c r="F503">
        <v>2</v>
      </c>
    </row>
    <row r="504" spans="1:6" x14ac:dyDescent="0.35">
      <c r="A504" t="str">
        <v>Incidente</v>
      </c>
      <c r="B504" t="str">
        <v>Type6</v>
      </c>
      <c r="C504" t="str">
        <v>A++ (Bloqueo)</v>
      </c>
      <c r="D504">
        <v>12</v>
      </c>
      <c r="E504">
        <v>1</v>
      </c>
      <c r="F504">
        <v>1</v>
      </c>
    </row>
    <row r="505" spans="1:6" x14ac:dyDescent="0.35">
      <c r="A505" t="str">
        <v>Incidente</v>
      </c>
      <c r="B505" t="str">
        <v>Type2</v>
      </c>
      <c r="C505" t="str">
        <v>A (Muy Importante)</v>
      </c>
      <c r="D505">
        <v>12</v>
      </c>
      <c r="E505">
        <v>0</v>
      </c>
      <c r="F505">
        <v>0</v>
      </c>
    </row>
    <row r="506" spans="1:6" x14ac:dyDescent="0.35">
      <c r="A506" t="str">
        <v>Incidente</v>
      </c>
      <c r="B506" t="str">
        <v>Type6</v>
      </c>
      <c r="C506" t="str">
        <v>A (Muy Importante)</v>
      </c>
      <c r="D506">
        <v>12</v>
      </c>
      <c r="E506">
        <v>3</v>
      </c>
      <c r="F506">
        <v>2</v>
      </c>
    </row>
    <row r="507" spans="1:6" x14ac:dyDescent="0.35">
      <c r="A507" t="str">
        <v>Incidente</v>
      </c>
      <c r="B507" t="str">
        <v>Type6</v>
      </c>
      <c r="C507" t="str">
        <v>A+ (Crítico)</v>
      </c>
      <c r="D507">
        <v>12</v>
      </c>
      <c r="E507">
        <v>5</v>
      </c>
      <c r="F507">
        <v>0</v>
      </c>
    </row>
    <row r="508" spans="1:6" x14ac:dyDescent="0.35">
      <c r="A508" t="str">
        <v>Incidente</v>
      </c>
      <c r="B508" t="str">
        <v>Type4</v>
      </c>
      <c r="C508" t="str">
        <v>A (Muy Importante)</v>
      </c>
      <c r="D508">
        <v>12</v>
      </c>
      <c r="E508">
        <v>3</v>
      </c>
      <c r="F508">
        <v>0</v>
      </c>
    </row>
    <row r="509" spans="1:6" x14ac:dyDescent="0.35">
      <c r="A509" t="str">
        <v>Incidente</v>
      </c>
      <c r="B509" t="str">
        <v>Type4</v>
      </c>
      <c r="C509" t="str">
        <v>A (Muy Importante)</v>
      </c>
      <c r="D509">
        <v>12</v>
      </c>
      <c r="E509">
        <v>4</v>
      </c>
      <c r="F509">
        <v>1</v>
      </c>
    </row>
    <row r="510" spans="1:6" x14ac:dyDescent="0.35">
      <c r="A510" t="str">
        <v>Incidente</v>
      </c>
      <c r="B510" t="str">
        <v>Type4</v>
      </c>
      <c r="C510" t="str">
        <v>A (Muy Importante)</v>
      </c>
      <c r="D510">
        <v>12</v>
      </c>
      <c r="E510">
        <v>0</v>
      </c>
      <c r="F510">
        <v>0</v>
      </c>
    </row>
    <row r="511" spans="1:6" x14ac:dyDescent="0.35">
      <c r="A511" t="str">
        <v>Incidente</v>
      </c>
      <c r="B511" t="str">
        <v>Type2</v>
      </c>
      <c r="C511" t="str">
        <v>A (Muy Importante)</v>
      </c>
      <c r="D511">
        <v>12</v>
      </c>
      <c r="E511">
        <v>0</v>
      </c>
      <c r="F511">
        <v>0</v>
      </c>
    </row>
    <row r="512" spans="1:6" x14ac:dyDescent="0.35">
      <c r="A512" t="str">
        <v>Solicitud de servicio</v>
      </c>
      <c r="B512" t="str">
        <v>Type1</v>
      </c>
      <c r="C512" t="str">
        <v>A (Muy Importante)</v>
      </c>
      <c r="D512">
        <v>12</v>
      </c>
      <c r="E512">
        <v>0</v>
      </c>
      <c r="F512">
        <v>0</v>
      </c>
    </row>
    <row r="513" spans="1:6" x14ac:dyDescent="0.35">
      <c r="A513" t="str">
        <v>Incidente</v>
      </c>
      <c r="B513" t="str">
        <v>Type6</v>
      </c>
      <c r="C513" t="str">
        <v>A (Muy Importante)</v>
      </c>
      <c r="D513">
        <v>12</v>
      </c>
      <c r="E513">
        <v>9</v>
      </c>
      <c r="F513">
        <v>9</v>
      </c>
    </row>
    <row r="514" spans="1:6" x14ac:dyDescent="0.35">
      <c r="A514" t="str">
        <v>Incidente</v>
      </c>
      <c r="B514" t="str">
        <v>Type7</v>
      </c>
      <c r="C514" t="str">
        <v>A (Muy Importante)</v>
      </c>
      <c r="D514">
        <v>12</v>
      </c>
      <c r="E514">
        <v>0</v>
      </c>
      <c r="F514">
        <v>0</v>
      </c>
    </row>
    <row r="515" spans="1:6" x14ac:dyDescent="0.35">
      <c r="A515" t="str">
        <v>Incidente</v>
      </c>
      <c r="B515" t="str">
        <v>Type6</v>
      </c>
      <c r="C515" t="str">
        <v>A (Muy Importante)</v>
      </c>
      <c r="D515">
        <v>12</v>
      </c>
      <c r="E515">
        <v>0</v>
      </c>
      <c r="F515">
        <v>0</v>
      </c>
    </row>
    <row r="516" spans="1:6" x14ac:dyDescent="0.35">
      <c r="A516" t="str">
        <v>Incidente</v>
      </c>
      <c r="B516" t="str">
        <v>Type2</v>
      </c>
      <c r="C516" t="str">
        <v>A (Muy Importante)</v>
      </c>
      <c r="D516">
        <v>12</v>
      </c>
      <c r="E516">
        <v>7</v>
      </c>
      <c r="F516">
        <v>7</v>
      </c>
    </row>
    <row r="517" spans="1:6" x14ac:dyDescent="0.35">
      <c r="A517" t="str">
        <v>Solicitud de servicio</v>
      </c>
      <c r="B517" t="str">
        <v>Type5</v>
      </c>
      <c r="C517" t="str">
        <v>A (Muy Importante)</v>
      </c>
      <c r="D517">
        <v>12</v>
      </c>
      <c r="E517">
        <v>0</v>
      </c>
      <c r="F517">
        <v>0</v>
      </c>
    </row>
    <row r="518" spans="1:6" x14ac:dyDescent="0.35">
      <c r="A518" t="str">
        <v>Incidente</v>
      </c>
      <c r="B518" t="str">
        <v>Type7</v>
      </c>
      <c r="C518" t="str">
        <v>A (Muy Importante)</v>
      </c>
      <c r="D518">
        <v>12</v>
      </c>
      <c r="E518">
        <v>0</v>
      </c>
      <c r="F518">
        <v>0</v>
      </c>
    </row>
    <row r="519" spans="1:6" x14ac:dyDescent="0.35">
      <c r="A519" t="str">
        <v>Incidente</v>
      </c>
      <c r="B519" t="str">
        <v>Type2</v>
      </c>
      <c r="C519" t="str">
        <v>A (Muy Importante)</v>
      </c>
      <c r="D519">
        <v>12</v>
      </c>
      <c r="E519">
        <v>1</v>
      </c>
      <c r="F519">
        <v>0</v>
      </c>
    </row>
    <row r="520" spans="1:6" x14ac:dyDescent="0.35">
      <c r="A520" t="str">
        <v>Incidente</v>
      </c>
      <c r="B520" t="str">
        <v>Type2</v>
      </c>
      <c r="C520" t="str">
        <v>A (Muy Importante)</v>
      </c>
      <c r="D520">
        <v>12</v>
      </c>
      <c r="E520">
        <v>1</v>
      </c>
      <c r="F520">
        <v>0</v>
      </c>
    </row>
    <row r="521" spans="1:6" x14ac:dyDescent="0.35">
      <c r="A521" t="str">
        <v>Incidente</v>
      </c>
      <c r="B521" t="str">
        <v>Type2</v>
      </c>
      <c r="C521" t="str">
        <v>A (Muy Importante)</v>
      </c>
      <c r="D521">
        <v>12</v>
      </c>
      <c r="E521">
        <v>1</v>
      </c>
      <c r="F521">
        <v>0</v>
      </c>
    </row>
    <row r="522" spans="1:6" x14ac:dyDescent="0.35">
      <c r="A522" t="str">
        <v>Incidente</v>
      </c>
      <c r="B522" t="str">
        <v>Type2</v>
      </c>
      <c r="C522" t="str">
        <v>A (Muy Importante)</v>
      </c>
      <c r="D522">
        <v>12</v>
      </c>
      <c r="E522">
        <v>1</v>
      </c>
      <c r="F522">
        <v>0</v>
      </c>
    </row>
    <row r="523" spans="1:6" x14ac:dyDescent="0.35">
      <c r="A523" t="str">
        <v>Incidente</v>
      </c>
      <c r="B523" t="str">
        <v>Type4</v>
      </c>
      <c r="C523" t="str">
        <v>A+ (Crítico)</v>
      </c>
      <c r="D523">
        <v>12</v>
      </c>
      <c r="E523">
        <v>1</v>
      </c>
      <c r="F523">
        <v>0</v>
      </c>
    </row>
    <row r="524" spans="1:6" x14ac:dyDescent="0.35">
      <c r="A524" t="str">
        <v>Incidente</v>
      </c>
      <c r="B524" t="str">
        <v>Type4</v>
      </c>
      <c r="C524" t="str">
        <v>A+ (Crítico)</v>
      </c>
      <c r="D524">
        <v>12</v>
      </c>
      <c r="E524">
        <v>0</v>
      </c>
      <c r="F524">
        <v>0</v>
      </c>
    </row>
    <row r="525" spans="1:6" x14ac:dyDescent="0.35">
      <c r="A525" t="str">
        <v>Incidente</v>
      </c>
      <c r="B525" t="str">
        <v>Type4</v>
      </c>
      <c r="C525" t="str">
        <v>A (Muy Importante)</v>
      </c>
      <c r="D525">
        <v>12</v>
      </c>
      <c r="E525">
        <v>0</v>
      </c>
      <c r="F525">
        <v>0</v>
      </c>
    </row>
    <row r="526" spans="1:6" x14ac:dyDescent="0.35">
      <c r="A526" t="str">
        <v>Incidente</v>
      </c>
      <c r="B526" t="str">
        <v>Type4</v>
      </c>
      <c r="C526" t="str">
        <v>A (Muy Importante)</v>
      </c>
      <c r="D526">
        <v>12</v>
      </c>
      <c r="E526">
        <v>2</v>
      </c>
      <c r="F526">
        <v>2</v>
      </c>
    </row>
    <row r="527" spans="1:6" x14ac:dyDescent="0.35">
      <c r="A527" t="str">
        <v>Solicitud de servicio</v>
      </c>
      <c r="B527" t="str">
        <v>Type1</v>
      </c>
      <c r="C527" t="str">
        <v>B (Importante)</v>
      </c>
      <c r="D527">
        <v>12</v>
      </c>
      <c r="E527">
        <v>0</v>
      </c>
      <c r="F527">
        <v>0</v>
      </c>
    </row>
    <row r="528" spans="1:6" x14ac:dyDescent="0.35">
      <c r="A528" t="str">
        <v>Solicitud de servicio</v>
      </c>
      <c r="B528" t="str">
        <v>Type1</v>
      </c>
      <c r="C528" t="str">
        <v>B (Importante)</v>
      </c>
      <c r="D528">
        <v>12</v>
      </c>
      <c r="E528">
        <v>0</v>
      </c>
      <c r="F528">
        <v>0</v>
      </c>
    </row>
    <row r="529" spans="1:6" x14ac:dyDescent="0.35">
      <c r="A529" t="str">
        <v>Incidente</v>
      </c>
      <c r="B529" t="str">
        <v>Type2</v>
      </c>
      <c r="C529" t="str">
        <v>D (Trivial)</v>
      </c>
      <c r="D529">
        <v>12</v>
      </c>
      <c r="E529">
        <v>3</v>
      </c>
      <c r="F529">
        <v>3</v>
      </c>
    </row>
    <row r="530" spans="1:6" x14ac:dyDescent="0.35">
      <c r="A530" t="str">
        <v>Incidente</v>
      </c>
      <c r="B530" t="str">
        <v>Type6</v>
      </c>
      <c r="C530" t="str">
        <v>A (Muy Importante)</v>
      </c>
      <c r="D530">
        <v>12</v>
      </c>
      <c r="E530">
        <v>2</v>
      </c>
      <c r="F530">
        <v>0</v>
      </c>
    </row>
    <row r="531" spans="1:6" x14ac:dyDescent="0.35">
      <c r="A531" t="str">
        <v>Incidente</v>
      </c>
      <c r="B531" t="str">
        <v>Type4</v>
      </c>
      <c r="C531" t="str">
        <v>A (Muy Importante)</v>
      </c>
      <c r="D531">
        <v>12</v>
      </c>
      <c r="E531">
        <v>3</v>
      </c>
      <c r="F531">
        <v>3</v>
      </c>
    </row>
    <row r="532" spans="1:6" x14ac:dyDescent="0.35">
      <c r="A532" t="str">
        <v>Solicitud de servicio</v>
      </c>
      <c r="B532" t="str">
        <v>Type1</v>
      </c>
      <c r="C532" t="str">
        <v>A (Muy Importante)</v>
      </c>
      <c r="D532">
        <v>12</v>
      </c>
      <c r="E532">
        <v>0</v>
      </c>
      <c r="F532">
        <v>0</v>
      </c>
    </row>
    <row r="533" spans="1:6" x14ac:dyDescent="0.35">
      <c r="A533" t="str">
        <v>Incidente</v>
      </c>
      <c r="B533" t="str">
        <v>Type2</v>
      </c>
      <c r="C533" t="str">
        <v>A (Muy Importante)</v>
      </c>
      <c r="D533">
        <v>12</v>
      </c>
      <c r="E533">
        <v>1</v>
      </c>
      <c r="F533">
        <v>0</v>
      </c>
    </row>
    <row r="534" spans="1:6" x14ac:dyDescent="0.35">
      <c r="A534" t="str">
        <v>Incidente</v>
      </c>
      <c r="B534" t="str">
        <v>Type2</v>
      </c>
      <c r="C534" t="str">
        <v>A (Muy Importante)</v>
      </c>
      <c r="D534">
        <v>12</v>
      </c>
      <c r="E534">
        <v>1</v>
      </c>
      <c r="F534">
        <v>0</v>
      </c>
    </row>
    <row r="535" spans="1:6" x14ac:dyDescent="0.35">
      <c r="A535" t="str">
        <v>Incidente</v>
      </c>
      <c r="B535" t="str">
        <v>Type2</v>
      </c>
      <c r="C535" t="str">
        <v>A (Muy Importante)</v>
      </c>
      <c r="D535">
        <v>12</v>
      </c>
      <c r="E535">
        <v>7</v>
      </c>
      <c r="F535">
        <v>7</v>
      </c>
    </row>
    <row r="536" spans="1:6" x14ac:dyDescent="0.35">
      <c r="A536" t="str">
        <v>Incidente</v>
      </c>
      <c r="B536" t="str">
        <v>Type2</v>
      </c>
      <c r="C536" t="str">
        <v>A (Muy Importante)</v>
      </c>
      <c r="D536">
        <v>12</v>
      </c>
      <c r="E536">
        <v>1</v>
      </c>
      <c r="F536">
        <v>0</v>
      </c>
    </row>
    <row r="537" spans="1:6" x14ac:dyDescent="0.35">
      <c r="A537" t="str">
        <v>Incidente</v>
      </c>
      <c r="B537" t="str">
        <v>Type2</v>
      </c>
      <c r="C537" t="str">
        <v>A (Muy Importante)</v>
      </c>
      <c r="D537">
        <v>12</v>
      </c>
      <c r="E537">
        <v>1</v>
      </c>
      <c r="F537">
        <v>0</v>
      </c>
    </row>
    <row r="538" spans="1:6" x14ac:dyDescent="0.35">
      <c r="A538" t="str">
        <v>Incidente</v>
      </c>
      <c r="B538" t="str">
        <v>Type2</v>
      </c>
      <c r="C538" t="str">
        <v>A (Muy Importante)</v>
      </c>
      <c r="D538">
        <v>12</v>
      </c>
      <c r="E538">
        <v>1</v>
      </c>
      <c r="F538">
        <v>0</v>
      </c>
    </row>
    <row r="539" spans="1:6" x14ac:dyDescent="0.35">
      <c r="A539" t="str">
        <v>Incidente</v>
      </c>
      <c r="B539" t="str">
        <v>Type2</v>
      </c>
      <c r="C539" t="str">
        <v>A (Muy Importante)</v>
      </c>
      <c r="D539">
        <v>12</v>
      </c>
      <c r="E539">
        <v>1</v>
      </c>
      <c r="F539">
        <v>0</v>
      </c>
    </row>
    <row r="540" spans="1:6" x14ac:dyDescent="0.35">
      <c r="A540" t="str">
        <v>Incidente</v>
      </c>
      <c r="B540" t="str">
        <v>Type2</v>
      </c>
      <c r="C540" t="str">
        <v>A (Muy Importante)</v>
      </c>
      <c r="D540">
        <v>12</v>
      </c>
      <c r="E540">
        <v>2</v>
      </c>
      <c r="F540">
        <v>0</v>
      </c>
    </row>
    <row r="541" spans="1:6" x14ac:dyDescent="0.35">
      <c r="A541" t="str">
        <v>Incidente</v>
      </c>
      <c r="B541" t="str">
        <v>Type6</v>
      </c>
      <c r="C541" t="str">
        <v>A++ (Bloqueo)</v>
      </c>
      <c r="D541">
        <v>12</v>
      </c>
      <c r="E541">
        <v>0</v>
      </c>
      <c r="F541">
        <v>0</v>
      </c>
    </row>
    <row r="542" spans="1:6" x14ac:dyDescent="0.35">
      <c r="A542" t="str">
        <v>Incidente</v>
      </c>
      <c r="B542" t="str">
        <v>Type8</v>
      </c>
      <c r="C542" t="str">
        <v>B (Importante)</v>
      </c>
      <c r="D542">
        <v>12</v>
      </c>
      <c r="E542">
        <v>14</v>
      </c>
      <c r="F542">
        <v>0</v>
      </c>
    </row>
    <row r="543" spans="1:6" x14ac:dyDescent="0.35">
      <c r="A543" t="str">
        <v>Incidente</v>
      </c>
      <c r="B543" t="str">
        <v>Type8</v>
      </c>
      <c r="C543" t="str">
        <v>B (Importante)</v>
      </c>
      <c r="D543">
        <v>12</v>
      </c>
      <c r="E543">
        <v>3</v>
      </c>
      <c r="F543">
        <v>0</v>
      </c>
    </row>
    <row r="544" spans="1:6" x14ac:dyDescent="0.35">
      <c r="A544" t="str">
        <v>Incidente</v>
      </c>
      <c r="B544" t="str">
        <v>Type6</v>
      </c>
      <c r="C544" t="str">
        <v>A (Muy Importante)</v>
      </c>
      <c r="D544">
        <v>12</v>
      </c>
      <c r="E544">
        <v>6</v>
      </c>
      <c r="F544">
        <v>6</v>
      </c>
    </row>
    <row r="545" spans="1:6" x14ac:dyDescent="0.35">
      <c r="A545" t="str">
        <v>Incidente</v>
      </c>
      <c r="B545" t="str">
        <v>Type2</v>
      </c>
      <c r="C545" t="str">
        <v>B (Importante)</v>
      </c>
      <c r="D545">
        <v>12</v>
      </c>
      <c r="E545">
        <v>0</v>
      </c>
      <c r="F545">
        <v>0</v>
      </c>
    </row>
    <row r="546" spans="1:6" x14ac:dyDescent="0.35">
      <c r="A546" t="str">
        <v>Incidente</v>
      </c>
      <c r="B546" t="str">
        <v>Type2</v>
      </c>
      <c r="C546" t="str">
        <v>A (Muy Importante)</v>
      </c>
      <c r="D546">
        <v>12</v>
      </c>
      <c r="E546">
        <v>4</v>
      </c>
      <c r="F546">
        <v>0</v>
      </c>
    </row>
    <row r="547" spans="1:6" x14ac:dyDescent="0.35">
      <c r="A547" t="str">
        <v>Incidente</v>
      </c>
      <c r="B547" t="str">
        <v>Type8</v>
      </c>
      <c r="C547" t="str">
        <v>B (Importante)</v>
      </c>
      <c r="D547">
        <v>12</v>
      </c>
      <c r="E547">
        <v>15</v>
      </c>
      <c r="F547">
        <v>0</v>
      </c>
    </row>
    <row r="548" spans="1:6" x14ac:dyDescent="0.35">
      <c r="A548" t="str">
        <v>Incidente</v>
      </c>
      <c r="B548" t="str">
        <v>Type2</v>
      </c>
      <c r="C548" t="str">
        <v>A (Muy Importante)</v>
      </c>
      <c r="D548">
        <v>12</v>
      </c>
      <c r="E548">
        <v>1</v>
      </c>
      <c r="F548">
        <v>0</v>
      </c>
    </row>
    <row r="549" spans="1:6" x14ac:dyDescent="0.35">
      <c r="A549" t="str">
        <v>Incidente</v>
      </c>
      <c r="B549" t="str">
        <v>Type2</v>
      </c>
      <c r="C549" t="str">
        <v>A (Muy Importante)</v>
      </c>
      <c r="D549">
        <v>12</v>
      </c>
      <c r="E549">
        <v>0</v>
      </c>
      <c r="F549">
        <v>0</v>
      </c>
    </row>
    <row r="550" spans="1:6" x14ac:dyDescent="0.35">
      <c r="A550" t="str">
        <v>Incidente</v>
      </c>
      <c r="B550" t="str">
        <v>Type2</v>
      </c>
      <c r="C550" t="str">
        <v>A (Muy Importante)</v>
      </c>
      <c r="D550">
        <v>12</v>
      </c>
      <c r="E550">
        <v>1</v>
      </c>
      <c r="F550">
        <v>0</v>
      </c>
    </row>
    <row r="551" spans="1:6" x14ac:dyDescent="0.35">
      <c r="A551" t="str">
        <v>Incidente</v>
      </c>
      <c r="B551" t="str">
        <v>Type2</v>
      </c>
      <c r="C551" t="str">
        <v>A (Muy Importante)</v>
      </c>
      <c r="D551">
        <v>12</v>
      </c>
      <c r="E551">
        <v>4</v>
      </c>
      <c r="F551">
        <v>3</v>
      </c>
    </row>
    <row r="552" spans="1:6" x14ac:dyDescent="0.35">
      <c r="A552" t="str">
        <v>Incidente</v>
      </c>
      <c r="B552" t="str">
        <v>Type6</v>
      </c>
      <c r="C552" t="str">
        <v>A+ (Crítico)</v>
      </c>
      <c r="D552">
        <v>12</v>
      </c>
      <c r="E552">
        <v>1</v>
      </c>
      <c r="F552">
        <v>1</v>
      </c>
    </row>
    <row r="553" spans="1:6" x14ac:dyDescent="0.35">
      <c r="A553" t="str">
        <v>Incidente</v>
      </c>
      <c r="B553" t="str">
        <v>Type6</v>
      </c>
      <c r="C553" t="str">
        <v>A+ (Crítico)</v>
      </c>
      <c r="D553">
        <v>12</v>
      </c>
      <c r="E553">
        <v>1</v>
      </c>
      <c r="F553">
        <v>0</v>
      </c>
    </row>
    <row r="554" spans="1:6" x14ac:dyDescent="0.35">
      <c r="A554" t="str">
        <v>Incidente</v>
      </c>
      <c r="B554" t="str">
        <v>Type6</v>
      </c>
      <c r="C554" t="str">
        <v>A+ (Crítico)</v>
      </c>
      <c r="D554">
        <v>12</v>
      </c>
      <c r="E554">
        <v>1</v>
      </c>
      <c r="F554">
        <v>1</v>
      </c>
    </row>
    <row r="555" spans="1:6" x14ac:dyDescent="0.35">
      <c r="A555" t="str">
        <v>Incidente</v>
      </c>
      <c r="B555" t="str">
        <v>Type6</v>
      </c>
      <c r="C555" t="str">
        <v>A+ (Crítico)</v>
      </c>
      <c r="D555">
        <v>12</v>
      </c>
      <c r="E555">
        <v>2</v>
      </c>
      <c r="F555">
        <v>2</v>
      </c>
    </row>
    <row r="556" spans="1:6" x14ac:dyDescent="0.35">
      <c r="A556" t="str">
        <v>Incidente</v>
      </c>
      <c r="B556" t="str">
        <v>Type2</v>
      </c>
      <c r="C556" t="str">
        <v>A (Muy Importante)</v>
      </c>
      <c r="D556">
        <v>12</v>
      </c>
      <c r="E556">
        <v>1</v>
      </c>
      <c r="F556">
        <v>0</v>
      </c>
    </row>
    <row r="557" spans="1:6" x14ac:dyDescent="0.35">
      <c r="A557" t="str">
        <v>Incidente</v>
      </c>
      <c r="B557" t="str">
        <v>Type2</v>
      </c>
      <c r="C557" t="str">
        <v>A (Muy Importante)</v>
      </c>
      <c r="D557">
        <v>12</v>
      </c>
      <c r="E557">
        <v>2</v>
      </c>
      <c r="F557">
        <v>0</v>
      </c>
    </row>
    <row r="558" spans="1:6" x14ac:dyDescent="0.35">
      <c r="A558" t="str">
        <v>Incidente</v>
      </c>
      <c r="B558" t="str">
        <v>Type2</v>
      </c>
      <c r="C558" t="str">
        <v>A (Muy Importante)</v>
      </c>
      <c r="D558">
        <v>12</v>
      </c>
      <c r="E558">
        <v>5</v>
      </c>
      <c r="F558">
        <v>5</v>
      </c>
    </row>
    <row r="559" spans="1:6" x14ac:dyDescent="0.35">
      <c r="A559" t="str">
        <v>Incidente</v>
      </c>
      <c r="B559" t="str">
        <v>Type2</v>
      </c>
      <c r="C559" t="str">
        <v>A (Muy Importante)</v>
      </c>
      <c r="D559">
        <v>12</v>
      </c>
      <c r="E559">
        <v>1</v>
      </c>
      <c r="F559">
        <v>0</v>
      </c>
    </row>
    <row r="560" spans="1:6" x14ac:dyDescent="0.35">
      <c r="A560" t="str">
        <v>Incidente</v>
      </c>
      <c r="B560" t="str">
        <v>Type2</v>
      </c>
      <c r="C560" t="str">
        <v>A (Muy Importante)</v>
      </c>
      <c r="D560">
        <v>12</v>
      </c>
      <c r="E560">
        <v>2</v>
      </c>
      <c r="F560">
        <v>0</v>
      </c>
    </row>
    <row r="561" spans="1:6" x14ac:dyDescent="0.35">
      <c r="A561" t="str">
        <v>Incidente</v>
      </c>
      <c r="B561" t="str">
        <v>Type2</v>
      </c>
      <c r="C561" t="str">
        <v>A (Muy Importante)</v>
      </c>
      <c r="D561">
        <v>12</v>
      </c>
      <c r="E561">
        <v>14</v>
      </c>
      <c r="F561">
        <v>14</v>
      </c>
    </row>
    <row r="562" spans="1:6" x14ac:dyDescent="0.35">
      <c r="A562" t="str">
        <v>Incidente</v>
      </c>
      <c r="B562" t="str">
        <v>Type8</v>
      </c>
      <c r="C562" t="str">
        <v>B (Importante)</v>
      </c>
      <c r="D562">
        <v>12</v>
      </c>
      <c r="E562">
        <v>2</v>
      </c>
      <c r="F562">
        <v>0</v>
      </c>
    </row>
    <row r="563" spans="1:6" x14ac:dyDescent="0.35">
      <c r="A563" t="str">
        <v>Incidente</v>
      </c>
      <c r="B563" t="str">
        <v>Type6</v>
      </c>
      <c r="C563" t="str">
        <v>D (Trivial)</v>
      </c>
      <c r="D563">
        <v>12</v>
      </c>
      <c r="E563">
        <v>14</v>
      </c>
      <c r="F563">
        <v>13</v>
      </c>
    </row>
    <row r="564" spans="1:6" x14ac:dyDescent="0.35">
      <c r="A564" t="str">
        <v>Solicitud de servicio</v>
      </c>
      <c r="B564" t="str">
        <v>Type1</v>
      </c>
      <c r="C564" t="str">
        <v>B (Importante)</v>
      </c>
      <c r="D564">
        <v>12</v>
      </c>
      <c r="E564">
        <v>1</v>
      </c>
      <c r="F564">
        <v>0</v>
      </c>
    </row>
    <row r="565" spans="1:6" x14ac:dyDescent="0.35">
      <c r="A565" t="str">
        <v>Solicitud de servicio</v>
      </c>
      <c r="B565" t="str">
        <v>Type14</v>
      </c>
      <c r="C565" t="str">
        <v>A (Muy Importante)</v>
      </c>
      <c r="D565">
        <v>12</v>
      </c>
      <c r="E565">
        <v>1</v>
      </c>
      <c r="F565">
        <v>0</v>
      </c>
    </row>
    <row r="566" spans="1:6" x14ac:dyDescent="0.35">
      <c r="A566" t="str">
        <v>Solicitud de servicio</v>
      </c>
      <c r="B566" t="str">
        <v>Type14</v>
      </c>
      <c r="C566" t="str">
        <v>A (Muy Importante)</v>
      </c>
      <c r="D566">
        <v>12</v>
      </c>
      <c r="E566">
        <v>0</v>
      </c>
      <c r="F566">
        <v>0</v>
      </c>
    </row>
    <row r="567" spans="1:6" x14ac:dyDescent="0.35">
      <c r="A567" t="str">
        <v>Incidente</v>
      </c>
      <c r="B567" t="str">
        <v>Type2</v>
      </c>
      <c r="C567" t="str">
        <v>A++ (Bloqueo)</v>
      </c>
      <c r="D567">
        <v>12</v>
      </c>
      <c r="E567">
        <v>0</v>
      </c>
      <c r="F567">
        <v>0</v>
      </c>
    </row>
    <row r="568" spans="1:6" x14ac:dyDescent="0.35">
      <c r="A568" t="str">
        <v>Incidente</v>
      </c>
      <c r="B568" t="str">
        <v>Type2</v>
      </c>
      <c r="C568" t="str">
        <v>A+ (Crítico)</v>
      </c>
      <c r="D568">
        <v>12</v>
      </c>
      <c r="E568">
        <v>1</v>
      </c>
      <c r="F568">
        <v>1</v>
      </c>
    </row>
    <row r="569" spans="1:6" x14ac:dyDescent="0.35">
      <c r="A569" t="str">
        <v>Incidente</v>
      </c>
      <c r="B569" t="str">
        <v>Type8</v>
      </c>
      <c r="C569" t="str">
        <v>B (Importante)</v>
      </c>
      <c r="D569">
        <v>12</v>
      </c>
      <c r="E569">
        <v>7</v>
      </c>
      <c r="F569">
        <v>0</v>
      </c>
    </row>
    <row r="570" spans="1:6" x14ac:dyDescent="0.35">
      <c r="A570" t="str">
        <v>Solicitud de servicio</v>
      </c>
      <c r="B570" t="str">
        <v>Type1</v>
      </c>
      <c r="C570" t="str">
        <v>B (Importante)</v>
      </c>
      <c r="D570">
        <v>12</v>
      </c>
      <c r="E570">
        <v>2</v>
      </c>
      <c r="F570">
        <v>0</v>
      </c>
    </row>
    <row r="571" spans="1:6" x14ac:dyDescent="0.35">
      <c r="A571" t="str">
        <v>Solicitud de servicio</v>
      </c>
      <c r="B571" t="str">
        <v>Type1</v>
      </c>
      <c r="C571" t="str">
        <v>A (Muy Importante)</v>
      </c>
      <c r="D571">
        <v>12</v>
      </c>
      <c r="E571">
        <v>0</v>
      </c>
      <c r="F571">
        <v>0</v>
      </c>
    </row>
    <row r="572" spans="1:6" x14ac:dyDescent="0.35">
      <c r="A572" t="str">
        <v>Incidente</v>
      </c>
      <c r="B572" t="str">
        <v>Type6</v>
      </c>
      <c r="C572" t="str">
        <v>A (Muy Importante)</v>
      </c>
      <c r="D572">
        <v>12</v>
      </c>
      <c r="E572">
        <v>0</v>
      </c>
      <c r="F572">
        <v>0</v>
      </c>
    </row>
    <row r="573" spans="1:6" x14ac:dyDescent="0.35">
      <c r="A573" t="str">
        <v>Solicitud de servicio</v>
      </c>
      <c r="B573" t="str">
        <v>Type1</v>
      </c>
      <c r="C573" t="str">
        <v>A (Muy Importante)</v>
      </c>
      <c r="D573">
        <v>12</v>
      </c>
      <c r="E573">
        <v>0</v>
      </c>
      <c r="F573">
        <v>0</v>
      </c>
    </row>
    <row r="574" spans="1:6" x14ac:dyDescent="0.35">
      <c r="A574" t="str">
        <v>Incidente</v>
      </c>
      <c r="B574" t="str">
        <v>Type4</v>
      </c>
      <c r="C574" t="str">
        <v>A+ (Crítico)</v>
      </c>
      <c r="D574">
        <v>12</v>
      </c>
      <c r="E574">
        <v>4</v>
      </c>
      <c r="F574">
        <v>2</v>
      </c>
    </row>
    <row r="575" spans="1:6" x14ac:dyDescent="0.35">
      <c r="A575" t="str">
        <v>Incidente</v>
      </c>
      <c r="B575" t="str">
        <v>Type4</v>
      </c>
      <c r="C575" t="str">
        <v>A (Muy Importante)</v>
      </c>
      <c r="D575">
        <v>12</v>
      </c>
      <c r="E575">
        <v>3</v>
      </c>
      <c r="F575">
        <v>0</v>
      </c>
    </row>
    <row r="576" spans="1:6" x14ac:dyDescent="0.35">
      <c r="A576" t="str">
        <v>Incidente</v>
      </c>
      <c r="B576" t="str">
        <v>Type4</v>
      </c>
      <c r="C576" t="str">
        <v>A (Muy Importante)</v>
      </c>
      <c r="D576">
        <v>12</v>
      </c>
      <c r="E576">
        <v>1</v>
      </c>
      <c r="F576">
        <v>0</v>
      </c>
    </row>
    <row r="577" spans="1:6" x14ac:dyDescent="0.35">
      <c r="A577" t="str">
        <v>Incidente</v>
      </c>
      <c r="B577" t="str">
        <v>Type6</v>
      </c>
      <c r="C577" t="str">
        <v>A (Muy Importante)</v>
      </c>
      <c r="D577">
        <v>12</v>
      </c>
      <c r="E577">
        <v>0</v>
      </c>
      <c r="F577">
        <v>0</v>
      </c>
    </row>
    <row r="578" spans="1:6" x14ac:dyDescent="0.35">
      <c r="A578" t="str">
        <v>Incidente</v>
      </c>
      <c r="B578" t="str">
        <v>Type6</v>
      </c>
      <c r="C578" t="str">
        <v>A (Muy Importante)</v>
      </c>
      <c r="D578">
        <v>12</v>
      </c>
      <c r="E578">
        <v>0</v>
      </c>
      <c r="F578">
        <v>0</v>
      </c>
    </row>
    <row r="579" spans="1:6" x14ac:dyDescent="0.35">
      <c r="A579" t="str">
        <v>Solicitud de servicio</v>
      </c>
      <c r="B579" t="str">
        <v>Type1</v>
      </c>
      <c r="C579" t="str">
        <v>A (Muy Importante)</v>
      </c>
      <c r="D579">
        <v>12</v>
      </c>
      <c r="E579">
        <v>0</v>
      </c>
      <c r="F579">
        <v>0</v>
      </c>
    </row>
    <row r="580" spans="1:6" x14ac:dyDescent="0.35">
      <c r="A580" t="str">
        <v>Solicitud de servicio</v>
      </c>
      <c r="B580" t="str">
        <v>Type1</v>
      </c>
      <c r="C580" t="str">
        <v>A (Muy Importante)</v>
      </c>
      <c r="D580">
        <v>12</v>
      </c>
      <c r="E580">
        <v>0</v>
      </c>
      <c r="F580">
        <v>0</v>
      </c>
    </row>
    <row r="581" spans="1:6" x14ac:dyDescent="0.35">
      <c r="A581" t="str">
        <v>Incidente</v>
      </c>
      <c r="B581" t="str">
        <v>Type6</v>
      </c>
      <c r="C581" t="str">
        <v>A (Muy Importante)</v>
      </c>
      <c r="D581">
        <v>12</v>
      </c>
      <c r="E581">
        <v>2</v>
      </c>
      <c r="F581">
        <v>0</v>
      </c>
    </row>
    <row r="582" spans="1:6" x14ac:dyDescent="0.35">
      <c r="A582" t="str">
        <v>Incidente</v>
      </c>
      <c r="B582" t="str">
        <v>Type6</v>
      </c>
      <c r="C582" t="str">
        <v>A (Muy Importante)</v>
      </c>
      <c r="D582">
        <v>12</v>
      </c>
      <c r="E582">
        <v>3</v>
      </c>
      <c r="F582">
        <v>3</v>
      </c>
    </row>
    <row r="583" spans="1:6" x14ac:dyDescent="0.35">
      <c r="A583" t="str">
        <v>Incidente</v>
      </c>
      <c r="B583" t="str">
        <v>Type6</v>
      </c>
      <c r="C583" t="str">
        <v>A (Muy Importante)</v>
      </c>
      <c r="D583">
        <v>12</v>
      </c>
      <c r="E583">
        <v>0</v>
      </c>
      <c r="F583">
        <v>0</v>
      </c>
    </row>
    <row r="584" spans="1:6" x14ac:dyDescent="0.35">
      <c r="A584" t="str">
        <v>Incidente</v>
      </c>
      <c r="B584" t="str">
        <v>Type2</v>
      </c>
      <c r="C584" t="str">
        <v>A+ (Crítico)</v>
      </c>
      <c r="D584">
        <v>12</v>
      </c>
      <c r="E584">
        <v>12</v>
      </c>
      <c r="F584">
        <v>0</v>
      </c>
    </row>
    <row r="585" spans="1:6" x14ac:dyDescent="0.35">
      <c r="A585" t="str">
        <v>Incidente</v>
      </c>
      <c r="B585" t="str">
        <v>Type2</v>
      </c>
      <c r="C585" t="str">
        <v>A+ (Crítico)</v>
      </c>
      <c r="D585">
        <v>12</v>
      </c>
      <c r="E585">
        <v>13</v>
      </c>
      <c r="F585">
        <v>0</v>
      </c>
    </row>
    <row r="586" spans="1:6" x14ac:dyDescent="0.35">
      <c r="A586" t="str">
        <v>Solicitud de servicio</v>
      </c>
      <c r="B586" t="str">
        <v>Type12</v>
      </c>
      <c r="C586" t="str">
        <v>B (Importante)</v>
      </c>
      <c r="D586">
        <v>12</v>
      </c>
      <c r="E586">
        <v>10</v>
      </c>
      <c r="F586">
        <v>3</v>
      </c>
    </row>
    <row r="587" spans="1:6" x14ac:dyDescent="0.35">
      <c r="A587" t="str">
        <v>Incidente</v>
      </c>
      <c r="B587" t="str">
        <v>Type8</v>
      </c>
      <c r="C587" t="str">
        <v>B (Importante)</v>
      </c>
      <c r="D587">
        <v>12</v>
      </c>
      <c r="E587">
        <v>6</v>
      </c>
      <c r="F587">
        <v>0</v>
      </c>
    </row>
    <row r="588" spans="1:6" x14ac:dyDescent="0.35">
      <c r="A588" t="str">
        <v>Solicitud de servicio</v>
      </c>
      <c r="B588" t="str">
        <v>Type10</v>
      </c>
      <c r="C588" t="str">
        <v>A (Muy Importante)</v>
      </c>
      <c r="D588">
        <v>12</v>
      </c>
      <c r="E588">
        <v>6</v>
      </c>
      <c r="F588">
        <v>0</v>
      </c>
    </row>
    <row r="589" spans="1:6" x14ac:dyDescent="0.35">
      <c r="A589" t="str">
        <v>Incidente</v>
      </c>
      <c r="B589" t="str">
        <v>Type2</v>
      </c>
      <c r="C589" t="str">
        <v>A (Muy Importante)</v>
      </c>
      <c r="D589">
        <v>12</v>
      </c>
      <c r="E589">
        <v>3</v>
      </c>
      <c r="F589">
        <v>3</v>
      </c>
    </row>
    <row r="590" spans="1:6" x14ac:dyDescent="0.35">
      <c r="A590" t="str">
        <v>Incidente</v>
      </c>
      <c r="B590" t="str">
        <v>Type8</v>
      </c>
      <c r="C590" t="str">
        <v>B (Importante)</v>
      </c>
      <c r="D590">
        <v>12</v>
      </c>
      <c r="E590">
        <v>6</v>
      </c>
      <c r="F590">
        <v>0</v>
      </c>
    </row>
    <row r="591" spans="1:6" x14ac:dyDescent="0.35">
      <c r="A591" t="str">
        <v>Incidente</v>
      </c>
      <c r="B591" t="str">
        <v>Type8</v>
      </c>
      <c r="C591" t="str">
        <v>B (Importante)</v>
      </c>
      <c r="D591">
        <v>12</v>
      </c>
      <c r="E591">
        <v>6</v>
      </c>
      <c r="F591">
        <v>0</v>
      </c>
    </row>
    <row r="592" spans="1:6" x14ac:dyDescent="0.35">
      <c r="A592" t="str">
        <v>Incidente</v>
      </c>
      <c r="B592" t="str">
        <v>Type2</v>
      </c>
      <c r="C592" t="str">
        <v>A (Muy Importante)</v>
      </c>
      <c r="D592">
        <v>12</v>
      </c>
      <c r="E592">
        <v>0</v>
      </c>
      <c r="F592">
        <v>0</v>
      </c>
    </row>
    <row r="593" spans="1:6" x14ac:dyDescent="0.35">
      <c r="A593" t="str">
        <v>Incidente</v>
      </c>
      <c r="B593" t="str">
        <v>Type2</v>
      </c>
      <c r="C593" t="str">
        <v>A (Muy Importante)</v>
      </c>
      <c r="D593">
        <v>12</v>
      </c>
      <c r="E593">
        <v>0</v>
      </c>
      <c r="F593">
        <v>0</v>
      </c>
    </row>
    <row r="594" spans="1:6" x14ac:dyDescent="0.35">
      <c r="A594" t="str">
        <v>Incidente</v>
      </c>
      <c r="B594" t="str">
        <v>Type2</v>
      </c>
      <c r="C594" t="str">
        <v>A+ (Crítico)</v>
      </c>
      <c r="D594">
        <v>12</v>
      </c>
      <c r="E594">
        <v>0</v>
      </c>
      <c r="F594">
        <v>0</v>
      </c>
    </row>
    <row r="595" spans="1:6" x14ac:dyDescent="0.35">
      <c r="A595" t="str">
        <v>Incidente</v>
      </c>
      <c r="B595" t="str">
        <v>Type2</v>
      </c>
      <c r="C595" t="str">
        <v>A (Muy Importante)</v>
      </c>
      <c r="D595">
        <v>12</v>
      </c>
      <c r="E595">
        <v>3</v>
      </c>
      <c r="F595">
        <v>3</v>
      </c>
    </row>
    <row r="596" spans="1:6" x14ac:dyDescent="0.35">
      <c r="A596" t="str">
        <v>Incidente</v>
      </c>
      <c r="B596" t="str">
        <v>Type2</v>
      </c>
      <c r="C596" t="str">
        <v>A (Muy Importante)</v>
      </c>
      <c r="D596">
        <v>12</v>
      </c>
      <c r="E596">
        <v>13</v>
      </c>
      <c r="F596">
        <v>0</v>
      </c>
    </row>
    <row r="597" spans="1:6" x14ac:dyDescent="0.35">
      <c r="A597" t="str">
        <v>Incidente</v>
      </c>
      <c r="B597" t="str">
        <v>Type8</v>
      </c>
      <c r="C597" t="str">
        <v>B (Importante)</v>
      </c>
      <c r="D597">
        <v>12</v>
      </c>
      <c r="E597">
        <v>8</v>
      </c>
      <c r="F597">
        <v>0</v>
      </c>
    </row>
    <row r="598" spans="1:6" x14ac:dyDescent="0.35">
      <c r="A598" t="str">
        <v>Solicitud de servicio</v>
      </c>
      <c r="B598" t="str">
        <v>Type10</v>
      </c>
      <c r="C598" t="str">
        <v>B (Importante)</v>
      </c>
      <c r="D598">
        <v>12</v>
      </c>
      <c r="E598">
        <v>0</v>
      </c>
      <c r="F598">
        <v>0</v>
      </c>
    </row>
    <row r="599" spans="1:6" x14ac:dyDescent="0.35">
      <c r="A599" t="str">
        <v>Incidente</v>
      </c>
      <c r="B599" t="str">
        <v>Type2</v>
      </c>
      <c r="C599" t="str">
        <v>A (Muy Importante)</v>
      </c>
      <c r="D599">
        <v>12</v>
      </c>
      <c r="E599">
        <v>6</v>
      </c>
      <c r="F599">
        <v>0</v>
      </c>
    </row>
    <row r="600" spans="1:6" x14ac:dyDescent="0.35">
      <c r="A600" t="str">
        <v>Solicitud de servicio</v>
      </c>
      <c r="B600" t="str">
        <v>Type1</v>
      </c>
      <c r="C600" t="str">
        <v>A (Muy Importante)</v>
      </c>
      <c r="D600">
        <v>12</v>
      </c>
      <c r="E600">
        <v>0</v>
      </c>
      <c r="F600">
        <v>0</v>
      </c>
    </row>
    <row r="601" spans="1:6" x14ac:dyDescent="0.35">
      <c r="A601" t="str">
        <v>Incidente</v>
      </c>
      <c r="B601" t="str">
        <v>Type2</v>
      </c>
      <c r="C601" t="str">
        <v>A (Muy Importante)</v>
      </c>
      <c r="D601">
        <v>12</v>
      </c>
      <c r="E601">
        <v>9</v>
      </c>
      <c r="F601">
        <v>9</v>
      </c>
    </row>
    <row r="602" spans="1:6" x14ac:dyDescent="0.35">
      <c r="A602" t="str">
        <v>Incidente</v>
      </c>
      <c r="B602" t="str">
        <v>Type2</v>
      </c>
      <c r="C602" t="str">
        <v>A (Muy Importante)</v>
      </c>
      <c r="D602">
        <v>12</v>
      </c>
      <c r="E602">
        <v>0</v>
      </c>
      <c r="F602">
        <v>0</v>
      </c>
    </row>
    <row r="603" spans="1:6" x14ac:dyDescent="0.35">
      <c r="A603" t="str">
        <v>Incidente</v>
      </c>
      <c r="B603" t="str">
        <v>Type8</v>
      </c>
      <c r="C603" t="str">
        <v>B (Importante)</v>
      </c>
      <c r="D603">
        <v>12</v>
      </c>
      <c r="E603">
        <v>10</v>
      </c>
      <c r="F603">
        <v>0</v>
      </c>
    </row>
    <row r="604" spans="1:6" x14ac:dyDescent="0.35">
      <c r="A604" t="str">
        <v>Incidente</v>
      </c>
      <c r="B604" t="str">
        <v>Type8</v>
      </c>
      <c r="C604" t="str">
        <v>B (Importante)</v>
      </c>
      <c r="D604">
        <v>12</v>
      </c>
      <c r="E604">
        <v>18</v>
      </c>
      <c r="F604">
        <v>0</v>
      </c>
    </row>
    <row r="605" spans="1:6" x14ac:dyDescent="0.35">
      <c r="A605" t="str">
        <v>Incidente</v>
      </c>
      <c r="B605" t="str">
        <v>Type2</v>
      </c>
      <c r="C605" t="str">
        <v>A+ (Crítico)</v>
      </c>
      <c r="D605">
        <v>12</v>
      </c>
      <c r="E605">
        <v>0</v>
      </c>
      <c r="F605">
        <v>0</v>
      </c>
    </row>
    <row r="606" spans="1:6" x14ac:dyDescent="0.35">
      <c r="A606" t="str">
        <v>Incidente</v>
      </c>
      <c r="B606" t="str">
        <v>Type2</v>
      </c>
      <c r="C606" t="str">
        <v>A+ (Crítico)</v>
      </c>
      <c r="D606">
        <v>12</v>
      </c>
      <c r="E606">
        <v>2</v>
      </c>
      <c r="F606">
        <v>2</v>
      </c>
    </row>
    <row r="607" spans="1:6" x14ac:dyDescent="0.35">
      <c r="A607" t="str">
        <v>Incidente</v>
      </c>
      <c r="B607" t="str">
        <v>Type2</v>
      </c>
      <c r="C607" t="str">
        <v>A (Muy Importante)</v>
      </c>
      <c r="D607">
        <v>12</v>
      </c>
      <c r="E607">
        <v>2</v>
      </c>
      <c r="F607">
        <v>0</v>
      </c>
    </row>
    <row r="608" spans="1:6" x14ac:dyDescent="0.35">
      <c r="A608" t="str">
        <v>Incidente</v>
      </c>
      <c r="B608" t="str">
        <v>Type2</v>
      </c>
      <c r="C608" t="str">
        <v>A (Muy Importante)</v>
      </c>
      <c r="D608">
        <v>12</v>
      </c>
      <c r="E608">
        <v>22</v>
      </c>
      <c r="F608">
        <v>0</v>
      </c>
    </row>
    <row r="609" spans="1:6" x14ac:dyDescent="0.35">
      <c r="A609" t="str">
        <v>Incidente</v>
      </c>
      <c r="B609" t="str">
        <v>Type2</v>
      </c>
      <c r="C609" t="str">
        <v>A (Muy Importante)</v>
      </c>
      <c r="D609">
        <v>12</v>
      </c>
      <c r="E609">
        <v>2</v>
      </c>
      <c r="F609">
        <v>0</v>
      </c>
    </row>
    <row r="610" spans="1:6" x14ac:dyDescent="0.35">
      <c r="A610" t="str">
        <v>Incidente</v>
      </c>
      <c r="B610" t="str">
        <v>Type2</v>
      </c>
      <c r="C610" t="str">
        <v>A (Muy Importante)</v>
      </c>
      <c r="D610">
        <v>12</v>
      </c>
      <c r="E610">
        <v>7</v>
      </c>
      <c r="F610">
        <v>0</v>
      </c>
    </row>
    <row r="611" spans="1:6" x14ac:dyDescent="0.35">
      <c r="A611" t="str">
        <v>Incidente</v>
      </c>
      <c r="B611" t="str">
        <v>Type8</v>
      </c>
      <c r="C611" t="str">
        <v>B (Importante)</v>
      </c>
      <c r="D611">
        <v>12</v>
      </c>
      <c r="E611">
        <v>12</v>
      </c>
      <c r="F611">
        <v>0</v>
      </c>
    </row>
    <row r="612" spans="1:6" x14ac:dyDescent="0.35">
      <c r="A612" t="str">
        <v>Incidente</v>
      </c>
      <c r="B612" t="str">
        <v>Type8</v>
      </c>
      <c r="C612" t="str">
        <v>B (Importante)</v>
      </c>
      <c r="D612">
        <v>12</v>
      </c>
      <c r="E612">
        <v>21</v>
      </c>
      <c r="F612">
        <v>0</v>
      </c>
    </row>
    <row r="613" spans="1:6" x14ac:dyDescent="0.35">
      <c r="A613" t="str">
        <v>Incidente</v>
      </c>
      <c r="B613" t="str">
        <v>Type6</v>
      </c>
      <c r="C613" t="str">
        <v>A (Muy Importante)</v>
      </c>
      <c r="D613">
        <v>12</v>
      </c>
      <c r="E613">
        <v>27</v>
      </c>
      <c r="F613">
        <v>27</v>
      </c>
    </row>
    <row r="614" spans="1:6" x14ac:dyDescent="0.35">
      <c r="A614" t="str">
        <v>Incidente</v>
      </c>
      <c r="B614" t="str">
        <v>Type6</v>
      </c>
      <c r="C614" t="str">
        <v>A (Muy Importante)</v>
      </c>
      <c r="D614">
        <v>12</v>
      </c>
      <c r="E614">
        <v>3</v>
      </c>
      <c r="F614">
        <v>0</v>
      </c>
    </row>
    <row r="615" spans="1:6" x14ac:dyDescent="0.35">
      <c r="A615" t="str">
        <v>Incidente</v>
      </c>
      <c r="B615" t="str">
        <v>Type6</v>
      </c>
      <c r="C615" t="str">
        <v>A (Muy Importante)</v>
      </c>
      <c r="D615">
        <v>12</v>
      </c>
      <c r="E615">
        <v>5</v>
      </c>
      <c r="F615">
        <v>5</v>
      </c>
    </row>
    <row r="616" spans="1:6" x14ac:dyDescent="0.35">
      <c r="A616" t="str">
        <v>Incidente</v>
      </c>
      <c r="B616" t="str">
        <v>Type6</v>
      </c>
      <c r="C616" t="str">
        <v>A+ (Crítico)</v>
      </c>
      <c r="D616">
        <v>12</v>
      </c>
      <c r="E616">
        <v>27</v>
      </c>
      <c r="F616">
        <v>27</v>
      </c>
    </row>
    <row r="617" spans="1:6" x14ac:dyDescent="0.35">
      <c r="A617" t="str">
        <v>Incidente</v>
      </c>
      <c r="B617" t="str">
        <v>Type6</v>
      </c>
      <c r="C617" t="str">
        <v>A+ (Crítico)</v>
      </c>
      <c r="D617">
        <v>12</v>
      </c>
      <c r="E617">
        <v>3</v>
      </c>
      <c r="F617">
        <v>0</v>
      </c>
    </row>
    <row r="618" spans="1:6" x14ac:dyDescent="0.35">
      <c r="A618" t="str">
        <v>Incidente</v>
      </c>
      <c r="B618" t="str">
        <v>Type2</v>
      </c>
      <c r="C618" t="str">
        <v>A (Muy Importante)</v>
      </c>
      <c r="D618">
        <v>12</v>
      </c>
      <c r="E618">
        <v>3</v>
      </c>
      <c r="F618">
        <v>3</v>
      </c>
    </row>
    <row r="619" spans="1:6" x14ac:dyDescent="0.35">
      <c r="A619" t="str">
        <v>Incidente</v>
      </c>
      <c r="B619" t="str">
        <v>Type6</v>
      </c>
      <c r="C619" t="str">
        <v>A+ (Crítico)</v>
      </c>
      <c r="D619">
        <v>12</v>
      </c>
      <c r="E619">
        <v>5</v>
      </c>
      <c r="F619">
        <v>0</v>
      </c>
    </row>
    <row r="620" spans="1:6" x14ac:dyDescent="0.35">
      <c r="A620" t="str">
        <v>Incidente</v>
      </c>
      <c r="B620" t="str">
        <v>Type4</v>
      </c>
      <c r="C620" t="str">
        <v>A (Muy Importante)</v>
      </c>
      <c r="D620">
        <v>12</v>
      </c>
      <c r="E620">
        <v>4</v>
      </c>
      <c r="F620">
        <v>4</v>
      </c>
    </row>
    <row r="621" spans="1:6" x14ac:dyDescent="0.35">
      <c r="A621" t="str">
        <v>Incidente</v>
      </c>
      <c r="B621" t="str">
        <v>Type4</v>
      </c>
      <c r="C621" t="str">
        <v>A (Muy Importante)</v>
      </c>
      <c r="D621">
        <v>12</v>
      </c>
      <c r="E621">
        <v>1</v>
      </c>
      <c r="F621">
        <v>1</v>
      </c>
    </row>
    <row r="622" spans="1:6" x14ac:dyDescent="0.35">
      <c r="A622" t="str">
        <v>Incidente</v>
      </c>
      <c r="B622" t="str">
        <v>Type6</v>
      </c>
      <c r="C622" t="str">
        <v>A+ (Crítico)</v>
      </c>
      <c r="D622">
        <v>12</v>
      </c>
      <c r="E622">
        <v>0</v>
      </c>
      <c r="F622">
        <v>0</v>
      </c>
    </row>
    <row r="623" spans="1:6" x14ac:dyDescent="0.35">
      <c r="A623" t="str">
        <v>Incidente</v>
      </c>
      <c r="B623" t="str">
        <v>Type2</v>
      </c>
      <c r="C623" t="str">
        <v>A (Muy Importante)</v>
      </c>
      <c r="D623">
        <v>12</v>
      </c>
      <c r="E623">
        <v>1</v>
      </c>
      <c r="F623">
        <v>1</v>
      </c>
    </row>
    <row r="624" spans="1:6" x14ac:dyDescent="0.35">
      <c r="A624" t="str">
        <v>Incidente</v>
      </c>
      <c r="B624" t="str">
        <v>Type6</v>
      </c>
      <c r="C624" t="str">
        <v>A+ (Crítico)</v>
      </c>
      <c r="D624">
        <v>12</v>
      </c>
      <c r="E624">
        <v>28</v>
      </c>
      <c r="F624">
        <v>0</v>
      </c>
    </row>
    <row r="625" spans="1:6" x14ac:dyDescent="0.35">
      <c r="A625" t="str">
        <v>Incidente</v>
      </c>
      <c r="B625" t="str">
        <v>Type6</v>
      </c>
      <c r="C625" t="str">
        <v>A+ (Crítico)</v>
      </c>
      <c r="D625">
        <v>12</v>
      </c>
      <c r="E625">
        <v>28</v>
      </c>
      <c r="F625">
        <v>28</v>
      </c>
    </row>
    <row r="626" spans="1:6" x14ac:dyDescent="0.35">
      <c r="A626" t="str">
        <v>Incidente</v>
      </c>
      <c r="B626" t="str">
        <v>Type6</v>
      </c>
      <c r="C626" t="str">
        <v>A (Muy Importante)</v>
      </c>
      <c r="D626">
        <v>12</v>
      </c>
      <c r="E626">
        <v>4</v>
      </c>
      <c r="F626">
        <v>0</v>
      </c>
    </row>
    <row r="627" spans="1:6" x14ac:dyDescent="0.35">
      <c r="A627" t="str">
        <v>Incidente</v>
      </c>
      <c r="B627" t="str">
        <v>Type6</v>
      </c>
      <c r="C627" t="str">
        <v>A (Muy Importante)</v>
      </c>
      <c r="D627">
        <v>12</v>
      </c>
      <c r="E627">
        <v>6</v>
      </c>
      <c r="F627">
        <v>0</v>
      </c>
    </row>
    <row r="628" spans="1:6" x14ac:dyDescent="0.35">
      <c r="A628" t="str">
        <v>Incidente</v>
      </c>
      <c r="B628" t="str">
        <v>Type6</v>
      </c>
      <c r="C628" t="str">
        <v>A+ (Crítico)</v>
      </c>
      <c r="D628">
        <v>12</v>
      </c>
      <c r="E628">
        <v>7</v>
      </c>
      <c r="F628">
        <v>7</v>
      </c>
    </row>
    <row r="629" spans="1:6" x14ac:dyDescent="0.35">
      <c r="A629" t="str">
        <v>Incidente</v>
      </c>
      <c r="B629" t="str">
        <v>Type2</v>
      </c>
      <c r="C629" t="str">
        <v>A+ (Crítico)</v>
      </c>
      <c r="D629">
        <v>12</v>
      </c>
      <c r="E629">
        <v>7</v>
      </c>
      <c r="F629">
        <v>5</v>
      </c>
    </row>
    <row r="630" spans="1:6" x14ac:dyDescent="0.35">
      <c r="A630" t="str">
        <v>Incidente</v>
      </c>
      <c r="B630" t="str">
        <v>Type6</v>
      </c>
      <c r="C630" t="str">
        <v>A+ (Crítico)</v>
      </c>
      <c r="D630">
        <v>12</v>
      </c>
      <c r="E630">
        <v>2</v>
      </c>
      <c r="F630">
        <v>2</v>
      </c>
    </row>
    <row r="631" spans="1:6" x14ac:dyDescent="0.35">
      <c r="A631" t="str">
        <v>Incidente</v>
      </c>
      <c r="B631" t="str">
        <v>Type6</v>
      </c>
      <c r="C631" t="str">
        <v>A (Muy Importante)</v>
      </c>
      <c r="D631">
        <v>12</v>
      </c>
      <c r="E631">
        <v>2</v>
      </c>
      <c r="F631">
        <v>2</v>
      </c>
    </row>
    <row r="632" spans="1:6" x14ac:dyDescent="0.35">
      <c r="A632" t="str">
        <v>Incidente</v>
      </c>
      <c r="B632" t="str">
        <v>Type6</v>
      </c>
      <c r="C632" t="str">
        <v>A+ (Crítico)</v>
      </c>
      <c r="D632">
        <v>12</v>
      </c>
      <c r="E632">
        <v>19</v>
      </c>
      <c r="F632">
        <v>19</v>
      </c>
    </row>
    <row r="633" spans="1:6" x14ac:dyDescent="0.35">
      <c r="A633" t="str">
        <v>Incidente</v>
      </c>
      <c r="B633" t="str">
        <v>Type6</v>
      </c>
      <c r="C633" t="str">
        <v>A+ (Crítico)</v>
      </c>
      <c r="D633">
        <v>12</v>
      </c>
      <c r="E633">
        <v>29</v>
      </c>
      <c r="F633">
        <v>29</v>
      </c>
    </row>
    <row r="634" spans="1:6" x14ac:dyDescent="0.35">
      <c r="A634" t="str">
        <v>Incidente</v>
      </c>
      <c r="B634" t="str">
        <v>Type6</v>
      </c>
      <c r="C634" t="str">
        <v>A (Muy Importante)</v>
      </c>
      <c r="D634">
        <v>12</v>
      </c>
      <c r="E634">
        <v>29</v>
      </c>
      <c r="F634">
        <v>29</v>
      </c>
    </row>
    <row r="635" spans="1:6" x14ac:dyDescent="0.35">
      <c r="A635" t="str">
        <v>Incidente</v>
      </c>
      <c r="B635" t="str">
        <v>Type6</v>
      </c>
      <c r="C635" t="str">
        <v>A+ (Crítico)</v>
      </c>
      <c r="D635">
        <v>12</v>
      </c>
      <c r="E635">
        <v>29</v>
      </c>
      <c r="F635">
        <v>29</v>
      </c>
    </row>
    <row r="636" spans="1:6" x14ac:dyDescent="0.35">
      <c r="A636" t="str">
        <v>Incidente</v>
      </c>
      <c r="B636" t="str">
        <v>Type6</v>
      </c>
      <c r="C636" t="str">
        <v>A+ (Crítico)</v>
      </c>
      <c r="D636">
        <v>12</v>
      </c>
      <c r="E636">
        <v>29</v>
      </c>
      <c r="F636">
        <v>29</v>
      </c>
    </row>
    <row r="637" spans="1:6" x14ac:dyDescent="0.35">
      <c r="A637" t="str">
        <v>Incidente</v>
      </c>
      <c r="B637" t="str">
        <v>Type6</v>
      </c>
      <c r="C637" t="str">
        <v>B (Importante)</v>
      </c>
      <c r="D637">
        <v>12</v>
      </c>
      <c r="E637">
        <v>9</v>
      </c>
      <c r="F637">
        <v>2</v>
      </c>
    </row>
    <row r="638" spans="1:6" x14ac:dyDescent="0.35">
      <c r="A638" t="str">
        <v>Incidente</v>
      </c>
      <c r="B638" t="str">
        <v>Type6</v>
      </c>
      <c r="C638" t="str">
        <v>A (Muy Importante)</v>
      </c>
      <c r="D638">
        <v>12</v>
      </c>
      <c r="E638">
        <v>19</v>
      </c>
      <c r="F638">
        <v>18</v>
      </c>
    </row>
    <row r="639" spans="1:6" x14ac:dyDescent="0.35">
      <c r="A639" t="str">
        <v>Incidente</v>
      </c>
      <c r="B639" t="str">
        <v>Type6</v>
      </c>
      <c r="C639" t="str">
        <v>A (Muy Importante)</v>
      </c>
      <c r="D639">
        <v>12</v>
      </c>
      <c r="E639">
        <v>5</v>
      </c>
      <c r="F639">
        <v>5</v>
      </c>
    </row>
    <row r="640" spans="1:6" x14ac:dyDescent="0.35">
      <c r="A640" t="str">
        <v>Incidente</v>
      </c>
      <c r="B640" t="str">
        <v>Type6</v>
      </c>
      <c r="C640" t="str">
        <v>A (Muy Importante)</v>
      </c>
      <c r="D640">
        <v>12</v>
      </c>
      <c r="E640">
        <v>29</v>
      </c>
      <c r="F640">
        <v>29</v>
      </c>
    </row>
    <row r="641" spans="1:6" x14ac:dyDescent="0.35">
      <c r="A641" t="str">
        <v>Incidente</v>
      </c>
      <c r="B641" t="str">
        <v>Type6</v>
      </c>
      <c r="C641" t="str">
        <v>A (Muy Importante)</v>
      </c>
      <c r="D641">
        <v>12</v>
      </c>
      <c r="E641">
        <v>29</v>
      </c>
      <c r="F641">
        <v>0</v>
      </c>
    </row>
    <row r="642" spans="1:6" x14ac:dyDescent="0.35">
      <c r="A642" t="str">
        <v>Incidente</v>
      </c>
      <c r="B642" t="str">
        <v>Type6</v>
      </c>
      <c r="C642" t="str">
        <v>A (Muy Importante)</v>
      </c>
      <c r="D642">
        <v>12</v>
      </c>
      <c r="E642">
        <v>5</v>
      </c>
      <c r="F642">
        <v>5</v>
      </c>
    </row>
    <row r="643" spans="1:6" x14ac:dyDescent="0.35">
      <c r="A643" t="str">
        <v>Incidente</v>
      </c>
      <c r="B643" t="str">
        <v>Type6</v>
      </c>
      <c r="C643" t="str">
        <v>A (Muy Importante)</v>
      </c>
      <c r="D643">
        <v>12</v>
      </c>
      <c r="E643">
        <v>29</v>
      </c>
      <c r="F643">
        <v>29</v>
      </c>
    </row>
    <row r="644" spans="1:6" x14ac:dyDescent="0.35">
      <c r="A644" t="str">
        <v>Incidente</v>
      </c>
      <c r="B644" t="str">
        <v>Type6</v>
      </c>
      <c r="C644" t="str">
        <v>A (Muy Importante)</v>
      </c>
      <c r="D644">
        <v>12</v>
      </c>
      <c r="E644">
        <v>16</v>
      </c>
      <c r="F644">
        <v>16</v>
      </c>
    </row>
    <row r="645" spans="1:6" x14ac:dyDescent="0.35">
      <c r="A645" t="str">
        <v>Incidente</v>
      </c>
      <c r="B645" t="str">
        <v>Type6</v>
      </c>
      <c r="C645" t="str">
        <v>A (Muy Importante)</v>
      </c>
      <c r="D645">
        <v>12</v>
      </c>
      <c r="E645">
        <v>29</v>
      </c>
      <c r="F645">
        <v>29</v>
      </c>
    </row>
    <row r="646" spans="1:6" x14ac:dyDescent="0.35">
      <c r="A646" t="str">
        <v>Incidente</v>
      </c>
      <c r="B646" t="str">
        <v>Type6</v>
      </c>
      <c r="C646" t="str">
        <v>A+ (Crítico)</v>
      </c>
      <c r="D646">
        <v>12</v>
      </c>
      <c r="E646">
        <v>2</v>
      </c>
      <c r="F646">
        <v>2</v>
      </c>
    </row>
    <row r="647" spans="1:6" x14ac:dyDescent="0.35">
      <c r="A647" t="str">
        <v>Incidente</v>
      </c>
      <c r="B647" t="str">
        <v>Type6</v>
      </c>
      <c r="C647" t="str">
        <v>A (Muy Importante)</v>
      </c>
      <c r="D647">
        <v>12</v>
      </c>
      <c r="E647">
        <v>12</v>
      </c>
      <c r="F647">
        <v>10</v>
      </c>
    </row>
    <row r="648" spans="1:6" x14ac:dyDescent="0.35">
      <c r="A648" t="str">
        <v>Incidente</v>
      </c>
      <c r="B648" t="str">
        <v>Type6</v>
      </c>
      <c r="C648" t="str">
        <v>A+ (Crítico)</v>
      </c>
      <c r="D648">
        <v>12</v>
      </c>
      <c r="E648">
        <v>2</v>
      </c>
      <c r="F648">
        <v>2</v>
      </c>
    </row>
    <row r="649" spans="1:6" x14ac:dyDescent="0.35">
      <c r="A649" t="str">
        <v>Incidente</v>
      </c>
      <c r="B649" t="str">
        <v>Type6</v>
      </c>
      <c r="C649" t="str">
        <v>A+ (Crítico)</v>
      </c>
      <c r="D649">
        <v>12</v>
      </c>
      <c r="E649">
        <v>19</v>
      </c>
      <c r="F649">
        <v>19</v>
      </c>
    </row>
    <row r="650" spans="1:6" x14ac:dyDescent="0.35">
      <c r="A650" t="str">
        <v>Incidente</v>
      </c>
      <c r="B650" t="str">
        <v>Type6</v>
      </c>
      <c r="C650" t="str">
        <v>A (Muy Importante)</v>
      </c>
      <c r="D650">
        <v>12</v>
      </c>
      <c r="E650">
        <v>13</v>
      </c>
      <c r="F650">
        <v>13</v>
      </c>
    </row>
    <row r="651" spans="1:6" x14ac:dyDescent="0.35">
      <c r="A651" t="str">
        <v>Incidente</v>
      </c>
      <c r="B651" t="str">
        <v>Type6</v>
      </c>
      <c r="C651" t="str">
        <v>A (Muy Importante)</v>
      </c>
      <c r="D651">
        <v>12</v>
      </c>
      <c r="E651">
        <v>14</v>
      </c>
      <c r="F651">
        <v>14</v>
      </c>
    </row>
    <row r="652" spans="1:6" x14ac:dyDescent="0.35">
      <c r="A652" t="str">
        <v>Incidente</v>
      </c>
      <c r="B652" t="str">
        <v>Type6</v>
      </c>
      <c r="C652" t="str">
        <v>A (Muy Importante)</v>
      </c>
      <c r="D652">
        <v>12</v>
      </c>
      <c r="E652">
        <v>8</v>
      </c>
      <c r="F652">
        <v>8</v>
      </c>
    </row>
    <row r="653" spans="1:6" x14ac:dyDescent="0.35">
      <c r="A653" t="str">
        <v>Incidente</v>
      </c>
      <c r="B653" t="str">
        <v>Type6</v>
      </c>
      <c r="C653" t="str">
        <v>A (Muy Importante)</v>
      </c>
      <c r="D653">
        <v>12</v>
      </c>
      <c r="E653">
        <v>8</v>
      </c>
      <c r="F653">
        <v>8</v>
      </c>
    </row>
    <row r="654" spans="1:6" x14ac:dyDescent="0.35">
      <c r="A654" t="str">
        <v>Incidente</v>
      </c>
      <c r="B654" t="str">
        <v>Type6</v>
      </c>
      <c r="C654" t="str">
        <v>A (Muy Importante)</v>
      </c>
      <c r="D654">
        <v>12</v>
      </c>
      <c r="E654">
        <v>14</v>
      </c>
      <c r="F654">
        <v>14</v>
      </c>
    </row>
    <row r="655" spans="1:6" x14ac:dyDescent="0.35">
      <c r="A655" t="str">
        <v>Incidente</v>
      </c>
      <c r="B655" t="str">
        <v>Type6</v>
      </c>
      <c r="C655" t="str">
        <v>A (Muy Importante)</v>
      </c>
      <c r="D655">
        <v>12</v>
      </c>
      <c r="E655">
        <v>8</v>
      </c>
      <c r="F655">
        <v>8</v>
      </c>
    </row>
    <row r="656" spans="1:6" x14ac:dyDescent="0.35">
      <c r="A656" t="str">
        <v>Incidente</v>
      </c>
      <c r="B656" t="str">
        <v>Type6</v>
      </c>
      <c r="C656" t="str">
        <v>A (Muy Importante)</v>
      </c>
      <c r="D656">
        <v>12</v>
      </c>
      <c r="E656">
        <v>8</v>
      </c>
      <c r="F656">
        <v>8</v>
      </c>
    </row>
    <row r="657" spans="1:6" x14ac:dyDescent="0.35">
      <c r="A657" t="str">
        <v>Incidente</v>
      </c>
      <c r="B657" t="str">
        <v>Type6</v>
      </c>
      <c r="C657" t="str">
        <v>A (Muy Importante)</v>
      </c>
      <c r="D657">
        <v>12</v>
      </c>
      <c r="E657">
        <v>30</v>
      </c>
      <c r="F657">
        <v>30</v>
      </c>
    </row>
    <row r="658" spans="1:6" x14ac:dyDescent="0.35">
      <c r="A658" t="str">
        <v>Incidente</v>
      </c>
      <c r="B658" t="str">
        <v>Type4</v>
      </c>
      <c r="C658" t="str">
        <v>A (Muy Importante)</v>
      </c>
      <c r="D658">
        <v>12</v>
      </c>
      <c r="E658">
        <v>24</v>
      </c>
      <c r="F658">
        <v>24</v>
      </c>
    </row>
    <row r="659" spans="1:6" x14ac:dyDescent="0.35">
      <c r="A659" t="str">
        <v>Incidente</v>
      </c>
      <c r="B659" t="str">
        <v>Type2</v>
      </c>
      <c r="C659" t="str">
        <v>A (Muy Importante)</v>
      </c>
      <c r="D659">
        <v>12</v>
      </c>
      <c r="E659">
        <v>3</v>
      </c>
      <c r="F659">
        <v>3</v>
      </c>
    </row>
    <row r="660" spans="1:6" x14ac:dyDescent="0.35">
      <c r="A660" t="str">
        <v>Incidente</v>
      </c>
      <c r="B660" t="str">
        <v>Type4</v>
      </c>
      <c r="C660" t="str">
        <v>B (Importante)</v>
      </c>
      <c r="D660">
        <v>12</v>
      </c>
      <c r="E660">
        <v>23</v>
      </c>
      <c r="F660">
        <v>0</v>
      </c>
    </row>
    <row r="661" spans="1:6" x14ac:dyDescent="0.35">
      <c r="A661" t="str">
        <v>Incidente</v>
      </c>
      <c r="B661" t="str">
        <v>Type6</v>
      </c>
      <c r="C661" t="str">
        <v>A (Muy Importante)</v>
      </c>
      <c r="D661">
        <v>12</v>
      </c>
      <c r="E661">
        <v>9</v>
      </c>
      <c r="F661">
        <v>8</v>
      </c>
    </row>
    <row r="662" spans="1:6" x14ac:dyDescent="0.35">
      <c r="A662" t="str">
        <v>Incidente</v>
      </c>
      <c r="B662" t="str">
        <v>Type6</v>
      </c>
      <c r="C662" t="str">
        <v>A (Muy Importante)</v>
      </c>
      <c r="D662">
        <v>12</v>
      </c>
      <c r="E662">
        <v>23</v>
      </c>
      <c r="F662">
        <v>22</v>
      </c>
    </row>
    <row r="663" spans="1:6" x14ac:dyDescent="0.35">
      <c r="A663" t="str">
        <v>Incidente</v>
      </c>
      <c r="B663" t="str">
        <v>Type6</v>
      </c>
      <c r="C663" t="str">
        <v>A (Muy Importante)</v>
      </c>
      <c r="D663">
        <v>12</v>
      </c>
      <c r="E663">
        <v>3</v>
      </c>
      <c r="F663">
        <v>3</v>
      </c>
    </row>
    <row r="664" spans="1:6" x14ac:dyDescent="0.35">
      <c r="A664" t="str">
        <v>Incidente</v>
      </c>
      <c r="B664" t="str">
        <v>Type6</v>
      </c>
      <c r="C664" t="str">
        <v>A (Muy Importante)</v>
      </c>
      <c r="D664">
        <v>12</v>
      </c>
      <c r="E664">
        <v>14</v>
      </c>
      <c r="F664">
        <v>14</v>
      </c>
    </row>
    <row r="665" spans="1:6" x14ac:dyDescent="0.35">
      <c r="A665" t="str">
        <v>Incidente</v>
      </c>
      <c r="B665" t="str">
        <v>Type6</v>
      </c>
      <c r="C665" t="str">
        <v>A (Muy Importante)</v>
      </c>
      <c r="D665">
        <v>12</v>
      </c>
      <c r="E665">
        <v>4</v>
      </c>
      <c r="F665">
        <v>3</v>
      </c>
    </row>
    <row r="666" spans="1:6" x14ac:dyDescent="0.35">
      <c r="A666" t="str">
        <v>Incidente</v>
      </c>
      <c r="B666" t="str">
        <v>Type6</v>
      </c>
      <c r="C666" t="str">
        <v>A (Muy Importante)</v>
      </c>
      <c r="D666">
        <v>12</v>
      </c>
      <c r="E666">
        <v>9</v>
      </c>
      <c r="F666">
        <v>7</v>
      </c>
    </row>
    <row r="667" spans="1:6" x14ac:dyDescent="0.35">
      <c r="A667" t="str">
        <v>Incidente</v>
      </c>
      <c r="B667" t="str">
        <v>Type6</v>
      </c>
      <c r="C667" t="str">
        <v>A++ (Bloqueo)</v>
      </c>
      <c r="D667">
        <v>12</v>
      </c>
      <c r="E667">
        <v>7</v>
      </c>
      <c r="F667">
        <v>7</v>
      </c>
    </row>
    <row r="668" spans="1:6" x14ac:dyDescent="0.35">
      <c r="A668" t="str">
        <v>Incidente</v>
      </c>
      <c r="B668" t="str">
        <v>Type6</v>
      </c>
      <c r="C668" t="str">
        <v>A (Muy Importante)</v>
      </c>
      <c r="D668">
        <v>12</v>
      </c>
      <c r="E668">
        <v>14</v>
      </c>
      <c r="F668">
        <v>14</v>
      </c>
    </row>
    <row r="669" spans="1:6" x14ac:dyDescent="0.35">
      <c r="A669" t="str">
        <v>Incidente</v>
      </c>
      <c r="B669" t="str">
        <v>Type6</v>
      </c>
      <c r="C669" t="str">
        <v>A (Muy Importante)</v>
      </c>
      <c r="D669">
        <v>12</v>
      </c>
      <c r="E669">
        <v>9</v>
      </c>
      <c r="F669">
        <v>8</v>
      </c>
    </row>
    <row r="670" spans="1:6" x14ac:dyDescent="0.35">
      <c r="A670" t="str">
        <v>Incidente</v>
      </c>
      <c r="B670" t="str">
        <v>Type6</v>
      </c>
      <c r="C670" t="str">
        <v>A (Muy Importante)</v>
      </c>
      <c r="D670">
        <v>12</v>
      </c>
      <c r="E670">
        <v>9</v>
      </c>
      <c r="F670">
        <v>7</v>
      </c>
    </row>
    <row r="671" spans="1:6" x14ac:dyDescent="0.35">
      <c r="A671" t="str">
        <v>Incidente</v>
      </c>
      <c r="B671" t="str">
        <v>Type6</v>
      </c>
      <c r="C671" t="str">
        <v>A (Muy Importante)</v>
      </c>
      <c r="D671">
        <v>12</v>
      </c>
      <c r="E671">
        <v>4</v>
      </c>
      <c r="F671">
        <v>4</v>
      </c>
    </row>
    <row r="672" spans="1:6" x14ac:dyDescent="0.35">
      <c r="A672" t="str">
        <v>Incidente</v>
      </c>
      <c r="B672" t="str">
        <v>Type6</v>
      </c>
      <c r="C672" t="str">
        <v>A (Muy Importante)</v>
      </c>
      <c r="D672">
        <v>12</v>
      </c>
      <c r="E672">
        <v>31</v>
      </c>
      <c r="F672">
        <v>31</v>
      </c>
    </row>
    <row r="673" spans="1:6" x14ac:dyDescent="0.35">
      <c r="A673" t="str">
        <v>Incidente</v>
      </c>
      <c r="B673" t="str">
        <v>Type6</v>
      </c>
      <c r="C673" t="str">
        <v>A (Muy Importante)</v>
      </c>
      <c r="D673">
        <v>12</v>
      </c>
      <c r="E673">
        <v>31</v>
      </c>
      <c r="F673">
        <v>31</v>
      </c>
    </row>
    <row r="674" spans="1:6" x14ac:dyDescent="0.35">
      <c r="A674" t="str">
        <v>Incidente</v>
      </c>
      <c r="B674" t="str">
        <v>Type6</v>
      </c>
      <c r="C674" t="str">
        <v>A (Muy Importante)</v>
      </c>
      <c r="D674">
        <v>12</v>
      </c>
      <c r="E674">
        <v>17</v>
      </c>
      <c r="F674">
        <v>17</v>
      </c>
    </row>
    <row r="675" spans="1:6" x14ac:dyDescent="0.35">
      <c r="A675" t="str">
        <v>Incidente</v>
      </c>
      <c r="B675" t="str">
        <v>Type6</v>
      </c>
      <c r="C675" t="str">
        <v>A (Muy Importante)</v>
      </c>
      <c r="D675">
        <v>12</v>
      </c>
      <c r="E675">
        <v>32</v>
      </c>
      <c r="F675">
        <v>32</v>
      </c>
    </row>
    <row r="676" spans="1:6" x14ac:dyDescent="0.35">
      <c r="A676" t="str">
        <v>Incidente</v>
      </c>
      <c r="B676" t="str">
        <v>Type6</v>
      </c>
      <c r="C676" t="str">
        <v>A (Muy Importante)</v>
      </c>
      <c r="D676">
        <v>12</v>
      </c>
      <c r="E676">
        <v>30</v>
      </c>
      <c r="F676">
        <v>30</v>
      </c>
    </row>
    <row r="677" spans="1:6" x14ac:dyDescent="0.35">
      <c r="A677" t="str">
        <v>Incidente</v>
      </c>
      <c r="B677" t="str">
        <v>Type6</v>
      </c>
      <c r="C677" t="str">
        <v>A (Muy Importante)</v>
      </c>
      <c r="D677">
        <v>12</v>
      </c>
      <c r="E677">
        <v>32</v>
      </c>
      <c r="F677">
        <v>32</v>
      </c>
    </row>
    <row r="678" spans="1:6" x14ac:dyDescent="0.35">
      <c r="A678" t="str">
        <v>Incidente</v>
      </c>
      <c r="B678" t="str">
        <v>Type2</v>
      </c>
      <c r="C678" t="str">
        <v>A (Muy Importante)</v>
      </c>
      <c r="D678">
        <v>12</v>
      </c>
      <c r="E678">
        <v>12</v>
      </c>
      <c r="F678">
        <v>0</v>
      </c>
    </row>
    <row r="679" spans="1:6" x14ac:dyDescent="0.35">
      <c r="A679" t="str">
        <v>Incidente</v>
      </c>
      <c r="B679" t="str">
        <v>Type6</v>
      </c>
      <c r="C679" t="str">
        <v>A (Muy Importante)</v>
      </c>
      <c r="D679">
        <v>12</v>
      </c>
      <c r="E679">
        <v>35</v>
      </c>
      <c r="F679">
        <v>35</v>
      </c>
    </row>
    <row r="680" spans="1:6" x14ac:dyDescent="0.35">
      <c r="A680" t="str">
        <v>Incidente</v>
      </c>
      <c r="B680" t="str">
        <v>Type6</v>
      </c>
      <c r="C680" t="str">
        <v>A+ (Crítico)</v>
      </c>
      <c r="D680">
        <v>12</v>
      </c>
      <c r="E680">
        <v>34</v>
      </c>
      <c r="F680">
        <v>34</v>
      </c>
    </row>
    <row r="681" spans="1:6" x14ac:dyDescent="0.35">
      <c r="A681" t="str">
        <v>Incidente</v>
      </c>
      <c r="B681" t="str">
        <v>Type2</v>
      </c>
      <c r="C681" t="str">
        <v>A (Muy Importante)</v>
      </c>
      <c r="D681">
        <v>12</v>
      </c>
      <c r="E681">
        <v>8</v>
      </c>
      <c r="F681">
        <v>8</v>
      </c>
    </row>
    <row r="682" spans="1:6" x14ac:dyDescent="0.35">
      <c r="A682" t="str">
        <v>Incidente</v>
      </c>
      <c r="B682" t="str">
        <v>Type2</v>
      </c>
      <c r="C682" t="str">
        <v>A (Muy Importante)</v>
      </c>
      <c r="D682">
        <v>12</v>
      </c>
      <c r="E682">
        <v>10</v>
      </c>
      <c r="F682">
        <v>9</v>
      </c>
    </row>
    <row r="683" spans="1:6" x14ac:dyDescent="0.35">
      <c r="A683" t="str">
        <v>Incidente</v>
      </c>
      <c r="B683" t="str">
        <v>Type4</v>
      </c>
      <c r="C683" t="str">
        <v>A (Muy Importante)</v>
      </c>
      <c r="D683">
        <v>12</v>
      </c>
      <c r="E683">
        <v>31</v>
      </c>
      <c r="F683">
        <v>31</v>
      </c>
    </row>
    <row r="684" spans="1:6" x14ac:dyDescent="0.35">
      <c r="A684" t="str">
        <v>Incidente</v>
      </c>
      <c r="B684" t="str">
        <v>Type2</v>
      </c>
      <c r="C684" t="str">
        <v>A (Muy Importante)</v>
      </c>
      <c r="D684">
        <v>12</v>
      </c>
      <c r="E684">
        <v>17</v>
      </c>
      <c r="F684">
        <v>17</v>
      </c>
    </row>
    <row r="685" spans="1:6" x14ac:dyDescent="0.35">
      <c r="A685" t="str">
        <v>Incidente</v>
      </c>
      <c r="B685" t="str">
        <v>Type2</v>
      </c>
      <c r="C685" t="str">
        <v>A (Muy Importante)</v>
      </c>
      <c r="D685">
        <v>12</v>
      </c>
      <c r="E685">
        <v>13</v>
      </c>
      <c r="F685">
        <v>13</v>
      </c>
    </row>
    <row r="686" spans="1:6" x14ac:dyDescent="0.35">
      <c r="A686" t="str">
        <v>Incidente</v>
      </c>
      <c r="B686" t="str">
        <v>Type8</v>
      </c>
      <c r="C686" t="str">
        <v>B (Importante)</v>
      </c>
      <c r="D686">
        <v>12</v>
      </c>
      <c r="E686">
        <v>43</v>
      </c>
      <c r="F686">
        <v>0</v>
      </c>
    </row>
    <row r="687" spans="1:6" x14ac:dyDescent="0.35">
      <c r="A687" t="str">
        <v>Incidente</v>
      </c>
      <c r="B687" t="str">
        <v>Type8</v>
      </c>
      <c r="C687" t="str">
        <v>B (Importante)</v>
      </c>
      <c r="D687">
        <v>12</v>
      </c>
      <c r="E687">
        <v>39</v>
      </c>
      <c r="F687">
        <v>0</v>
      </c>
    </row>
    <row r="688" spans="1:6" x14ac:dyDescent="0.35">
      <c r="A688" t="str">
        <v>Incidente</v>
      </c>
      <c r="B688" t="str">
        <v>Type8</v>
      </c>
      <c r="C688" t="str">
        <v>B (Importante)</v>
      </c>
      <c r="D688">
        <v>12</v>
      </c>
      <c r="E688">
        <v>39</v>
      </c>
      <c r="F688">
        <v>0</v>
      </c>
    </row>
    <row r="689" spans="1:6" x14ac:dyDescent="0.35">
      <c r="A689" t="str">
        <v>Incidente</v>
      </c>
      <c r="B689" t="str">
        <v>Type8</v>
      </c>
      <c r="C689" t="str">
        <v>B (Importante)</v>
      </c>
      <c r="D689">
        <v>12</v>
      </c>
      <c r="E689">
        <v>47</v>
      </c>
      <c r="F689">
        <v>0</v>
      </c>
    </row>
    <row r="690" spans="1:6" x14ac:dyDescent="0.35">
      <c r="A690" t="str">
        <v>Solicitud de servicio</v>
      </c>
      <c r="B690" t="str">
        <v>Type12</v>
      </c>
      <c r="C690" t="str">
        <v>B (Importante)</v>
      </c>
      <c r="D690">
        <v>12</v>
      </c>
      <c r="E690">
        <v>48</v>
      </c>
      <c r="F690">
        <v>0</v>
      </c>
    </row>
    <row r="691" spans="1:6" x14ac:dyDescent="0.35">
      <c r="A691" t="str">
        <v>Incidente</v>
      </c>
      <c r="B691" t="str">
        <v>Type8</v>
      </c>
      <c r="C691" t="str">
        <v>B (Importante)</v>
      </c>
      <c r="D691">
        <v>12</v>
      </c>
      <c r="E691">
        <v>47</v>
      </c>
      <c r="F691">
        <v>0</v>
      </c>
    </row>
    <row r="692" spans="1:6" x14ac:dyDescent="0.35">
      <c r="A692" t="str">
        <v>Incidente</v>
      </c>
      <c r="B692" t="str">
        <v>Type6</v>
      </c>
      <c r="C692" t="str">
        <v>B (Importante)</v>
      </c>
      <c r="D692">
        <v>12</v>
      </c>
      <c r="E692">
        <v>49</v>
      </c>
      <c r="F692">
        <v>47</v>
      </c>
    </row>
    <row r="693" spans="1:6" x14ac:dyDescent="0.35">
      <c r="A693" t="str">
        <v>Incidente</v>
      </c>
      <c r="B693" t="str">
        <v>Type2</v>
      </c>
      <c r="C693" t="str">
        <v>A (Muy Importante)</v>
      </c>
      <c r="D693">
        <v>12</v>
      </c>
      <c r="E693">
        <v>39</v>
      </c>
      <c r="F693">
        <v>39</v>
      </c>
    </row>
    <row r="694" spans="1:6" x14ac:dyDescent="0.35">
      <c r="A694" t="str">
        <v>Incidente</v>
      </c>
      <c r="B694" t="str">
        <v>Type2</v>
      </c>
      <c r="C694" t="str">
        <v>A (Muy Importante)</v>
      </c>
      <c r="D694">
        <v>12</v>
      </c>
      <c r="E694">
        <v>46</v>
      </c>
      <c r="F694">
        <v>46</v>
      </c>
    </row>
    <row r="695" spans="1:6" x14ac:dyDescent="0.35">
      <c r="A695" t="str">
        <v>Incidente</v>
      </c>
      <c r="B695" t="str">
        <v>Type4</v>
      </c>
      <c r="C695" t="str">
        <v>A (Muy Importante)</v>
      </c>
      <c r="D695">
        <v>12</v>
      </c>
      <c r="E695">
        <v>57</v>
      </c>
      <c r="F695">
        <v>56</v>
      </c>
    </row>
    <row r="696" spans="1:6" x14ac:dyDescent="0.35">
      <c r="A696" t="str">
        <v>Incidente</v>
      </c>
      <c r="B696" t="str">
        <v>Type8</v>
      </c>
      <c r="C696" t="str">
        <v>B (Importante)</v>
      </c>
      <c r="D696">
        <v>12</v>
      </c>
      <c r="E696">
        <v>53</v>
      </c>
      <c r="F696">
        <v>0</v>
      </c>
    </row>
    <row r="697" spans="1:6" x14ac:dyDescent="0.35">
      <c r="A697" t="str">
        <v>Incidente</v>
      </c>
      <c r="B697" t="str">
        <v>Type8</v>
      </c>
      <c r="C697" t="str">
        <v>B (Importante)</v>
      </c>
      <c r="D697">
        <v>12</v>
      </c>
      <c r="E697">
        <v>54</v>
      </c>
      <c r="F697">
        <v>0</v>
      </c>
    </row>
    <row r="698" spans="1:6" x14ac:dyDescent="0.35">
      <c r="A698" t="str">
        <v>Incidente</v>
      </c>
      <c r="B698" t="str">
        <v>Type8</v>
      </c>
      <c r="C698" t="str">
        <v>B (Importante)</v>
      </c>
      <c r="D698">
        <v>12</v>
      </c>
      <c r="E698">
        <v>57</v>
      </c>
      <c r="F698">
        <v>0</v>
      </c>
    </row>
    <row r="699" spans="1:6" x14ac:dyDescent="0.35">
      <c r="A699" t="str">
        <v>Incidente</v>
      </c>
      <c r="B699" t="str">
        <v>Type8</v>
      </c>
      <c r="C699" t="str">
        <v>B (Importante)</v>
      </c>
      <c r="D699">
        <v>12</v>
      </c>
      <c r="E699">
        <v>66</v>
      </c>
      <c r="F699">
        <v>0</v>
      </c>
    </row>
    <row r="700" spans="1:6" x14ac:dyDescent="0.35">
      <c r="A700" t="str">
        <v>Incidente</v>
      </c>
      <c r="B700" t="str">
        <v>Type8</v>
      </c>
      <c r="C700" t="str">
        <v>A+ (Crítico)</v>
      </c>
      <c r="D700">
        <v>12</v>
      </c>
      <c r="E700">
        <v>50</v>
      </c>
      <c r="F700">
        <v>0</v>
      </c>
    </row>
    <row r="701" spans="1:6" x14ac:dyDescent="0.35">
      <c r="A701" t="str">
        <v>Incidente</v>
      </c>
      <c r="B701" t="str">
        <v>Type8</v>
      </c>
      <c r="C701" t="str">
        <v>B (Importante)</v>
      </c>
      <c r="D701">
        <v>12</v>
      </c>
      <c r="E701">
        <v>70</v>
      </c>
      <c r="F701">
        <v>0</v>
      </c>
    </row>
    <row r="702" spans="1:6" x14ac:dyDescent="0.35">
      <c r="A702" t="str">
        <v>Incidente</v>
      </c>
      <c r="B702" t="str">
        <v>Type8</v>
      </c>
      <c r="C702" t="str">
        <v>B (Importante)</v>
      </c>
      <c r="D702">
        <v>12</v>
      </c>
      <c r="E702">
        <v>84</v>
      </c>
      <c r="F702">
        <v>0</v>
      </c>
    </row>
    <row r="703" spans="1:6" x14ac:dyDescent="0.35">
      <c r="A703" t="str">
        <v>Incidente</v>
      </c>
      <c r="B703" t="str">
        <v>Type7</v>
      </c>
      <c r="C703" t="str">
        <v>A (Muy Importante)</v>
      </c>
      <c r="D703">
        <v>12</v>
      </c>
      <c r="E703">
        <v>99</v>
      </c>
      <c r="F703">
        <v>0</v>
      </c>
    </row>
    <row r="704" spans="1:6" x14ac:dyDescent="0.35">
      <c r="A704" t="str">
        <v>Incidente</v>
      </c>
      <c r="B704" t="str">
        <v>Type17</v>
      </c>
      <c r="C704" t="str">
        <v>A++ (Bloqueo)</v>
      </c>
      <c r="D704">
        <v>12</v>
      </c>
      <c r="E704">
        <v>101</v>
      </c>
      <c r="F704">
        <v>34</v>
      </c>
    </row>
    <row r="705" spans="1:6" x14ac:dyDescent="0.35">
      <c r="A705" t="str">
        <v>Solicitud de servicio</v>
      </c>
      <c r="B705" t="str">
        <v>Type9</v>
      </c>
      <c r="C705" t="str">
        <v>A (Muy Importante)</v>
      </c>
      <c r="D705">
        <v>12</v>
      </c>
      <c r="E705">
        <v>120</v>
      </c>
      <c r="F705">
        <v>120</v>
      </c>
    </row>
    <row r="706" spans="1:6" x14ac:dyDescent="0.35">
      <c r="A706" t="str">
        <v>Solicitud de servicio</v>
      </c>
      <c r="B706" t="str">
        <v>Type1</v>
      </c>
      <c r="C706" t="str">
        <v>A (Muy Importante)</v>
      </c>
      <c r="D706">
        <v>11</v>
      </c>
      <c r="E706">
        <v>0</v>
      </c>
      <c r="F706">
        <v>0</v>
      </c>
    </row>
    <row r="707" spans="1:6" x14ac:dyDescent="0.35">
      <c r="A707" t="str">
        <v>Solicitud de servicio</v>
      </c>
      <c r="B707" t="str">
        <v>Type1</v>
      </c>
      <c r="C707" t="str">
        <v>A (Muy Importante)</v>
      </c>
      <c r="D707">
        <v>11</v>
      </c>
      <c r="E707">
        <v>0</v>
      </c>
      <c r="F707">
        <v>0</v>
      </c>
    </row>
    <row r="708" spans="1:6" x14ac:dyDescent="0.35">
      <c r="A708" t="str">
        <v>Incidente</v>
      </c>
      <c r="B708" t="str">
        <v>Type2</v>
      </c>
      <c r="C708" t="str">
        <v>A (Muy Importante)</v>
      </c>
      <c r="D708">
        <v>11</v>
      </c>
      <c r="E708">
        <v>0</v>
      </c>
      <c r="F708">
        <v>0</v>
      </c>
    </row>
    <row r="709" spans="1:6" x14ac:dyDescent="0.35">
      <c r="A709" t="str">
        <v>Solicitud de servicio</v>
      </c>
      <c r="B709" t="str">
        <v>Type1</v>
      </c>
      <c r="C709" t="str">
        <v>B (Importante)</v>
      </c>
      <c r="D709">
        <v>11</v>
      </c>
      <c r="E709">
        <v>0</v>
      </c>
      <c r="F709">
        <v>0</v>
      </c>
    </row>
    <row r="710" spans="1:6" x14ac:dyDescent="0.35">
      <c r="A710" t="str">
        <v>Incidente</v>
      </c>
      <c r="B710" t="str">
        <v>Type2</v>
      </c>
      <c r="C710" t="str">
        <v>A+ (Crítico)</v>
      </c>
      <c r="D710">
        <v>11</v>
      </c>
      <c r="E710">
        <v>0</v>
      </c>
      <c r="F710">
        <v>0</v>
      </c>
    </row>
    <row r="711" spans="1:6" x14ac:dyDescent="0.35">
      <c r="A711" t="str">
        <v>Incidente</v>
      </c>
      <c r="B711" t="str">
        <v>Type6</v>
      </c>
      <c r="C711" t="str">
        <v>A (Muy Importante)</v>
      </c>
      <c r="D711">
        <v>11</v>
      </c>
      <c r="E711">
        <v>0</v>
      </c>
      <c r="F711">
        <v>0</v>
      </c>
    </row>
    <row r="712" spans="1:6" x14ac:dyDescent="0.35">
      <c r="A712" t="str">
        <v>Incidente</v>
      </c>
      <c r="B712" t="str">
        <v>Type6</v>
      </c>
      <c r="C712" t="str">
        <v>A+ (Crítico)</v>
      </c>
      <c r="D712">
        <v>11</v>
      </c>
      <c r="E712">
        <v>1</v>
      </c>
      <c r="F712">
        <v>1</v>
      </c>
    </row>
    <row r="713" spans="1:6" x14ac:dyDescent="0.35">
      <c r="A713" t="str">
        <v>Incidente</v>
      </c>
      <c r="B713" t="str">
        <v>Type6</v>
      </c>
      <c r="C713" t="str">
        <v>A (Muy Importante)</v>
      </c>
      <c r="D713">
        <v>11</v>
      </c>
      <c r="E713">
        <v>1</v>
      </c>
      <c r="F713">
        <v>1</v>
      </c>
    </row>
    <row r="714" spans="1:6" x14ac:dyDescent="0.35">
      <c r="A714" t="str">
        <v>Incidente</v>
      </c>
      <c r="B714" t="str">
        <v>Type6</v>
      </c>
      <c r="C714" t="str">
        <v>A (Muy Importante)</v>
      </c>
      <c r="D714">
        <v>11</v>
      </c>
      <c r="E714">
        <v>2</v>
      </c>
      <c r="F714">
        <v>2</v>
      </c>
    </row>
    <row r="715" spans="1:6" x14ac:dyDescent="0.35">
      <c r="A715" t="str">
        <v>Incidente</v>
      </c>
      <c r="B715" t="str">
        <v>Type6</v>
      </c>
      <c r="C715" t="str">
        <v>A+ (Crítico)</v>
      </c>
      <c r="D715">
        <v>11</v>
      </c>
      <c r="E715">
        <v>1</v>
      </c>
      <c r="F715">
        <v>1</v>
      </c>
    </row>
    <row r="716" spans="1:6" x14ac:dyDescent="0.35">
      <c r="A716" t="str">
        <v>Incidente</v>
      </c>
      <c r="B716" t="str">
        <v>Type6</v>
      </c>
      <c r="C716" t="str">
        <v>A (Muy Importante)</v>
      </c>
      <c r="D716">
        <v>11</v>
      </c>
      <c r="E716">
        <v>1</v>
      </c>
      <c r="F716">
        <v>1</v>
      </c>
    </row>
    <row r="717" spans="1:6" x14ac:dyDescent="0.35">
      <c r="A717" t="str">
        <v>Incidente</v>
      </c>
      <c r="B717" t="str">
        <v>Type6</v>
      </c>
      <c r="C717" t="str">
        <v>A (Muy Importante)</v>
      </c>
      <c r="D717">
        <v>11</v>
      </c>
      <c r="E717">
        <v>1</v>
      </c>
      <c r="F717">
        <v>0</v>
      </c>
    </row>
    <row r="718" spans="1:6" x14ac:dyDescent="0.35">
      <c r="A718" t="str">
        <v>Solicitud de servicio</v>
      </c>
      <c r="B718" t="str">
        <v>Type1</v>
      </c>
      <c r="C718" t="str">
        <v>B (Importante)</v>
      </c>
      <c r="D718">
        <v>11</v>
      </c>
      <c r="E718">
        <v>0</v>
      </c>
      <c r="F718">
        <v>0</v>
      </c>
    </row>
    <row r="719" spans="1:6" x14ac:dyDescent="0.35">
      <c r="A719" t="str">
        <v>Incidente</v>
      </c>
      <c r="B719" t="str">
        <v>Type6</v>
      </c>
      <c r="C719" t="str">
        <v>A (Muy Importante)</v>
      </c>
      <c r="D719">
        <v>11</v>
      </c>
      <c r="E719">
        <v>1</v>
      </c>
      <c r="F719">
        <v>1</v>
      </c>
    </row>
    <row r="720" spans="1:6" x14ac:dyDescent="0.35">
      <c r="A720" t="str">
        <v>Incidente</v>
      </c>
      <c r="B720" t="str">
        <v>Type6</v>
      </c>
      <c r="C720" t="str">
        <v>A (Muy Importante)</v>
      </c>
      <c r="D720">
        <v>11</v>
      </c>
      <c r="E720">
        <v>1</v>
      </c>
      <c r="F720">
        <v>1</v>
      </c>
    </row>
    <row r="721" spans="1:6" x14ac:dyDescent="0.35">
      <c r="A721" t="str">
        <v>Incidente</v>
      </c>
      <c r="B721" t="str">
        <v>Type6</v>
      </c>
      <c r="C721" t="str">
        <v>A (Muy Importante)</v>
      </c>
      <c r="D721">
        <v>11</v>
      </c>
      <c r="E721">
        <v>1</v>
      </c>
      <c r="F721">
        <v>1</v>
      </c>
    </row>
    <row r="722" spans="1:6" x14ac:dyDescent="0.35">
      <c r="A722" t="str">
        <v>Incidente</v>
      </c>
      <c r="B722" t="str">
        <v>Type2</v>
      </c>
      <c r="C722" t="str">
        <v>A (Muy Importante)</v>
      </c>
      <c r="D722">
        <v>11</v>
      </c>
      <c r="E722">
        <v>0</v>
      </c>
      <c r="F722">
        <v>0</v>
      </c>
    </row>
    <row r="723" spans="1:6" x14ac:dyDescent="0.35">
      <c r="A723" t="str">
        <v>Incidente</v>
      </c>
      <c r="B723" t="str">
        <v>Type2</v>
      </c>
      <c r="C723" t="str">
        <v>A (Muy Importante)</v>
      </c>
      <c r="D723">
        <v>11</v>
      </c>
      <c r="E723">
        <v>0</v>
      </c>
      <c r="F723">
        <v>0</v>
      </c>
    </row>
    <row r="724" spans="1:6" x14ac:dyDescent="0.35">
      <c r="A724" t="str">
        <v>Incidente</v>
      </c>
      <c r="B724" t="str">
        <v>Type6</v>
      </c>
      <c r="C724" t="str">
        <v>A (Muy Importante)</v>
      </c>
      <c r="D724">
        <v>11</v>
      </c>
      <c r="E724">
        <v>0</v>
      </c>
      <c r="F724">
        <v>0</v>
      </c>
    </row>
    <row r="725" spans="1:6" x14ac:dyDescent="0.35">
      <c r="A725" t="str">
        <v>Incidente</v>
      </c>
      <c r="B725" t="str">
        <v>Type6</v>
      </c>
      <c r="C725" t="str">
        <v>A+ (Crítico)</v>
      </c>
      <c r="D725">
        <v>11</v>
      </c>
      <c r="E725">
        <v>0</v>
      </c>
      <c r="F725">
        <v>0</v>
      </c>
    </row>
    <row r="726" spans="1:6" x14ac:dyDescent="0.35">
      <c r="A726" t="str">
        <v>Incidente</v>
      </c>
      <c r="B726" t="str">
        <v>Type2</v>
      </c>
      <c r="C726" t="str">
        <v>A (Muy Importante)</v>
      </c>
      <c r="D726">
        <v>11</v>
      </c>
      <c r="E726">
        <v>0</v>
      </c>
      <c r="F726">
        <v>0</v>
      </c>
    </row>
    <row r="727" spans="1:6" x14ac:dyDescent="0.35">
      <c r="A727" t="str">
        <v>Incidente</v>
      </c>
      <c r="B727" t="str">
        <v>Type2</v>
      </c>
      <c r="C727" t="str">
        <v>A (Muy Importante)</v>
      </c>
      <c r="D727">
        <v>11</v>
      </c>
      <c r="E727">
        <v>4</v>
      </c>
      <c r="F727">
        <v>4</v>
      </c>
    </row>
    <row r="728" spans="1:6" x14ac:dyDescent="0.35">
      <c r="A728" t="str">
        <v>Solicitud de servicio</v>
      </c>
      <c r="B728" t="str">
        <v>Type1</v>
      </c>
      <c r="C728" t="str">
        <v>A (Muy Importante)</v>
      </c>
      <c r="D728">
        <v>11</v>
      </c>
      <c r="E728">
        <v>0</v>
      </c>
      <c r="F728">
        <v>0</v>
      </c>
    </row>
    <row r="729" spans="1:6" x14ac:dyDescent="0.35">
      <c r="A729" t="str">
        <v>Incidente</v>
      </c>
      <c r="B729" t="str">
        <v>Type6</v>
      </c>
      <c r="C729" t="str">
        <v>A (Muy Importante)</v>
      </c>
      <c r="D729">
        <v>11</v>
      </c>
      <c r="E729">
        <v>1</v>
      </c>
      <c r="F729">
        <v>0</v>
      </c>
    </row>
    <row r="730" spans="1:6" x14ac:dyDescent="0.35">
      <c r="A730" t="str">
        <v>Incidente</v>
      </c>
      <c r="B730" t="str">
        <v>Type6</v>
      </c>
      <c r="C730" t="str">
        <v>A (Muy Importante)</v>
      </c>
      <c r="D730">
        <v>11</v>
      </c>
      <c r="E730">
        <v>0</v>
      </c>
      <c r="F730">
        <v>0</v>
      </c>
    </row>
    <row r="731" spans="1:6" x14ac:dyDescent="0.35">
      <c r="A731" t="str">
        <v>Incidente</v>
      </c>
      <c r="B731" t="str">
        <v>Type2</v>
      </c>
      <c r="C731" t="str">
        <v>A (Muy Importante)</v>
      </c>
      <c r="D731">
        <v>11</v>
      </c>
      <c r="E731">
        <v>0</v>
      </c>
      <c r="F731">
        <v>0</v>
      </c>
    </row>
    <row r="732" spans="1:6" x14ac:dyDescent="0.35">
      <c r="A732" t="str">
        <v>Incidente</v>
      </c>
      <c r="B732" t="str">
        <v>Type4</v>
      </c>
      <c r="C732" t="str">
        <v>A (Muy Importante)</v>
      </c>
      <c r="D732">
        <v>11</v>
      </c>
      <c r="E732">
        <v>1</v>
      </c>
      <c r="F732">
        <v>1</v>
      </c>
    </row>
    <row r="733" spans="1:6" x14ac:dyDescent="0.35">
      <c r="A733" t="str">
        <v>Incidente</v>
      </c>
      <c r="B733" t="str">
        <v>Type4</v>
      </c>
      <c r="C733" t="str">
        <v>A (Muy Importante)</v>
      </c>
      <c r="D733">
        <v>11</v>
      </c>
      <c r="E733">
        <v>0</v>
      </c>
      <c r="F733">
        <v>0</v>
      </c>
    </row>
    <row r="734" spans="1:6" x14ac:dyDescent="0.35">
      <c r="A734" t="str">
        <v>Incidente</v>
      </c>
      <c r="B734" t="str">
        <v>Type2</v>
      </c>
      <c r="C734" t="str">
        <v>A (Muy Importante)</v>
      </c>
      <c r="D734">
        <v>11</v>
      </c>
      <c r="E734">
        <v>1</v>
      </c>
      <c r="F734">
        <v>0</v>
      </c>
    </row>
    <row r="735" spans="1:6" x14ac:dyDescent="0.35">
      <c r="A735" t="str">
        <v>Incidente</v>
      </c>
      <c r="B735" t="str">
        <v>Type2</v>
      </c>
      <c r="C735" t="str">
        <v>A (Muy Importante)</v>
      </c>
      <c r="D735">
        <v>11</v>
      </c>
      <c r="E735">
        <v>1</v>
      </c>
      <c r="F735">
        <v>1</v>
      </c>
    </row>
    <row r="736" spans="1:6" x14ac:dyDescent="0.35">
      <c r="A736" t="str">
        <v>Incidente</v>
      </c>
      <c r="B736" t="str">
        <v>Type2</v>
      </c>
      <c r="C736" t="str">
        <v>A++ (Bloqueo)</v>
      </c>
      <c r="D736">
        <v>11</v>
      </c>
      <c r="E736">
        <v>1</v>
      </c>
      <c r="F736">
        <v>1</v>
      </c>
    </row>
    <row r="737" spans="1:6" x14ac:dyDescent="0.35">
      <c r="A737" t="str">
        <v>Incidente</v>
      </c>
      <c r="B737" t="str">
        <v>Type2</v>
      </c>
      <c r="C737" t="str">
        <v>A (Muy Importante)</v>
      </c>
      <c r="D737">
        <v>11</v>
      </c>
      <c r="E737">
        <v>0</v>
      </c>
      <c r="F737">
        <v>0</v>
      </c>
    </row>
    <row r="738" spans="1:6" x14ac:dyDescent="0.35">
      <c r="A738" t="str">
        <v>Incidente</v>
      </c>
      <c r="B738" t="str">
        <v>Type8</v>
      </c>
      <c r="C738" t="str">
        <v>B (Importante)</v>
      </c>
      <c r="D738">
        <v>11</v>
      </c>
      <c r="E738">
        <v>2</v>
      </c>
      <c r="F738">
        <v>0</v>
      </c>
    </row>
    <row r="739" spans="1:6" x14ac:dyDescent="0.35">
      <c r="A739" t="str">
        <v>Incidente</v>
      </c>
      <c r="B739" t="str">
        <v>Type2</v>
      </c>
      <c r="C739" t="str">
        <v>A (Muy Importante)</v>
      </c>
      <c r="D739">
        <v>11</v>
      </c>
      <c r="E739">
        <v>0</v>
      </c>
      <c r="F739">
        <v>0</v>
      </c>
    </row>
    <row r="740" spans="1:6" x14ac:dyDescent="0.35">
      <c r="A740" t="str">
        <v>Incidente</v>
      </c>
      <c r="B740" t="str">
        <v>Type2</v>
      </c>
      <c r="C740" t="str">
        <v>A (Muy Importante)</v>
      </c>
      <c r="D740">
        <v>11</v>
      </c>
      <c r="E740">
        <v>1</v>
      </c>
      <c r="F740">
        <v>1</v>
      </c>
    </row>
    <row r="741" spans="1:6" x14ac:dyDescent="0.35">
      <c r="A741" t="str">
        <v>Solicitud de servicio</v>
      </c>
      <c r="B741" t="str">
        <v>Type1</v>
      </c>
      <c r="C741" t="str">
        <v>B (Importante)</v>
      </c>
      <c r="D741">
        <v>11</v>
      </c>
      <c r="E741">
        <v>1</v>
      </c>
      <c r="F741">
        <v>0</v>
      </c>
    </row>
    <row r="742" spans="1:6" x14ac:dyDescent="0.35">
      <c r="A742" t="str">
        <v>Incidente</v>
      </c>
      <c r="B742" t="str">
        <v>Type2</v>
      </c>
      <c r="C742" t="str">
        <v>A (Muy Importante)</v>
      </c>
      <c r="D742">
        <v>11</v>
      </c>
      <c r="E742">
        <v>2</v>
      </c>
      <c r="F742">
        <v>2</v>
      </c>
    </row>
    <row r="743" spans="1:6" x14ac:dyDescent="0.35">
      <c r="A743" t="str">
        <v>Solicitud de servicio</v>
      </c>
      <c r="B743" t="str">
        <v>Type1</v>
      </c>
      <c r="C743" t="str">
        <v>A (Muy Importante)</v>
      </c>
      <c r="D743">
        <v>11</v>
      </c>
      <c r="E743">
        <v>0</v>
      </c>
      <c r="F743">
        <v>0</v>
      </c>
    </row>
    <row r="744" spans="1:6" x14ac:dyDescent="0.35">
      <c r="A744" t="str">
        <v>Incidente</v>
      </c>
      <c r="B744" t="str">
        <v>Type2</v>
      </c>
      <c r="C744" t="str">
        <v>A (Muy Importante)</v>
      </c>
      <c r="D744">
        <v>11</v>
      </c>
      <c r="E744">
        <v>3</v>
      </c>
      <c r="F744">
        <v>3</v>
      </c>
    </row>
    <row r="745" spans="1:6" x14ac:dyDescent="0.35">
      <c r="A745" t="str">
        <v>Incidente</v>
      </c>
      <c r="B745" t="str">
        <v>Type2</v>
      </c>
      <c r="C745" t="str">
        <v>A (Muy Importante)</v>
      </c>
      <c r="D745">
        <v>11</v>
      </c>
      <c r="E745">
        <v>0</v>
      </c>
      <c r="F745">
        <v>0</v>
      </c>
    </row>
    <row r="746" spans="1:6" x14ac:dyDescent="0.35">
      <c r="A746" t="str">
        <v>Incidente</v>
      </c>
      <c r="B746" t="str">
        <v>Type4</v>
      </c>
      <c r="C746" t="str">
        <v>A (Muy Importante)</v>
      </c>
      <c r="D746">
        <v>11</v>
      </c>
      <c r="E746">
        <v>0</v>
      </c>
      <c r="F746">
        <v>0</v>
      </c>
    </row>
    <row r="747" spans="1:6" x14ac:dyDescent="0.35">
      <c r="A747" t="str">
        <v>Solicitud de servicio</v>
      </c>
      <c r="B747" t="str">
        <v>Type1</v>
      </c>
      <c r="C747" t="str">
        <v>A (Muy Importante)</v>
      </c>
      <c r="D747">
        <v>11</v>
      </c>
      <c r="E747">
        <v>0</v>
      </c>
      <c r="F747">
        <v>0</v>
      </c>
    </row>
    <row r="748" spans="1:6" x14ac:dyDescent="0.35">
      <c r="A748" t="str">
        <v>Incidente</v>
      </c>
      <c r="B748" t="str">
        <v>Type2</v>
      </c>
      <c r="C748" t="str">
        <v>A (Muy Importante)</v>
      </c>
      <c r="D748">
        <v>11</v>
      </c>
      <c r="E748">
        <v>1</v>
      </c>
      <c r="F748">
        <v>1</v>
      </c>
    </row>
    <row r="749" spans="1:6" x14ac:dyDescent="0.35">
      <c r="A749" t="str">
        <v>Incidente</v>
      </c>
      <c r="B749" t="str">
        <v>Type2</v>
      </c>
      <c r="C749" t="str">
        <v>A (Muy Importante)</v>
      </c>
      <c r="D749">
        <v>11</v>
      </c>
      <c r="E749">
        <v>1</v>
      </c>
      <c r="F749">
        <v>1</v>
      </c>
    </row>
    <row r="750" spans="1:6" x14ac:dyDescent="0.35">
      <c r="A750" t="str">
        <v>Incidente</v>
      </c>
      <c r="B750" t="str">
        <v>Type6</v>
      </c>
      <c r="C750" t="str">
        <v>A+ (Crítico)</v>
      </c>
      <c r="D750">
        <v>11</v>
      </c>
      <c r="E750">
        <v>4</v>
      </c>
      <c r="F750">
        <v>4</v>
      </c>
    </row>
    <row r="751" spans="1:6" x14ac:dyDescent="0.35">
      <c r="A751" t="str">
        <v>Solicitud de servicio</v>
      </c>
      <c r="B751" t="str">
        <v>Type1</v>
      </c>
      <c r="C751" t="str">
        <v>B (Importante)</v>
      </c>
      <c r="D751">
        <v>11</v>
      </c>
      <c r="E751">
        <v>3</v>
      </c>
      <c r="F751">
        <v>0</v>
      </c>
    </row>
    <row r="752" spans="1:6" x14ac:dyDescent="0.35">
      <c r="A752" t="str">
        <v>Incidente</v>
      </c>
      <c r="B752" t="str">
        <v>Type2</v>
      </c>
      <c r="C752" t="str">
        <v>A (Muy Importante)</v>
      </c>
      <c r="D752">
        <v>11</v>
      </c>
      <c r="E752">
        <v>2</v>
      </c>
      <c r="F752">
        <v>0</v>
      </c>
    </row>
    <row r="753" spans="1:6" x14ac:dyDescent="0.35">
      <c r="A753" t="str">
        <v>Incidente</v>
      </c>
      <c r="B753" t="str">
        <v>Type6</v>
      </c>
      <c r="C753" t="str">
        <v>A (Muy Importante)</v>
      </c>
      <c r="D753">
        <v>11</v>
      </c>
      <c r="E753">
        <v>0</v>
      </c>
      <c r="F753">
        <v>0</v>
      </c>
    </row>
    <row r="754" spans="1:6" x14ac:dyDescent="0.35">
      <c r="A754" t="str">
        <v>Incidente</v>
      </c>
      <c r="B754" t="str">
        <v>Type6</v>
      </c>
      <c r="C754" t="str">
        <v>A (Muy Importante)</v>
      </c>
      <c r="D754">
        <v>11</v>
      </c>
      <c r="E754">
        <v>1</v>
      </c>
      <c r="F754">
        <v>0</v>
      </c>
    </row>
    <row r="755" spans="1:6" x14ac:dyDescent="0.35">
      <c r="A755" t="str">
        <v>Incidente</v>
      </c>
      <c r="B755" t="str">
        <v>Type2</v>
      </c>
      <c r="C755" t="str">
        <v>A (Muy Importante)</v>
      </c>
      <c r="D755">
        <v>11</v>
      </c>
      <c r="E755">
        <v>1</v>
      </c>
      <c r="F755">
        <v>0</v>
      </c>
    </row>
    <row r="756" spans="1:6" x14ac:dyDescent="0.35">
      <c r="A756" t="str">
        <v>Solicitud de servicio</v>
      </c>
      <c r="B756" t="str">
        <v>Type1</v>
      </c>
      <c r="C756" t="str">
        <v>A (Muy Importante)</v>
      </c>
      <c r="D756">
        <v>11</v>
      </c>
      <c r="E756">
        <v>3</v>
      </c>
      <c r="F756">
        <v>0</v>
      </c>
    </row>
    <row r="757" spans="1:6" x14ac:dyDescent="0.35">
      <c r="A757" t="str">
        <v>Solicitud de servicio</v>
      </c>
      <c r="B757" t="str">
        <v>Type1</v>
      </c>
      <c r="C757" t="str">
        <v>B (Importante)</v>
      </c>
      <c r="D757">
        <v>11</v>
      </c>
      <c r="E757">
        <v>0</v>
      </c>
      <c r="F757">
        <v>0</v>
      </c>
    </row>
    <row r="758" spans="1:6" x14ac:dyDescent="0.35">
      <c r="A758" t="str">
        <v>Incidente</v>
      </c>
      <c r="B758" t="str">
        <v>Type6</v>
      </c>
      <c r="C758" t="str">
        <v>A (Muy Importante)</v>
      </c>
      <c r="D758">
        <v>11</v>
      </c>
      <c r="E758">
        <v>0</v>
      </c>
      <c r="F758">
        <v>0</v>
      </c>
    </row>
    <row r="759" spans="1:6" x14ac:dyDescent="0.35">
      <c r="A759" t="str">
        <v>Incidente</v>
      </c>
      <c r="B759" t="str">
        <v>Type2</v>
      </c>
      <c r="C759" t="str">
        <v>A (Muy Importante)</v>
      </c>
      <c r="D759">
        <v>11</v>
      </c>
      <c r="E759">
        <v>0</v>
      </c>
      <c r="F759">
        <v>0</v>
      </c>
    </row>
    <row r="760" spans="1:6" x14ac:dyDescent="0.35">
      <c r="A760" t="str">
        <v>Incidente</v>
      </c>
      <c r="B760" t="str">
        <v>Type6</v>
      </c>
      <c r="C760" t="str">
        <v>A (Muy Importante)</v>
      </c>
      <c r="D760">
        <v>11</v>
      </c>
      <c r="E760">
        <v>3</v>
      </c>
      <c r="F760">
        <v>3</v>
      </c>
    </row>
    <row r="761" spans="1:6" x14ac:dyDescent="0.35">
      <c r="A761" t="str">
        <v>Incidente</v>
      </c>
      <c r="B761" t="str">
        <v>Type6</v>
      </c>
      <c r="C761" t="str">
        <v>A (Muy Importante)</v>
      </c>
      <c r="D761">
        <v>11</v>
      </c>
      <c r="E761">
        <v>0</v>
      </c>
      <c r="F761">
        <v>0</v>
      </c>
    </row>
    <row r="762" spans="1:6" x14ac:dyDescent="0.35">
      <c r="A762" t="str">
        <v>Incidente</v>
      </c>
      <c r="B762" t="str">
        <v>Type2</v>
      </c>
      <c r="C762" t="str">
        <v>A (Muy Importante)</v>
      </c>
      <c r="D762">
        <v>11</v>
      </c>
      <c r="E762">
        <v>3</v>
      </c>
      <c r="F762">
        <v>3</v>
      </c>
    </row>
    <row r="763" spans="1:6" x14ac:dyDescent="0.35">
      <c r="A763" t="str">
        <v>Incidente</v>
      </c>
      <c r="B763" t="str">
        <v>Type2</v>
      </c>
      <c r="C763" t="str">
        <v>A (Muy Importante)</v>
      </c>
      <c r="D763">
        <v>11</v>
      </c>
      <c r="E763">
        <v>1</v>
      </c>
      <c r="F763">
        <v>0</v>
      </c>
    </row>
    <row r="764" spans="1:6" x14ac:dyDescent="0.35">
      <c r="A764" t="str">
        <v>Incidente</v>
      </c>
      <c r="B764" t="str">
        <v>Type2</v>
      </c>
      <c r="C764" t="str">
        <v>A (Muy Importante)</v>
      </c>
      <c r="D764">
        <v>11</v>
      </c>
      <c r="E764">
        <v>0</v>
      </c>
      <c r="F764">
        <v>0</v>
      </c>
    </row>
    <row r="765" spans="1:6" x14ac:dyDescent="0.35">
      <c r="A765" t="str">
        <v>Incidente</v>
      </c>
      <c r="B765" t="str">
        <v>Type2</v>
      </c>
      <c r="C765" t="str">
        <v>A (Muy Importante)</v>
      </c>
      <c r="D765">
        <v>11</v>
      </c>
      <c r="E765">
        <v>0</v>
      </c>
      <c r="F765">
        <v>0</v>
      </c>
    </row>
    <row r="766" spans="1:6" x14ac:dyDescent="0.35">
      <c r="A766" t="str">
        <v>Incidente</v>
      </c>
      <c r="B766" t="str">
        <v>Type6</v>
      </c>
      <c r="C766" t="str">
        <v>A (Muy Importante)</v>
      </c>
      <c r="D766">
        <v>11</v>
      </c>
      <c r="E766">
        <v>1</v>
      </c>
      <c r="F766">
        <v>1</v>
      </c>
    </row>
    <row r="767" spans="1:6" x14ac:dyDescent="0.35">
      <c r="A767" t="str">
        <v>Incidente</v>
      </c>
      <c r="B767" t="str">
        <v>Type6</v>
      </c>
      <c r="C767" t="str">
        <v>A (Muy Importante)</v>
      </c>
      <c r="D767">
        <v>11</v>
      </c>
      <c r="E767">
        <v>0</v>
      </c>
      <c r="F767">
        <v>0</v>
      </c>
    </row>
    <row r="768" spans="1:6" x14ac:dyDescent="0.35">
      <c r="A768" t="str">
        <v>Incidente</v>
      </c>
      <c r="B768" t="str">
        <v>Type4</v>
      </c>
      <c r="C768" t="str">
        <v>A (Muy Importante)</v>
      </c>
      <c r="D768">
        <v>11</v>
      </c>
      <c r="E768">
        <v>0</v>
      </c>
      <c r="F768">
        <v>0</v>
      </c>
    </row>
    <row r="769" spans="1:6" x14ac:dyDescent="0.35">
      <c r="A769" t="str">
        <v>Incidente</v>
      </c>
      <c r="B769" t="str">
        <v>Type4</v>
      </c>
      <c r="C769" t="str">
        <v>A+ (Crítico)</v>
      </c>
      <c r="D769">
        <v>11</v>
      </c>
      <c r="E769">
        <v>0</v>
      </c>
      <c r="F769">
        <v>0</v>
      </c>
    </row>
    <row r="770" spans="1:6" x14ac:dyDescent="0.35">
      <c r="A770" t="str">
        <v>Incidente</v>
      </c>
      <c r="B770" t="str">
        <v>Type6</v>
      </c>
      <c r="C770" t="str">
        <v>A+ (Crítico)</v>
      </c>
      <c r="D770">
        <v>11</v>
      </c>
      <c r="E770">
        <v>5</v>
      </c>
      <c r="F770">
        <v>5</v>
      </c>
    </row>
    <row r="771" spans="1:6" x14ac:dyDescent="0.35">
      <c r="A771" t="str">
        <v>Incidente</v>
      </c>
      <c r="B771" t="str">
        <v>Type6</v>
      </c>
      <c r="C771" t="str">
        <v>A (Muy Importante)</v>
      </c>
      <c r="D771">
        <v>11</v>
      </c>
      <c r="E771">
        <v>0</v>
      </c>
      <c r="F771">
        <v>0</v>
      </c>
    </row>
    <row r="772" spans="1:6" x14ac:dyDescent="0.35">
      <c r="A772" t="str">
        <v>Incidente</v>
      </c>
      <c r="B772" t="str">
        <v>Type6</v>
      </c>
      <c r="C772" t="str">
        <v>A (Muy Importante)</v>
      </c>
      <c r="D772">
        <v>11</v>
      </c>
      <c r="E772">
        <v>1</v>
      </c>
      <c r="F772">
        <v>1</v>
      </c>
    </row>
    <row r="773" spans="1:6" x14ac:dyDescent="0.35">
      <c r="A773" t="str">
        <v>Incidente</v>
      </c>
      <c r="B773" t="str">
        <v>Type6</v>
      </c>
      <c r="C773" t="str">
        <v>A (Muy Importante)</v>
      </c>
      <c r="D773">
        <v>11</v>
      </c>
      <c r="E773">
        <v>5</v>
      </c>
      <c r="F773">
        <v>0</v>
      </c>
    </row>
    <row r="774" spans="1:6" x14ac:dyDescent="0.35">
      <c r="A774" t="str">
        <v>Solicitud de servicio</v>
      </c>
      <c r="B774" t="str">
        <v>Type1</v>
      </c>
      <c r="C774" t="str">
        <v>B (Importante)</v>
      </c>
      <c r="D774">
        <v>11</v>
      </c>
      <c r="E774">
        <v>2</v>
      </c>
      <c r="F774">
        <v>0</v>
      </c>
    </row>
    <row r="775" spans="1:6" x14ac:dyDescent="0.35">
      <c r="A775" t="str">
        <v>Solicitud de servicio</v>
      </c>
      <c r="B775" t="str">
        <v>Type1</v>
      </c>
      <c r="C775" t="str">
        <v>A (Muy Importante)</v>
      </c>
      <c r="D775">
        <v>11</v>
      </c>
      <c r="E775">
        <v>0</v>
      </c>
      <c r="F775">
        <v>0</v>
      </c>
    </row>
    <row r="776" spans="1:6" x14ac:dyDescent="0.35">
      <c r="A776" t="str">
        <v>Incidente</v>
      </c>
      <c r="B776" t="str">
        <v>Type2</v>
      </c>
      <c r="C776" t="str">
        <v>A (Muy Importante)</v>
      </c>
      <c r="D776">
        <v>11</v>
      </c>
      <c r="E776">
        <v>7</v>
      </c>
      <c r="F776">
        <v>7</v>
      </c>
    </row>
    <row r="777" spans="1:6" x14ac:dyDescent="0.35">
      <c r="A777" t="str">
        <v>Incidente</v>
      </c>
      <c r="B777" t="str">
        <v>Type2</v>
      </c>
      <c r="C777" t="str">
        <v>A (Muy Importante)</v>
      </c>
      <c r="D777">
        <v>11</v>
      </c>
      <c r="E777">
        <v>3</v>
      </c>
      <c r="F777">
        <v>3</v>
      </c>
    </row>
    <row r="778" spans="1:6" x14ac:dyDescent="0.35">
      <c r="A778" t="str">
        <v>Incidente</v>
      </c>
      <c r="B778" t="str">
        <v>Type2</v>
      </c>
      <c r="C778" t="str">
        <v>A (Muy Importante)</v>
      </c>
      <c r="D778">
        <v>11</v>
      </c>
      <c r="E778">
        <v>2</v>
      </c>
      <c r="F778">
        <v>2</v>
      </c>
    </row>
    <row r="779" spans="1:6" x14ac:dyDescent="0.35">
      <c r="A779" t="str">
        <v>Incidente</v>
      </c>
      <c r="B779" t="str">
        <v>Type2</v>
      </c>
      <c r="C779" t="str">
        <v>A (Muy Importante)</v>
      </c>
      <c r="D779">
        <v>11</v>
      </c>
      <c r="E779">
        <v>1</v>
      </c>
      <c r="F779">
        <v>1</v>
      </c>
    </row>
    <row r="780" spans="1:6" x14ac:dyDescent="0.35">
      <c r="A780" t="str">
        <v>Incidente</v>
      </c>
      <c r="B780" t="str">
        <v>Type6</v>
      </c>
      <c r="C780" t="str">
        <v>A (Muy Importante)</v>
      </c>
      <c r="D780">
        <v>11</v>
      </c>
      <c r="E780">
        <v>0</v>
      </c>
      <c r="F780">
        <v>0</v>
      </c>
    </row>
    <row r="781" spans="1:6" x14ac:dyDescent="0.35">
      <c r="A781" t="str">
        <v>Solicitud de servicio</v>
      </c>
      <c r="B781" t="str">
        <v>Type1</v>
      </c>
      <c r="C781" t="str">
        <v>A (Muy Importante)</v>
      </c>
      <c r="D781">
        <v>11</v>
      </c>
      <c r="E781">
        <v>0</v>
      </c>
      <c r="F781">
        <v>0</v>
      </c>
    </row>
    <row r="782" spans="1:6" x14ac:dyDescent="0.35">
      <c r="A782" t="str">
        <v>Solicitud de servicio</v>
      </c>
      <c r="B782" t="str">
        <v>Type1</v>
      </c>
      <c r="C782" t="str">
        <v>A (Muy Importante)</v>
      </c>
      <c r="D782">
        <v>11</v>
      </c>
      <c r="E782">
        <v>0</v>
      </c>
      <c r="F782">
        <v>0</v>
      </c>
    </row>
    <row r="783" spans="1:6" x14ac:dyDescent="0.35">
      <c r="A783" t="str">
        <v>Solicitud de servicio</v>
      </c>
      <c r="B783" t="str">
        <v>Type1</v>
      </c>
      <c r="C783" t="str">
        <v>A (Muy Importante)</v>
      </c>
      <c r="D783">
        <v>11</v>
      </c>
      <c r="E783">
        <v>0</v>
      </c>
      <c r="F783">
        <v>0</v>
      </c>
    </row>
    <row r="784" spans="1:6" x14ac:dyDescent="0.35">
      <c r="A784" t="str">
        <v>Incidente</v>
      </c>
      <c r="B784" t="str">
        <v>Type4</v>
      </c>
      <c r="C784" t="str">
        <v>A++ (Bloqueo)</v>
      </c>
      <c r="D784">
        <v>11</v>
      </c>
      <c r="E784">
        <v>3</v>
      </c>
      <c r="F784">
        <v>3</v>
      </c>
    </row>
    <row r="785" spans="1:6" x14ac:dyDescent="0.35">
      <c r="A785" t="str">
        <v>Incidente</v>
      </c>
      <c r="B785" t="str">
        <v>Type4</v>
      </c>
      <c r="C785" t="str">
        <v>A (Muy Importante)</v>
      </c>
      <c r="D785">
        <v>11</v>
      </c>
      <c r="E785">
        <v>1</v>
      </c>
      <c r="F785">
        <v>1</v>
      </c>
    </row>
    <row r="786" spans="1:6" x14ac:dyDescent="0.35">
      <c r="A786" t="str">
        <v>Incidente</v>
      </c>
      <c r="B786" t="str">
        <v>Type4</v>
      </c>
      <c r="C786" t="str">
        <v>A (Muy Importante)</v>
      </c>
      <c r="D786">
        <v>11</v>
      </c>
      <c r="E786">
        <v>2</v>
      </c>
      <c r="F786">
        <v>0</v>
      </c>
    </row>
    <row r="787" spans="1:6" x14ac:dyDescent="0.35">
      <c r="A787" t="str">
        <v>Incidente</v>
      </c>
      <c r="B787" t="str">
        <v>Type8</v>
      </c>
      <c r="C787" t="str">
        <v>B (Importante)</v>
      </c>
      <c r="D787">
        <v>11</v>
      </c>
      <c r="E787">
        <v>4</v>
      </c>
      <c r="F787">
        <v>0</v>
      </c>
    </row>
    <row r="788" spans="1:6" x14ac:dyDescent="0.35">
      <c r="A788" t="str">
        <v>Incidente</v>
      </c>
      <c r="B788" t="str">
        <v>Type8</v>
      </c>
      <c r="C788" t="str">
        <v>B (Importante)</v>
      </c>
      <c r="D788">
        <v>11</v>
      </c>
      <c r="E788">
        <v>6</v>
      </c>
      <c r="F788">
        <v>0</v>
      </c>
    </row>
    <row r="789" spans="1:6" x14ac:dyDescent="0.35">
      <c r="A789" t="str">
        <v>Incidente</v>
      </c>
      <c r="B789" t="str">
        <v>Type2</v>
      </c>
      <c r="C789" t="str">
        <v>A (Muy Importante)</v>
      </c>
      <c r="D789">
        <v>11</v>
      </c>
      <c r="E789">
        <v>3</v>
      </c>
      <c r="F789">
        <v>3</v>
      </c>
    </row>
    <row r="790" spans="1:6" x14ac:dyDescent="0.35">
      <c r="A790" t="str">
        <v>Solicitud de servicio</v>
      </c>
      <c r="B790" t="str">
        <v>Type1</v>
      </c>
      <c r="C790" t="str">
        <v>B (Importante)</v>
      </c>
      <c r="D790">
        <v>11</v>
      </c>
      <c r="E790">
        <v>4</v>
      </c>
      <c r="F790">
        <v>0</v>
      </c>
    </row>
    <row r="791" spans="1:6" x14ac:dyDescent="0.35">
      <c r="A791" t="str">
        <v>Incidente</v>
      </c>
      <c r="B791" t="str">
        <v>Type2</v>
      </c>
      <c r="C791" t="str">
        <v>B (Importante)</v>
      </c>
      <c r="D791">
        <v>11</v>
      </c>
      <c r="E791">
        <v>14</v>
      </c>
      <c r="F791">
        <v>0</v>
      </c>
    </row>
    <row r="792" spans="1:6" x14ac:dyDescent="0.35">
      <c r="A792" t="str">
        <v>Solicitud de servicio</v>
      </c>
      <c r="B792" t="str">
        <v>Type1</v>
      </c>
      <c r="C792" t="str">
        <v>A (Muy Importante)</v>
      </c>
      <c r="D792">
        <v>11</v>
      </c>
      <c r="E792">
        <v>0</v>
      </c>
      <c r="F792">
        <v>0</v>
      </c>
    </row>
    <row r="793" spans="1:6" x14ac:dyDescent="0.35">
      <c r="A793" t="str">
        <v>Incidente</v>
      </c>
      <c r="B793" t="str">
        <v>Type6</v>
      </c>
      <c r="C793" t="str">
        <v>A (Muy Importante)</v>
      </c>
      <c r="D793">
        <v>11</v>
      </c>
      <c r="E793">
        <v>0</v>
      </c>
      <c r="F793">
        <v>0</v>
      </c>
    </row>
    <row r="794" spans="1:6" x14ac:dyDescent="0.35">
      <c r="A794" t="str">
        <v>Incidente</v>
      </c>
      <c r="B794" t="str">
        <v>Type2</v>
      </c>
      <c r="C794" t="str">
        <v>A (Muy Importante)</v>
      </c>
      <c r="D794">
        <v>11</v>
      </c>
      <c r="E794">
        <v>6</v>
      </c>
      <c r="F794">
        <v>6</v>
      </c>
    </row>
    <row r="795" spans="1:6" x14ac:dyDescent="0.35">
      <c r="A795" t="str">
        <v>Incidente</v>
      </c>
      <c r="B795" t="str">
        <v>Type6</v>
      </c>
      <c r="C795" t="str">
        <v>A (Muy Importante)</v>
      </c>
      <c r="D795">
        <v>11</v>
      </c>
      <c r="E795">
        <v>0</v>
      </c>
      <c r="F795">
        <v>0</v>
      </c>
    </row>
    <row r="796" spans="1:6" x14ac:dyDescent="0.35">
      <c r="A796" t="str">
        <v>Incidente</v>
      </c>
      <c r="B796" t="str">
        <v>Type6</v>
      </c>
      <c r="C796" t="str">
        <v>A (Muy Importante)</v>
      </c>
      <c r="D796">
        <v>11</v>
      </c>
      <c r="E796">
        <v>0</v>
      </c>
      <c r="F796">
        <v>0</v>
      </c>
    </row>
    <row r="797" spans="1:6" x14ac:dyDescent="0.35">
      <c r="A797" t="str">
        <v>Incidente</v>
      </c>
      <c r="B797" t="str">
        <v>Type6</v>
      </c>
      <c r="C797" t="str">
        <v>A+ (Crítico)</v>
      </c>
      <c r="D797">
        <v>11</v>
      </c>
      <c r="E797">
        <v>0</v>
      </c>
      <c r="F797">
        <v>0</v>
      </c>
    </row>
    <row r="798" spans="1:6" x14ac:dyDescent="0.35">
      <c r="A798" t="str">
        <v>Incidente</v>
      </c>
      <c r="B798" t="str">
        <v>Type6</v>
      </c>
      <c r="C798" t="str">
        <v>B (Importante)</v>
      </c>
      <c r="D798">
        <v>11</v>
      </c>
      <c r="E798">
        <v>6</v>
      </c>
      <c r="F798">
        <v>5</v>
      </c>
    </row>
    <row r="799" spans="1:6" x14ac:dyDescent="0.35">
      <c r="A799" t="str">
        <v>Solicitud de servicio</v>
      </c>
      <c r="B799" t="str">
        <v>Type1</v>
      </c>
      <c r="C799" t="str">
        <v>A (Muy Importante)</v>
      </c>
      <c r="D799">
        <v>11</v>
      </c>
      <c r="E799">
        <v>0</v>
      </c>
      <c r="F799">
        <v>0</v>
      </c>
    </row>
    <row r="800" spans="1:6" x14ac:dyDescent="0.35">
      <c r="A800" t="str">
        <v>Solicitud de servicio</v>
      </c>
      <c r="B800" t="str">
        <v>Type1</v>
      </c>
      <c r="C800" t="str">
        <v>A (Muy Importante)</v>
      </c>
      <c r="D800">
        <v>11</v>
      </c>
      <c r="E800">
        <v>0</v>
      </c>
      <c r="F800">
        <v>0</v>
      </c>
    </row>
    <row r="801" spans="1:6" x14ac:dyDescent="0.35">
      <c r="A801" t="str">
        <v>Incidente</v>
      </c>
      <c r="B801" t="str">
        <v>Type6</v>
      </c>
      <c r="C801" t="str">
        <v>A (Muy Importante)</v>
      </c>
      <c r="D801">
        <v>11</v>
      </c>
      <c r="E801">
        <v>20</v>
      </c>
      <c r="F801">
        <v>0</v>
      </c>
    </row>
    <row r="802" spans="1:6" x14ac:dyDescent="0.35">
      <c r="A802" t="str">
        <v>Incidente</v>
      </c>
      <c r="B802" t="str">
        <v>Type6</v>
      </c>
      <c r="C802" t="str">
        <v>A (Muy Importante)</v>
      </c>
      <c r="D802">
        <v>11</v>
      </c>
      <c r="E802">
        <v>1</v>
      </c>
      <c r="F802">
        <v>1</v>
      </c>
    </row>
    <row r="803" spans="1:6" x14ac:dyDescent="0.35">
      <c r="A803" t="str">
        <v>Incidente</v>
      </c>
      <c r="B803" t="str">
        <v>Type4</v>
      </c>
      <c r="C803" t="str">
        <v>A (Muy Importante)</v>
      </c>
      <c r="D803">
        <v>11</v>
      </c>
      <c r="E803">
        <v>1</v>
      </c>
      <c r="F803">
        <v>0</v>
      </c>
    </row>
    <row r="804" spans="1:6" x14ac:dyDescent="0.35">
      <c r="A804" t="str">
        <v>Incidente</v>
      </c>
      <c r="B804" t="str">
        <v>Type4</v>
      </c>
      <c r="C804" t="str">
        <v>A (Muy Importante)</v>
      </c>
      <c r="D804">
        <v>11</v>
      </c>
      <c r="E804">
        <v>7</v>
      </c>
      <c r="F804">
        <v>6</v>
      </c>
    </row>
    <row r="805" spans="1:6" x14ac:dyDescent="0.35">
      <c r="A805" t="str">
        <v>Solicitud de servicio</v>
      </c>
      <c r="B805" t="str">
        <v>Type1</v>
      </c>
      <c r="C805" t="str">
        <v>A (Muy Importante)</v>
      </c>
      <c r="D805">
        <v>11</v>
      </c>
      <c r="E805">
        <v>0</v>
      </c>
      <c r="F805">
        <v>0</v>
      </c>
    </row>
    <row r="806" spans="1:6" x14ac:dyDescent="0.35">
      <c r="A806" t="str">
        <v>Incidente</v>
      </c>
      <c r="B806" t="str">
        <v>Type6</v>
      </c>
      <c r="C806" t="str">
        <v>A+ (Crítico)</v>
      </c>
      <c r="D806">
        <v>11</v>
      </c>
      <c r="E806">
        <v>8</v>
      </c>
      <c r="F806">
        <v>8</v>
      </c>
    </row>
    <row r="807" spans="1:6" x14ac:dyDescent="0.35">
      <c r="A807" t="str">
        <v>Incidente</v>
      </c>
      <c r="B807" t="str">
        <v>Type2</v>
      </c>
      <c r="C807" t="str">
        <v>A (Muy Importante)</v>
      </c>
      <c r="D807">
        <v>11</v>
      </c>
      <c r="E807">
        <v>3</v>
      </c>
      <c r="F807">
        <v>2</v>
      </c>
    </row>
    <row r="808" spans="1:6" x14ac:dyDescent="0.35">
      <c r="A808" t="str">
        <v>Incidente</v>
      </c>
      <c r="B808" t="str">
        <v>Type2</v>
      </c>
      <c r="C808" t="str">
        <v>A (Muy Importante)</v>
      </c>
      <c r="D808">
        <v>11</v>
      </c>
      <c r="E808">
        <v>3</v>
      </c>
      <c r="F808">
        <v>2</v>
      </c>
    </row>
    <row r="809" spans="1:6" x14ac:dyDescent="0.35">
      <c r="A809" t="str">
        <v>Incidente</v>
      </c>
      <c r="B809" t="str">
        <v>Type4</v>
      </c>
      <c r="C809" t="str">
        <v>A+ (Crítico)</v>
      </c>
      <c r="D809">
        <v>11</v>
      </c>
      <c r="E809">
        <v>1</v>
      </c>
      <c r="F809">
        <v>1</v>
      </c>
    </row>
    <row r="810" spans="1:6" x14ac:dyDescent="0.35">
      <c r="A810" t="str">
        <v>Incidente</v>
      </c>
      <c r="B810" t="str">
        <v>Type4</v>
      </c>
      <c r="C810" t="str">
        <v>A (Muy Importante)</v>
      </c>
      <c r="D810">
        <v>11</v>
      </c>
      <c r="E810">
        <v>1</v>
      </c>
      <c r="F810">
        <v>0</v>
      </c>
    </row>
    <row r="811" spans="1:6" x14ac:dyDescent="0.35">
      <c r="A811" t="str">
        <v>Incidente</v>
      </c>
      <c r="B811" t="str">
        <v>Type8</v>
      </c>
      <c r="C811" t="str">
        <v>B (Importante)</v>
      </c>
      <c r="D811">
        <v>11</v>
      </c>
      <c r="E811">
        <v>18</v>
      </c>
      <c r="F811">
        <v>0</v>
      </c>
    </row>
    <row r="812" spans="1:6" x14ac:dyDescent="0.35">
      <c r="A812" t="str">
        <v>Solicitud de servicio</v>
      </c>
      <c r="B812" t="str">
        <v>Type1</v>
      </c>
      <c r="C812" t="str">
        <v>B (Importante)</v>
      </c>
      <c r="D812">
        <v>11</v>
      </c>
      <c r="E812">
        <v>0</v>
      </c>
      <c r="F812">
        <v>0</v>
      </c>
    </row>
    <row r="813" spans="1:6" x14ac:dyDescent="0.35">
      <c r="A813" t="str">
        <v>Solicitud de servicio</v>
      </c>
      <c r="B813" t="str">
        <v>Type1</v>
      </c>
      <c r="C813" t="str">
        <v>A (Muy Importante)</v>
      </c>
      <c r="D813">
        <v>11</v>
      </c>
      <c r="E813">
        <v>0</v>
      </c>
      <c r="F813">
        <v>0</v>
      </c>
    </row>
    <row r="814" spans="1:6" x14ac:dyDescent="0.35">
      <c r="A814" t="str">
        <v>Incidente</v>
      </c>
      <c r="B814" t="str">
        <v>Type8</v>
      </c>
      <c r="C814" t="str">
        <v>B (Importante)</v>
      </c>
      <c r="D814">
        <v>11</v>
      </c>
      <c r="E814">
        <v>18</v>
      </c>
      <c r="F814">
        <v>0</v>
      </c>
    </row>
    <row r="815" spans="1:6" x14ac:dyDescent="0.35">
      <c r="A815" t="str">
        <v>Incidente</v>
      </c>
      <c r="B815" t="str">
        <v>Type2</v>
      </c>
      <c r="C815" t="str">
        <v>A (Muy Importante)</v>
      </c>
      <c r="D815">
        <v>11</v>
      </c>
      <c r="E815">
        <v>2</v>
      </c>
      <c r="F815">
        <v>0</v>
      </c>
    </row>
    <row r="816" spans="1:6" x14ac:dyDescent="0.35">
      <c r="A816" t="str">
        <v>Incidente</v>
      </c>
      <c r="B816" t="str">
        <v>Type6</v>
      </c>
      <c r="C816" t="str">
        <v>A (Muy Importante)</v>
      </c>
      <c r="D816">
        <v>11</v>
      </c>
      <c r="E816">
        <v>9</v>
      </c>
      <c r="F816">
        <v>9</v>
      </c>
    </row>
    <row r="817" spans="1:6" x14ac:dyDescent="0.35">
      <c r="A817" t="str">
        <v>Incidente</v>
      </c>
      <c r="B817" t="str">
        <v>Type4</v>
      </c>
      <c r="C817" t="str">
        <v>A++ (Bloqueo)</v>
      </c>
      <c r="D817">
        <v>11</v>
      </c>
      <c r="E817">
        <v>1</v>
      </c>
      <c r="F817">
        <v>1</v>
      </c>
    </row>
    <row r="818" spans="1:6" x14ac:dyDescent="0.35">
      <c r="A818" t="str">
        <v>Incidente</v>
      </c>
      <c r="B818" t="str">
        <v>Type4</v>
      </c>
      <c r="C818" t="str">
        <v>A (Muy Importante)</v>
      </c>
      <c r="D818">
        <v>11</v>
      </c>
      <c r="E818">
        <v>1</v>
      </c>
      <c r="F818">
        <v>1</v>
      </c>
    </row>
    <row r="819" spans="1:6" x14ac:dyDescent="0.35">
      <c r="A819" t="str">
        <v>Incidente</v>
      </c>
      <c r="B819" t="str">
        <v>Type4</v>
      </c>
      <c r="C819" t="str">
        <v>A (Muy Importante)</v>
      </c>
      <c r="D819">
        <v>11</v>
      </c>
      <c r="E819">
        <v>0</v>
      </c>
      <c r="F819">
        <v>0</v>
      </c>
    </row>
    <row r="820" spans="1:6" x14ac:dyDescent="0.35">
      <c r="A820" t="str">
        <v>Incidente</v>
      </c>
      <c r="B820" t="str">
        <v>Type4</v>
      </c>
      <c r="C820" t="str">
        <v>A (Muy Importante)</v>
      </c>
      <c r="D820">
        <v>11</v>
      </c>
      <c r="E820">
        <v>2</v>
      </c>
      <c r="F820">
        <v>0</v>
      </c>
    </row>
    <row r="821" spans="1:6" x14ac:dyDescent="0.35">
      <c r="A821" t="str">
        <v>Incidente</v>
      </c>
      <c r="B821" t="str">
        <v>Type4</v>
      </c>
      <c r="C821" t="str">
        <v>A (Muy Importante)</v>
      </c>
      <c r="D821">
        <v>11</v>
      </c>
      <c r="E821">
        <v>1</v>
      </c>
      <c r="F821">
        <v>0</v>
      </c>
    </row>
    <row r="822" spans="1:6" x14ac:dyDescent="0.35">
      <c r="A822" t="str">
        <v>Incidente</v>
      </c>
      <c r="B822" t="str">
        <v>Type4</v>
      </c>
      <c r="C822" t="str">
        <v>A (Muy Importante)</v>
      </c>
      <c r="D822">
        <v>11</v>
      </c>
      <c r="E822">
        <v>0</v>
      </c>
      <c r="F822">
        <v>0</v>
      </c>
    </row>
    <row r="823" spans="1:6" x14ac:dyDescent="0.35">
      <c r="A823" t="str">
        <v>Solicitud de servicio</v>
      </c>
      <c r="B823" t="str">
        <v>Type1</v>
      </c>
      <c r="C823" t="str">
        <v>A (Muy Importante)</v>
      </c>
      <c r="D823">
        <v>11</v>
      </c>
      <c r="E823">
        <v>0</v>
      </c>
      <c r="F823">
        <v>0</v>
      </c>
    </row>
    <row r="824" spans="1:6" x14ac:dyDescent="0.35">
      <c r="A824" t="str">
        <v>Solicitud de servicio</v>
      </c>
      <c r="B824" t="str">
        <v>Type1</v>
      </c>
      <c r="C824" t="str">
        <v>A (Muy Importante)</v>
      </c>
      <c r="D824">
        <v>11</v>
      </c>
      <c r="E824">
        <v>0</v>
      </c>
      <c r="F824">
        <v>0</v>
      </c>
    </row>
    <row r="825" spans="1:6" x14ac:dyDescent="0.35">
      <c r="A825" t="str">
        <v>Incidente</v>
      </c>
      <c r="B825" t="str">
        <v>Type4</v>
      </c>
      <c r="C825" t="str">
        <v>A (Muy Importante)</v>
      </c>
      <c r="D825">
        <v>11</v>
      </c>
      <c r="E825">
        <v>0</v>
      </c>
      <c r="F825">
        <v>0</v>
      </c>
    </row>
    <row r="826" spans="1:6" x14ac:dyDescent="0.35">
      <c r="A826" t="str">
        <v>Incidente</v>
      </c>
      <c r="B826" t="str">
        <v>Type2</v>
      </c>
      <c r="C826" t="str">
        <v>A (Muy Importante)</v>
      </c>
      <c r="D826">
        <v>11</v>
      </c>
      <c r="E826">
        <v>0</v>
      </c>
      <c r="F826">
        <v>0</v>
      </c>
    </row>
    <row r="827" spans="1:6" x14ac:dyDescent="0.35">
      <c r="A827" t="str">
        <v>Incidente</v>
      </c>
      <c r="B827" t="str">
        <v>Type2</v>
      </c>
      <c r="C827" t="str">
        <v>A (Muy Importante)</v>
      </c>
      <c r="D827">
        <v>11</v>
      </c>
      <c r="E827">
        <v>10</v>
      </c>
      <c r="F827">
        <v>10</v>
      </c>
    </row>
    <row r="828" spans="1:6" x14ac:dyDescent="0.35">
      <c r="A828" t="str">
        <v>Incidente</v>
      </c>
      <c r="B828" t="str">
        <v>Type2</v>
      </c>
      <c r="C828" t="str">
        <v>A (Muy Importante)</v>
      </c>
      <c r="D828">
        <v>11</v>
      </c>
      <c r="E828">
        <v>7</v>
      </c>
      <c r="F828">
        <v>7</v>
      </c>
    </row>
    <row r="829" spans="1:6" x14ac:dyDescent="0.35">
      <c r="A829" t="str">
        <v>Incidente</v>
      </c>
      <c r="B829" t="str">
        <v>Type2</v>
      </c>
      <c r="C829" t="str">
        <v>A (Muy Importante)</v>
      </c>
      <c r="D829">
        <v>11</v>
      </c>
      <c r="E829">
        <v>3</v>
      </c>
      <c r="F829">
        <v>3</v>
      </c>
    </row>
    <row r="830" spans="1:6" x14ac:dyDescent="0.35">
      <c r="A830" t="str">
        <v>Incidente</v>
      </c>
      <c r="B830" t="str">
        <v>Type2</v>
      </c>
      <c r="C830" t="str">
        <v>A (Muy Importante)</v>
      </c>
      <c r="D830">
        <v>11</v>
      </c>
      <c r="E830">
        <v>18</v>
      </c>
      <c r="F830">
        <v>18</v>
      </c>
    </row>
    <row r="831" spans="1:6" x14ac:dyDescent="0.35">
      <c r="A831" t="str">
        <v>Incidente</v>
      </c>
      <c r="B831" t="str">
        <v>Type6</v>
      </c>
      <c r="C831" t="str">
        <v>A (Muy Importante)</v>
      </c>
      <c r="D831">
        <v>11</v>
      </c>
      <c r="E831">
        <v>3</v>
      </c>
      <c r="F831">
        <v>3</v>
      </c>
    </row>
    <row r="832" spans="1:6" x14ac:dyDescent="0.35">
      <c r="A832" t="str">
        <v>Solicitud de servicio</v>
      </c>
      <c r="B832" t="str">
        <v>Type1</v>
      </c>
      <c r="C832" t="str">
        <v>A+ (Crítico)</v>
      </c>
      <c r="D832">
        <v>11</v>
      </c>
      <c r="E832">
        <v>0</v>
      </c>
      <c r="F832">
        <v>0</v>
      </c>
    </row>
    <row r="833" spans="1:6" x14ac:dyDescent="0.35">
      <c r="A833" t="str">
        <v>Solicitud de servicio</v>
      </c>
      <c r="B833" t="str">
        <v>Type12</v>
      </c>
      <c r="C833" t="str">
        <v>B (Importante)</v>
      </c>
      <c r="D833">
        <v>11</v>
      </c>
      <c r="E833">
        <v>4</v>
      </c>
      <c r="F833">
        <v>0</v>
      </c>
    </row>
    <row r="834" spans="1:6" x14ac:dyDescent="0.35">
      <c r="A834" t="str">
        <v>Solicitud de servicio</v>
      </c>
      <c r="B834" t="str">
        <v>Type1</v>
      </c>
      <c r="C834" t="str">
        <v>B (Importante)</v>
      </c>
      <c r="D834">
        <v>11</v>
      </c>
      <c r="E834">
        <v>0</v>
      </c>
      <c r="F834">
        <v>0</v>
      </c>
    </row>
    <row r="835" spans="1:6" x14ac:dyDescent="0.35">
      <c r="A835" t="str">
        <v>Solicitud de servicio</v>
      </c>
      <c r="B835" t="str">
        <v>Type12</v>
      </c>
      <c r="C835" t="str">
        <v>A (Muy Importante)</v>
      </c>
      <c r="D835">
        <v>11</v>
      </c>
      <c r="E835">
        <v>0</v>
      </c>
      <c r="F835">
        <v>0</v>
      </c>
    </row>
    <row r="836" spans="1:6" x14ac:dyDescent="0.35">
      <c r="A836" t="str">
        <v>Incidente</v>
      </c>
      <c r="B836" t="str">
        <v>Type6</v>
      </c>
      <c r="C836" t="str">
        <v>A+ (Crítico)</v>
      </c>
      <c r="D836">
        <v>11</v>
      </c>
      <c r="E836">
        <v>0</v>
      </c>
      <c r="F836">
        <v>0</v>
      </c>
    </row>
    <row r="837" spans="1:6" x14ac:dyDescent="0.35">
      <c r="A837" t="str">
        <v>Incidente</v>
      </c>
      <c r="B837" t="str">
        <v>Type6</v>
      </c>
      <c r="C837" t="str">
        <v>A (Muy Importante)</v>
      </c>
      <c r="D837">
        <v>11</v>
      </c>
      <c r="E837">
        <v>4</v>
      </c>
      <c r="F837">
        <v>4</v>
      </c>
    </row>
    <row r="838" spans="1:6" x14ac:dyDescent="0.35">
      <c r="A838" t="str">
        <v>Incidente</v>
      </c>
      <c r="B838" t="str">
        <v>Type6</v>
      </c>
      <c r="C838" t="str">
        <v>A (Muy Importante)</v>
      </c>
      <c r="D838">
        <v>11</v>
      </c>
      <c r="E838">
        <v>1</v>
      </c>
      <c r="F838">
        <v>1</v>
      </c>
    </row>
    <row r="839" spans="1:6" x14ac:dyDescent="0.35">
      <c r="A839" t="str">
        <v>Incidente</v>
      </c>
      <c r="B839" t="str">
        <v>Type6</v>
      </c>
      <c r="C839" t="str">
        <v>A (Muy Importante)</v>
      </c>
      <c r="D839">
        <v>11</v>
      </c>
      <c r="E839">
        <v>0</v>
      </c>
      <c r="F839">
        <v>0</v>
      </c>
    </row>
    <row r="840" spans="1:6" x14ac:dyDescent="0.35">
      <c r="A840" t="str">
        <v>Solicitud de servicio</v>
      </c>
      <c r="B840" t="str">
        <v>Type1</v>
      </c>
      <c r="C840" t="str">
        <v>B (Importante)</v>
      </c>
      <c r="D840">
        <v>11</v>
      </c>
      <c r="E840">
        <v>22</v>
      </c>
      <c r="F840">
        <v>0</v>
      </c>
    </row>
    <row r="841" spans="1:6" x14ac:dyDescent="0.35">
      <c r="A841" t="str">
        <v>Incidente</v>
      </c>
      <c r="B841" t="str">
        <v>Type4</v>
      </c>
      <c r="C841" t="str">
        <v>A (Muy Importante)</v>
      </c>
      <c r="D841">
        <v>11</v>
      </c>
      <c r="E841">
        <v>0</v>
      </c>
      <c r="F841">
        <v>0</v>
      </c>
    </row>
    <row r="842" spans="1:6" x14ac:dyDescent="0.35">
      <c r="A842" t="str">
        <v>Incidente</v>
      </c>
      <c r="B842" t="str">
        <v>Type6</v>
      </c>
      <c r="C842" t="str">
        <v>A (Muy Importante)</v>
      </c>
      <c r="D842">
        <v>11</v>
      </c>
      <c r="E842">
        <v>5</v>
      </c>
      <c r="F842">
        <v>5</v>
      </c>
    </row>
    <row r="843" spans="1:6" x14ac:dyDescent="0.35">
      <c r="A843" t="str">
        <v>Incidente</v>
      </c>
      <c r="B843" t="str">
        <v>Type6</v>
      </c>
      <c r="C843" t="str">
        <v>B (Importante)</v>
      </c>
      <c r="D843">
        <v>11</v>
      </c>
      <c r="E843">
        <v>2</v>
      </c>
      <c r="F843">
        <v>2</v>
      </c>
    </row>
    <row r="844" spans="1:6" x14ac:dyDescent="0.35">
      <c r="A844" t="str">
        <v>Solicitud de servicio</v>
      </c>
      <c r="B844" t="str">
        <v>Type1</v>
      </c>
      <c r="C844" t="str">
        <v>B (Importante)</v>
      </c>
      <c r="D844">
        <v>11</v>
      </c>
      <c r="E844">
        <v>0</v>
      </c>
      <c r="F844">
        <v>0</v>
      </c>
    </row>
    <row r="845" spans="1:6" x14ac:dyDescent="0.35">
      <c r="A845" t="str">
        <v>Solicitud de servicio</v>
      </c>
      <c r="B845" t="str">
        <v>Type10</v>
      </c>
      <c r="C845" t="str">
        <v>A+ (Crítico)</v>
      </c>
      <c r="D845">
        <v>11</v>
      </c>
      <c r="E845">
        <v>0</v>
      </c>
      <c r="F845">
        <v>0</v>
      </c>
    </row>
    <row r="846" spans="1:6" x14ac:dyDescent="0.35">
      <c r="A846" t="str">
        <v>Solicitud de servicio</v>
      </c>
      <c r="B846" t="str">
        <v>Type1</v>
      </c>
      <c r="C846" t="str">
        <v>A (Muy Importante)</v>
      </c>
      <c r="D846">
        <v>11</v>
      </c>
      <c r="E846">
        <v>0</v>
      </c>
      <c r="F846">
        <v>0</v>
      </c>
    </row>
    <row r="847" spans="1:6" x14ac:dyDescent="0.35">
      <c r="A847" t="str">
        <v>Incidente</v>
      </c>
      <c r="B847" t="str">
        <v>Type6</v>
      </c>
      <c r="C847" t="str">
        <v>A (Muy Importante)</v>
      </c>
      <c r="D847">
        <v>11</v>
      </c>
      <c r="E847">
        <v>6</v>
      </c>
      <c r="F847">
        <v>6</v>
      </c>
    </row>
    <row r="848" spans="1:6" x14ac:dyDescent="0.35">
      <c r="A848" t="str">
        <v>Incidente</v>
      </c>
      <c r="B848" t="str">
        <v>Type4</v>
      </c>
      <c r="C848" t="str">
        <v>A (Muy Importante)</v>
      </c>
      <c r="D848">
        <v>11</v>
      </c>
      <c r="E848">
        <v>1</v>
      </c>
      <c r="F848">
        <v>1</v>
      </c>
    </row>
    <row r="849" spans="1:6" x14ac:dyDescent="0.35">
      <c r="A849" t="str">
        <v>Incidente</v>
      </c>
      <c r="B849" t="str">
        <v>Type2</v>
      </c>
      <c r="C849" t="str">
        <v>A (Muy Importante)</v>
      </c>
      <c r="D849">
        <v>11</v>
      </c>
      <c r="E849">
        <v>15</v>
      </c>
      <c r="F849">
        <v>15</v>
      </c>
    </row>
    <row r="850" spans="1:6" x14ac:dyDescent="0.35">
      <c r="A850" t="str">
        <v>Solicitud de servicio</v>
      </c>
      <c r="B850" t="str">
        <v>Type9</v>
      </c>
      <c r="C850" t="str">
        <v>B (Importante)</v>
      </c>
      <c r="D850">
        <v>11</v>
      </c>
      <c r="E850">
        <v>0</v>
      </c>
      <c r="F850">
        <v>0</v>
      </c>
    </row>
    <row r="851" spans="1:6" x14ac:dyDescent="0.35">
      <c r="A851" t="str">
        <v>Solicitud de servicio</v>
      </c>
      <c r="B851" t="str">
        <v>Type14</v>
      </c>
      <c r="C851" t="str">
        <v>A+ (Crítico)</v>
      </c>
      <c r="D851">
        <v>11</v>
      </c>
      <c r="E851">
        <v>0</v>
      </c>
      <c r="F851">
        <v>0</v>
      </c>
    </row>
    <row r="852" spans="1:6" x14ac:dyDescent="0.35">
      <c r="A852" t="str">
        <v>Incidente</v>
      </c>
      <c r="B852" t="str">
        <v>Type8</v>
      </c>
      <c r="C852" t="str">
        <v>B (Importante)</v>
      </c>
      <c r="D852">
        <v>11</v>
      </c>
      <c r="E852">
        <v>1</v>
      </c>
      <c r="F852">
        <v>0</v>
      </c>
    </row>
    <row r="853" spans="1:6" x14ac:dyDescent="0.35">
      <c r="A853" t="str">
        <v>Incidente</v>
      </c>
      <c r="B853" t="str">
        <v>Type8</v>
      </c>
      <c r="C853" t="str">
        <v>B (Importante)</v>
      </c>
      <c r="D853">
        <v>11</v>
      </c>
      <c r="E853">
        <v>14</v>
      </c>
      <c r="F853">
        <v>0</v>
      </c>
    </row>
    <row r="854" spans="1:6" x14ac:dyDescent="0.35">
      <c r="A854" t="str">
        <v>Incidente</v>
      </c>
      <c r="B854" t="str">
        <v>Type4</v>
      </c>
      <c r="C854" t="str">
        <v>A+ (Crítico)</v>
      </c>
      <c r="D854">
        <v>11</v>
      </c>
      <c r="E854">
        <v>21</v>
      </c>
      <c r="F854">
        <v>21</v>
      </c>
    </row>
    <row r="855" spans="1:6" x14ac:dyDescent="0.35">
      <c r="A855" t="str">
        <v>Incidente</v>
      </c>
      <c r="B855" t="str">
        <v>Type6</v>
      </c>
      <c r="C855" t="str">
        <v>A (Muy Importante)</v>
      </c>
      <c r="D855">
        <v>11</v>
      </c>
      <c r="E855">
        <v>2</v>
      </c>
      <c r="F855">
        <v>2</v>
      </c>
    </row>
    <row r="856" spans="1:6" x14ac:dyDescent="0.35">
      <c r="A856" t="str">
        <v>Incidente</v>
      </c>
      <c r="B856" t="str">
        <v>Type6</v>
      </c>
      <c r="C856" t="str">
        <v>A (Muy Importante)</v>
      </c>
      <c r="D856">
        <v>11</v>
      </c>
      <c r="E856">
        <v>3</v>
      </c>
      <c r="F856">
        <v>3</v>
      </c>
    </row>
    <row r="857" spans="1:6" x14ac:dyDescent="0.35">
      <c r="A857" t="str">
        <v>Incidente</v>
      </c>
      <c r="B857" t="str">
        <v>Type4</v>
      </c>
      <c r="C857" t="str">
        <v>A++ (Bloqueo)</v>
      </c>
      <c r="D857">
        <v>11</v>
      </c>
      <c r="E857">
        <v>2</v>
      </c>
      <c r="F857">
        <v>2</v>
      </c>
    </row>
    <row r="858" spans="1:6" x14ac:dyDescent="0.35">
      <c r="A858" t="str">
        <v>Incidente</v>
      </c>
      <c r="B858" t="str">
        <v>Type4</v>
      </c>
      <c r="C858" t="str">
        <v>A (Muy Importante)</v>
      </c>
      <c r="D858">
        <v>11</v>
      </c>
      <c r="E858">
        <v>2</v>
      </c>
      <c r="F858">
        <v>0</v>
      </c>
    </row>
    <row r="859" spans="1:6" x14ac:dyDescent="0.35">
      <c r="A859" t="str">
        <v>Incidente</v>
      </c>
      <c r="B859" t="str">
        <v>Type4</v>
      </c>
      <c r="C859" t="str">
        <v>A (Muy Importante)</v>
      </c>
      <c r="D859">
        <v>11</v>
      </c>
      <c r="E859">
        <v>7</v>
      </c>
      <c r="F859">
        <v>7</v>
      </c>
    </row>
    <row r="860" spans="1:6" x14ac:dyDescent="0.35">
      <c r="A860" t="str">
        <v>Incidente</v>
      </c>
      <c r="B860" t="str">
        <v>Type8</v>
      </c>
      <c r="C860" t="str">
        <v>B (Importante)</v>
      </c>
      <c r="D860">
        <v>11</v>
      </c>
      <c r="E860">
        <v>11</v>
      </c>
      <c r="F860">
        <v>0</v>
      </c>
    </row>
    <row r="861" spans="1:6" x14ac:dyDescent="0.35">
      <c r="A861" t="str">
        <v>Solicitud de servicio</v>
      </c>
      <c r="B861" t="str">
        <v>Type1</v>
      </c>
      <c r="C861" t="str">
        <v>A (Muy Importante)</v>
      </c>
      <c r="D861">
        <v>11</v>
      </c>
      <c r="E861">
        <v>6</v>
      </c>
      <c r="F861">
        <v>0</v>
      </c>
    </row>
    <row r="862" spans="1:6" x14ac:dyDescent="0.35">
      <c r="A862" t="str">
        <v>Solicitud de servicio</v>
      </c>
      <c r="B862" t="str">
        <v>Type1</v>
      </c>
      <c r="C862" t="str">
        <v>B (Importante)</v>
      </c>
      <c r="D862">
        <v>11</v>
      </c>
      <c r="E862">
        <v>7</v>
      </c>
      <c r="F862">
        <v>0</v>
      </c>
    </row>
    <row r="863" spans="1:6" x14ac:dyDescent="0.35">
      <c r="A863" t="str">
        <v>Incidente</v>
      </c>
      <c r="B863" t="str">
        <v>Type4</v>
      </c>
      <c r="C863" t="str">
        <v>A (Muy Importante)</v>
      </c>
      <c r="D863">
        <v>11</v>
      </c>
      <c r="E863">
        <v>6</v>
      </c>
      <c r="F863">
        <v>0</v>
      </c>
    </row>
    <row r="864" spans="1:6" x14ac:dyDescent="0.35">
      <c r="A864" t="str">
        <v>Incidente</v>
      </c>
      <c r="B864" t="str">
        <v>Type4</v>
      </c>
      <c r="C864" t="str">
        <v>A (Muy Importante)</v>
      </c>
      <c r="D864">
        <v>11</v>
      </c>
      <c r="E864">
        <v>5</v>
      </c>
      <c r="F864">
        <v>5</v>
      </c>
    </row>
    <row r="865" spans="1:6" x14ac:dyDescent="0.35">
      <c r="A865" t="str">
        <v>Incidente</v>
      </c>
      <c r="B865" t="str">
        <v>Type4</v>
      </c>
      <c r="C865" t="str">
        <v>A (Muy Importante)</v>
      </c>
      <c r="D865">
        <v>11</v>
      </c>
      <c r="E865">
        <v>19</v>
      </c>
      <c r="F865">
        <v>19</v>
      </c>
    </row>
    <row r="866" spans="1:6" x14ac:dyDescent="0.35">
      <c r="A866" t="str">
        <v>Incidente</v>
      </c>
      <c r="B866" t="str">
        <v>Type6</v>
      </c>
      <c r="C866" t="str">
        <v>A (Muy Importante)</v>
      </c>
      <c r="D866">
        <v>11</v>
      </c>
      <c r="E866">
        <v>20</v>
      </c>
      <c r="F866">
        <v>20</v>
      </c>
    </row>
    <row r="867" spans="1:6" x14ac:dyDescent="0.35">
      <c r="A867" t="str">
        <v>Solicitud de servicio</v>
      </c>
      <c r="B867" t="str">
        <v>Type1</v>
      </c>
      <c r="C867" t="str">
        <v>A (Muy Importante)</v>
      </c>
      <c r="D867">
        <v>11</v>
      </c>
      <c r="E867">
        <v>8</v>
      </c>
      <c r="F867">
        <v>0</v>
      </c>
    </row>
    <row r="868" spans="1:6" x14ac:dyDescent="0.35">
      <c r="A868" t="str">
        <v>Incidente</v>
      </c>
      <c r="B868" t="str">
        <v>Type6</v>
      </c>
      <c r="C868" t="str">
        <v>A (Muy Importante)</v>
      </c>
      <c r="D868">
        <v>11</v>
      </c>
      <c r="E868">
        <v>9</v>
      </c>
      <c r="F868">
        <v>9</v>
      </c>
    </row>
    <row r="869" spans="1:6" x14ac:dyDescent="0.35">
      <c r="A869" t="str">
        <v>Incidente</v>
      </c>
      <c r="B869" t="str">
        <v>Type6</v>
      </c>
      <c r="C869" t="str">
        <v>A (Muy Importante)</v>
      </c>
      <c r="D869">
        <v>11</v>
      </c>
      <c r="E869">
        <v>8</v>
      </c>
      <c r="F869">
        <v>8</v>
      </c>
    </row>
    <row r="870" spans="1:6" x14ac:dyDescent="0.35">
      <c r="A870" t="str">
        <v>Incidente</v>
      </c>
      <c r="B870" t="str">
        <v>Type6</v>
      </c>
      <c r="C870" t="str">
        <v>A (Muy Importante)</v>
      </c>
      <c r="D870">
        <v>11</v>
      </c>
      <c r="E870">
        <v>9</v>
      </c>
      <c r="F870">
        <v>9</v>
      </c>
    </row>
    <row r="871" spans="1:6" x14ac:dyDescent="0.35">
      <c r="A871" t="str">
        <v>Incidente</v>
      </c>
      <c r="B871" t="str">
        <v>Type4</v>
      </c>
      <c r="C871" t="str">
        <v>A (Muy Importante)</v>
      </c>
      <c r="D871">
        <v>11</v>
      </c>
      <c r="E871">
        <v>8</v>
      </c>
      <c r="F871">
        <v>0</v>
      </c>
    </row>
    <row r="872" spans="1:6" x14ac:dyDescent="0.35">
      <c r="A872" t="str">
        <v>Incidente</v>
      </c>
      <c r="B872" t="str">
        <v>Type6</v>
      </c>
      <c r="C872" t="str">
        <v>A (Muy Importante)</v>
      </c>
      <c r="D872">
        <v>11</v>
      </c>
      <c r="E872">
        <v>10</v>
      </c>
      <c r="F872">
        <v>10</v>
      </c>
    </row>
    <row r="873" spans="1:6" x14ac:dyDescent="0.35">
      <c r="A873" t="str">
        <v>Incidente</v>
      </c>
      <c r="B873" t="str">
        <v>Type6</v>
      </c>
      <c r="C873" t="str">
        <v>A+ (Crítico)</v>
      </c>
      <c r="D873">
        <v>11</v>
      </c>
      <c r="E873">
        <v>13</v>
      </c>
      <c r="F873">
        <v>13</v>
      </c>
    </row>
    <row r="874" spans="1:6" x14ac:dyDescent="0.35">
      <c r="A874" t="str">
        <v>Solicitud de servicio</v>
      </c>
      <c r="B874" t="str">
        <v>Type1</v>
      </c>
      <c r="C874" t="str">
        <v>B (Importante)</v>
      </c>
      <c r="D874">
        <v>11</v>
      </c>
      <c r="E874">
        <v>15</v>
      </c>
      <c r="F874">
        <v>0</v>
      </c>
    </row>
    <row r="875" spans="1:6" x14ac:dyDescent="0.35">
      <c r="A875" t="str">
        <v>Incidente</v>
      </c>
      <c r="B875" t="str">
        <v>Type8</v>
      </c>
      <c r="C875" t="str">
        <v>B (Importante)</v>
      </c>
      <c r="D875">
        <v>11</v>
      </c>
      <c r="E875">
        <v>31</v>
      </c>
      <c r="F875">
        <v>0</v>
      </c>
    </row>
    <row r="876" spans="1:6" x14ac:dyDescent="0.35">
      <c r="A876" t="str">
        <v>Incidente</v>
      </c>
      <c r="B876" t="str">
        <v>Type6</v>
      </c>
      <c r="C876" t="str">
        <v>A (Muy Importante)</v>
      </c>
      <c r="D876">
        <v>11</v>
      </c>
      <c r="E876">
        <v>30</v>
      </c>
      <c r="F876">
        <v>0</v>
      </c>
    </row>
    <row r="877" spans="1:6" x14ac:dyDescent="0.35">
      <c r="A877" t="str">
        <v>Incidente</v>
      </c>
      <c r="B877" t="str">
        <v>Type6</v>
      </c>
      <c r="C877" t="str">
        <v>A (Muy Importante)</v>
      </c>
      <c r="D877">
        <v>11</v>
      </c>
      <c r="E877">
        <v>50</v>
      </c>
      <c r="F877">
        <v>50</v>
      </c>
    </row>
    <row r="878" spans="1:6" x14ac:dyDescent="0.35">
      <c r="A878" t="str">
        <v>Incidente</v>
      </c>
      <c r="B878" t="str">
        <v>Type4</v>
      </c>
      <c r="C878" t="str">
        <v>A++ (Bloqueo)</v>
      </c>
      <c r="D878">
        <v>11</v>
      </c>
      <c r="E878">
        <v>42</v>
      </c>
      <c r="F878">
        <v>42</v>
      </c>
    </row>
    <row r="879" spans="1:6" x14ac:dyDescent="0.35">
      <c r="A879" t="str">
        <v>Incidente</v>
      </c>
      <c r="B879" t="str">
        <v>Type8</v>
      </c>
      <c r="C879" t="str">
        <v>A+ (Crítico)</v>
      </c>
      <c r="D879">
        <v>11</v>
      </c>
      <c r="E879">
        <v>51</v>
      </c>
      <c r="F879">
        <v>0</v>
      </c>
    </row>
    <row r="880" spans="1:6" x14ac:dyDescent="0.35">
      <c r="A880" t="str">
        <v>Incidente</v>
      </c>
      <c r="B880" t="str">
        <v>Type6</v>
      </c>
      <c r="C880" t="str">
        <v>A (Muy Importante)</v>
      </c>
      <c r="D880">
        <v>11</v>
      </c>
      <c r="E880">
        <v>57</v>
      </c>
      <c r="F880">
        <v>57</v>
      </c>
    </row>
    <row r="881" spans="1:6" x14ac:dyDescent="0.35">
      <c r="A881" t="str">
        <v>Incidente</v>
      </c>
      <c r="B881" t="str">
        <v>Type8</v>
      </c>
      <c r="C881" t="str">
        <v>B (Importante)</v>
      </c>
      <c r="D881">
        <v>11</v>
      </c>
      <c r="E881">
        <v>74</v>
      </c>
      <c r="F881">
        <v>0</v>
      </c>
    </row>
    <row r="882" spans="1:6" x14ac:dyDescent="0.35">
      <c r="A882" t="str">
        <v>Incidente</v>
      </c>
      <c r="B882" t="str">
        <v>Type8</v>
      </c>
      <c r="C882" t="str">
        <v>A+ (Crítico)</v>
      </c>
      <c r="D882">
        <v>11</v>
      </c>
      <c r="E882">
        <v>80</v>
      </c>
      <c r="F882">
        <v>0</v>
      </c>
    </row>
    <row r="883" spans="1:6" x14ac:dyDescent="0.35">
      <c r="A883" t="str">
        <v>Incidente</v>
      </c>
      <c r="B883" t="str">
        <v>Type6</v>
      </c>
      <c r="C883" t="str">
        <v>A+ (Crítico)</v>
      </c>
      <c r="D883">
        <v>11</v>
      </c>
      <c r="E883">
        <v>89</v>
      </c>
      <c r="F883">
        <v>89</v>
      </c>
    </row>
    <row r="884" spans="1:6" x14ac:dyDescent="0.35">
      <c r="A884" t="str">
        <v>Incidente</v>
      </c>
      <c r="B884" t="str">
        <v>Type6</v>
      </c>
      <c r="C884" t="str">
        <v>A+ (Crítico)</v>
      </c>
      <c r="D884">
        <v>11</v>
      </c>
      <c r="E884">
        <v>97</v>
      </c>
      <c r="F884">
        <v>96</v>
      </c>
    </row>
    <row r="885" spans="1:6" x14ac:dyDescent="0.35">
      <c r="A885" t="str">
        <v>Incidente</v>
      </c>
      <c r="B885" t="str">
        <v>Type8</v>
      </c>
      <c r="C885" t="str">
        <v>B (Importante)</v>
      </c>
      <c r="D885">
        <v>11</v>
      </c>
      <c r="E885">
        <v>93</v>
      </c>
      <c r="F885">
        <v>0</v>
      </c>
    </row>
    <row r="886" spans="1:6" x14ac:dyDescent="0.35">
      <c r="A886" t="str">
        <v>Incidente</v>
      </c>
      <c r="B886" t="str">
        <v>Type6</v>
      </c>
      <c r="C886" t="str">
        <v>A+ (Crítico)</v>
      </c>
      <c r="D886">
        <v>11</v>
      </c>
      <c r="E886">
        <v>130</v>
      </c>
      <c r="F886">
        <v>130</v>
      </c>
    </row>
    <row r="887" spans="1:6" x14ac:dyDescent="0.35">
      <c r="A887" t="str">
        <v>Incidente</v>
      </c>
      <c r="B887" t="str">
        <v>Type4</v>
      </c>
      <c r="C887" t="str">
        <v>A (Muy Importante)</v>
      </c>
      <c r="D887">
        <v>11</v>
      </c>
      <c r="E887">
        <v>179</v>
      </c>
      <c r="F887">
        <v>164</v>
      </c>
    </row>
    <row r="888" spans="1:6" x14ac:dyDescent="0.35">
      <c r="A888" t="str">
        <v>Incidente</v>
      </c>
      <c r="B888" t="str">
        <v>Type8</v>
      </c>
      <c r="C888" t="str">
        <v>A+ (Crítico)</v>
      </c>
      <c r="D888">
        <v>11</v>
      </c>
      <c r="E888">
        <v>197</v>
      </c>
      <c r="F888">
        <v>0</v>
      </c>
    </row>
    <row r="889" spans="1:6" x14ac:dyDescent="0.35">
      <c r="A889" t="str">
        <v>Incidente</v>
      </c>
      <c r="B889" t="str">
        <v>Type8</v>
      </c>
      <c r="C889" t="str">
        <v>B (Importante)</v>
      </c>
      <c r="D889">
        <v>11</v>
      </c>
      <c r="E889">
        <v>260</v>
      </c>
      <c r="F889">
        <v>0</v>
      </c>
    </row>
    <row r="890" spans="1:6" x14ac:dyDescent="0.35">
      <c r="A890" t="str">
        <v>Incidente</v>
      </c>
      <c r="B890" t="str">
        <v>Type8</v>
      </c>
      <c r="C890" t="str">
        <v>B (Importante)</v>
      </c>
      <c r="D890">
        <v>11</v>
      </c>
      <c r="E890">
        <v>261</v>
      </c>
      <c r="F890">
        <v>0</v>
      </c>
    </row>
    <row r="891" spans="1:6" x14ac:dyDescent="0.35">
      <c r="A891" t="str">
        <v>Incidente</v>
      </c>
      <c r="B891" t="str">
        <v>Type8</v>
      </c>
      <c r="C891" t="str">
        <v>A+ (Crítico)</v>
      </c>
      <c r="D891">
        <v>11</v>
      </c>
      <c r="E891">
        <v>287</v>
      </c>
      <c r="F891">
        <v>52</v>
      </c>
    </row>
    <row r="892" spans="1:6" x14ac:dyDescent="0.35">
      <c r="A892" t="str">
        <v>Incidente</v>
      </c>
      <c r="B892" t="str">
        <v>Type20</v>
      </c>
      <c r="C892" t="str">
        <v>A+ (Crítico)</v>
      </c>
      <c r="D892">
        <v>11</v>
      </c>
      <c r="E892">
        <v>315</v>
      </c>
      <c r="F892">
        <v>0</v>
      </c>
    </row>
    <row r="893" spans="1:6" x14ac:dyDescent="0.35">
      <c r="A893" t="str">
        <v>Incidente</v>
      </c>
      <c r="B893" t="str">
        <v>Type8</v>
      </c>
      <c r="C893" t="str">
        <v>A+ (Crítico)</v>
      </c>
      <c r="D893">
        <v>11</v>
      </c>
      <c r="E893">
        <v>330</v>
      </c>
      <c r="F893">
        <v>57</v>
      </c>
    </row>
    <row r="894" spans="1:6" x14ac:dyDescent="0.35">
      <c r="A894" t="str">
        <v>Incidente</v>
      </c>
      <c r="B894" t="str">
        <v>Type8</v>
      </c>
      <c r="C894" t="str">
        <v>A+ (Crítico)</v>
      </c>
      <c r="D894">
        <v>11</v>
      </c>
      <c r="E894">
        <v>337</v>
      </c>
      <c r="F894">
        <v>57</v>
      </c>
    </row>
    <row r="895" spans="1:6" x14ac:dyDescent="0.35">
      <c r="A895" t="str">
        <v>Incidente</v>
      </c>
      <c r="B895" t="str">
        <v>Type6</v>
      </c>
      <c r="C895" t="str">
        <v>A (Muy Importante)</v>
      </c>
      <c r="D895">
        <v>10</v>
      </c>
      <c r="E895">
        <v>0</v>
      </c>
      <c r="F895">
        <v>0</v>
      </c>
    </row>
    <row r="896" spans="1:6" x14ac:dyDescent="0.35">
      <c r="A896" t="str">
        <v>Incidente</v>
      </c>
      <c r="B896" t="str">
        <v>Type6</v>
      </c>
      <c r="C896" t="str">
        <v>A+ (Crítico)</v>
      </c>
      <c r="D896">
        <v>10</v>
      </c>
      <c r="E896">
        <v>0</v>
      </c>
      <c r="F896">
        <v>0</v>
      </c>
    </row>
    <row r="897" spans="1:6" x14ac:dyDescent="0.35">
      <c r="A897" t="str">
        <v>Solicitud de servicio</v>
      </c>
      <c r="B897" t="str">
        <v>Type1</v>
      </c>
      <c r="C897" t="str">
        <v>B (Importante)</v>
      </c>
      <c r="D897">
        <v>10</v>
      </c>
      <c r="E897">
        <v>0</v>
      </c>
      <c r="F897">
        <v>0</v>
      </c>
    </row>
    <row r="898" spans="1:6" x14ac:dyDescent="0.35">
      <c r="A898" t="str">
        <v>Solicitud de servicio</v>
      </c>
      <c r="B898" t="str">
        <v>Type1</v>
      </c>
      <c r="C898" t="str">
        <v>A (Muy Importante)</v>
      </c>
      <c r="D898">
        <v>10</v>
      </c>
      <c r="E898">
        <v>0</v>
      </c>
      <c r="F898">
        <v>0</v>
      </c>
    </row>
    <row r="899" spans="1:6" x14ac:dyDescent="0.35">
      <c r="A899" t="str">
        <v>Incidente</v>
      </c>
      <c r="B899" t="str">
        <v>Type21</v>
      </c>
      <c r="C899" t="str">
        <v>A (Muy Importante)</v>
      </c>
      <c r="D899">
        <v>10</v>
      </c>
      <c r="E899">
        <v>3</v>
      </c>
      <c r="F899">
        <v>0</v>
      </c>
    </row>
    <row r="900" spans="1:6" x14ac:dyDescent="0.35">
      <c r="A900" t="str">
        <v>Solicitud de servicio</v>
      </c>
      <c r="B900" t="str">
        <v>Type10</v>
      </c>
      <c r="C900" t="str">
        <v>A+ (Crítico)</v>
      </c>
      <c r="D900">
        <v>10</v>
      </c>
      <c r="E900">
        <v>0</v>
      </c>
      <c r="F900">
        <v>0</v>
      </c>
    </row>
    <row r="901" spans="1:6" x14ac:dyDescent="0.35">
      <c r="A901" t="str">
        <v>Incidente</v>
      </c>
      <c r="B901" t="str">
        <v>Type6</v>
      </c>
      <c r="C901" t="str">
        <v>A (Muy Importante)</v>
      </c>
      <c r="D901">
        <v>10</v>
      </c>
      <c r="E901">
        <v>1</v>
      </c>
      <c r="F901">
        <v>1</v>
      </c>
    </row>
    <row r="902" spans="1:6" x14ac:dyDescent="0.35">
      <c r="A902" t="str">
        <v>Solicitud de servicio</v>
      </c>
      <c r="B902" t="str">
        <v>Type1</v>
      </c>
      <c r="C902" t="str">
        <v>B (Importante)</v>
      </c>
      <c r="D902">
        <v>10</v>
      </c>
      <c r="E902">
        <v>0</v>
      </c>
      <c r="F902">
        <v>0</v>
      </c>
    </row>
    <row r="903" spans="1:6" x14ac:dyDescent="0.35">
      <c r="A903" t="str">
        <v>Solicitud de servicio</v>
      </c>
      <c r="B903" t="str">
        <v>Type1</v>
      </c>
      <c r="C903" t="str">
        <v>B (Importante)</v>
      </c>
      <c r="D903">
        <v>10</v>
      </c>
      <c r="E903">
        <v>0</v>
      </c>
      <c r="F903">
        <v>0</v>
      </c>
    </row>
    <row r="904" spans="1:6" x14ac:dyDescent="0.35">
      <c r="A904" t="str">
        <v>Solicitud de servicio</v>
      </c>
      <c r="B904" t="str">
        <v>Type1</v>
      </c>
      <c r="C904" t="str">
        <v>A (Muy Importante)</v>
      </c>
      <c r="D904">
        <v>10</v>
      </c>
      <c r="E904">
        <v>0</v>
      </c>
      <c r="F904">
        <v>0</v>
      </c>
    </row>
    <row r="905" spans="1:6" x14ac:dyDescent="0.35">
      <c r="A905" t="str">
        <v>Solicitud de servicio</v>
      </c>
      <c r="B905" t="str">
        <v>Type1</v>
      </c>
      <c r="C905" t="str">
        <v>A (Muy Importante)</v>
      </c>
      <c r="D905">
        <v>10</v>
      </c>
      <c r="E905">
        <v>0</v>
      </c>
      <c r="F905">
        <v>0</v>
      </c>
    </row>
    <row r="906" spans="1:6" x14ac:dyDescent="0.35">
      <c r="A906" t="str">
        <v>Solicitud de servicio</v>
      </c>
      <c r="B906" t="str">
        <v>Type1</v>
      </c>
      <c r="C906" t="str">
        <v>A+ (Crítico)</v>
      </c>
      <c r="D906">
        <v>10</v>
      </c>
      <c r="E906">
        <v>0</v>
      </c>
      <c r="F906">
        <v>0</v>
      </c>
    </row>
    <row r="907" spans="1:6" x14ac:dyDescent="0.35">
      <c r="A907" t="str">
        <v>Solicitud de servicio</v>
      </c>
      <c r="B907" t="str">
        <v>Type1</v>
      </c>
      <c r="C907" t="str">
        <v>A (Muy Importante)</v>
      </c>
      <c r="D907">
        <v>10</v>
      </c>
      <c r="E907">
        <v>1</v>
      </c>
      <c r="F907">
        <v>0</v>
      </c>
    </row>
    <row r="908" spans="1:6" x14ac:dyDescent="0.35">
      <c r="A908" t="str">
        <v>Incidente</v>
      </c>
      <c r="B908" t="str">
        <v>Type4</v>
      </c>
      <c r="C908" t="str">
        <v>A (Muy Importante)</v>
      </c>
      <c r="D908">
        <v>10</v>
      </c>
      <c r="E908">
        <v>0</v>
      </c>
      <c r="F908">
        <v>0</v>
      </c>
    </row>
    <row r="909" spans="1:6" x14ac:dyDescent="0.35">
      <c r="A909" t="str">
        <v>Incidente</v>
      </c>
      <c r="B909" t="str">
        <v>Type6</v>
      </c>
      <c r="C909" t="str">
        <v>A (Muy Importante)</v>
      </c>
      <c r="D909">
        <v>10</v>
      </c>
      <c r="E909">
        <v>3</v>
      </c>
      <c r="F909">
        <v>3</v>
      </c>
    </row>
    <row r="910" spans="1:6" x14ac:dyDescent="0.35">
      <c r="A910" t="str">
        <v>Solicitud de servicio</v>
      </c>
      <c r="B910" t="str">
        <v>Type1</v>
      </c>
      <c r="C910" t="str">
        <v>A (Muy Importante)</v>
      </c>
      <c r="D910">
        <v>10</v>
      </c>
      <c r="E910">
        <v>1</v>
      </c>
      <c r="F910">
        <v>0</v>
      </c>
    </row>
    <row r="911" spans="1:6" x14ac:dyDescent="0.35">
      <c r="A911" t="str">
        <v>Solicitud de servicio</v>
      </c>
      <c r="B911" t="str">
        <v>Type1</v>
      </c>
      <c r="C911" t="str">
        <v>B (Importante)</v>
      </c>
      <c r="D911">
        <v>10</v>
      </c>
      <c r="E911">
        <v>0</v>
      </c>
      <c r="F911">
        <v>0</v>
      </c>
    </row>
    <row r="912" spans="1:6" x14ac:dyDescent="0.35">
      <c r="A912" t="str">
        <v>Solicitud de servicio</v>
      </c>
      <c r="B912" t="str">
        <v>Type1</v>
      </c>
      <c r="C912" t="str">
        <v>B (Importante)</v>
      </c>
      <c r="D912">
        <v>10</v>
      </c>
      <c r="E912">
        <v>1</v>
      </c>
      <c r="F912">
        <v>0</v>
      </c>
    </row>
    <row r="913" spans="1:6" x14ac:dyDescent="0.35">
      <c r="A913" t="str">
        <v>Incidente</v>
      </c>
      <c r="B913" t="str">
        <v>Type6</v>
      </c>
      <c r="C913" t="str">
        <v>A (Muy Importante)</v>
      </c>
      <c r="D913">
        <v>10</v>
      </c>
      <c r="E913">
        <v>1</v>
      </c>
      <c r="F913">
        <v>1</v>
      </c>
    </row>
    <row r="914" spans="1:6" x14ac:dyDescent="0.35">
      <c r="A914" t="str">
        <v>Solicitud de servicio</v>
      </c>
      <c r="B914" t="str">
        <v>Type1</v>
      </c>
      <c r="C914" t="str">
        <v>B (Importante)</v>
      </c>
      <c r="D914">
        <v>10</v>
      </c>
      <c r="E914">
        <v>0</v>
      </c>
      <c r="F914">
        <v>0</v>
      </c>
    </row>
    <row r="915" spans="1:6" x14ac:dyDescent="0.35">
      <c r="A915" t="str">
        <v>Incidente</v>
      </c>
      <c r="B915" t="str">
        <v>Type6</v>
      </c>
      <c r="C915" t="str">
        <v>A (Muy Importante)</v>
      </c>
      <c r="D915">
        <v>10</v>
      </c>
      <c r="E915">
        <v>4</v>
      </c>
      <c r="F915">
        <v>4</v>
      </c>
    </row>
    <row r="916" spans="1:6" x14ac:dyDescent="0.35">
      <c r="A916" t="str">
        <v>Incidente</v>
      </c>
      <c r="B916" t="str">
        <v>Type4</v>
      </c>
      <c r="C916" t="str">
        <v>A (Muy Importante)</v>
      </c>
      <c r="D916">
        <v>10</v>
      </c>
      <c r="E916">
        <v>3</v>
      </c>
      <c r="F916">
        <v>3</v>
      </c>
    </row>
    <row r="917" spans="1:6" x14ac:dyDescent="0.35">
      <c r="A917" t="str">
        <v>Incidente</v>
      </c>
      <c r="B917" t="str">
        <v>Type2</v>
      </c>
      <c r="C917" t="str">
        <v>A+ (Crítico)</v>
      </c>
      <c r="D917">
        <v>10</v>
      </c>
      <c r="E917">
        <v>0</v>
      </c>
      <c r="F917">
        <v>0</v>
      </c>
    </row>
    <row r="918" spans="1:6" x14ac:dyDescent="0.35">
      <c r="A918" t="str">
        <v>Incidente</v>
      </c>
      <c r="B918" t="str">
        <v>Type4</v>
      </c>
      <c r="C918" t="str">
        <v>A (Muy Importante)</v>
      </c>
      <c r="D918">
        <v>10</v>
      </c>
      <c r="E918">
        <v>3</v>
      </c>
      <c r="F918">
        <v>3</v>
      </c>
    </row>
    <row r="919" spans="1:6" x14ac:dyDescent="0.35">
      <c r="A919" t="str">
        <v>Incidente</v>
      </c>
      <c r="B919" t="str">
        <v>Type6</v>
      </c>
      <c r="C919" t="str">
        <v>A (Muy Importante)</v>
      </c>
      <c r="D919">
        <v>10</v>
      </c>
      <c r="E919">
        <v>6</v>
      </c>
      <c r="F919">
        <v>6</v>
      </c>
    </row>
    <row r="920" spans="1:6" x14ac:dyDescent="0.35">
      <c r="A920" t="str">
        <v>Incidente</v>
      </c>
      <c r="B920" t="str">
        <v>Type6</v>
      </c>
      <c r="C920" t="str">
        <v>A (Muy Importante)</v>
      </c>
      <c r="D920">
        <v>10</v>
      </c>
      <c r="E920">
        <v>1</v>
      </c>
      <c r="F920">
        <v>1</v>
      </c>
    </row>
    <row r="921" spans="1:6" x14ac:dyDescent="0.35">
      <c r="A921" t="str">
        <v>Incidente</v>
      </c>
      <c r="B921" t="str">
        <v>Type4</v>
      </c>
      <c r="C921" t="str">
        <v>A++ (Bloqueo)</v>
      </c>
      <c r="D921">
        <v>10</v>
      </c>
      <c r="E921">
        <v>0</v>
      </c>
      <c r="F921">
        <v>0</v>
      </c>
    </row>
    <row r="922" spans="1:6" x14ac:dyDescent="0.35">
      <c r="A922" t="str">
        <v>Solicitud de servicio</v>
      </c>
      <c r="B922" t="str">
        <v>Type1</v>
      </c>
      <c r="C922" t="str">
        <v>A (Muy Importante)</v>
      </c>
      <c r="D922">
        <v>10</v>
      </c>
      <c r="E922">
        <v>0</v>
      </c>
      <c r="F922">
        <v>0</v>
      </c>
    </row>
    <row r="923" spans="1:6" x14ac:dyDescent="0.35">
      <c r="A923" t="str">
        <v>Solicitud de servicio</v>
      </c>
      <c r="B923" t="str">
        <v>Type1</v>
      </c>
      <c r="C923" t="str">
        <v>A (Muy Importante)</v>
      </c>
      <c r="D923">
        <v>10</v>
      </c>
      <c r="E923">
        <v>0</v>
      </c>
      <c r="F923">
        <v>0</v>
      </c>
    </row>
    <row r="924" spans="1:6" x14ac:dyDescent="0.35">
      <c r="A924" t="str">
        <v>Solicitud de servicio</v>
      </c>
      <c r="B924" t="str">
        <v>Type1</v>
      </c>
      <c r="C924" t="str">
        <v>A (Muy Importante)</v>
      </c>
      <c r="D924">
        <v>10</v>
      </c>
      <c r="E924">
        <v>0</v>
      </c>
      <c r="F924">
        <v>0</v>
      </c>
    </row>
    <row r="925" spans="1:6" x14ac:dyDescent="0.35">
      <c r="A925" t="str">
        <v>Incidente</v>
      </c>
      <c r="B925" t="str">
        <v>Type8</v>
      </c>
      <c r="C925" t="str">
        <v>B (Importante)</v>
      </c>
      <c r="D925">
        <v>10</v>
      </c>
      <c r="E925">
        <v>3</v>
      </c>
      <c r="F925">
        <v>0</v>
      </c>
    </row>
    <row r="926" spans="1:6" x14ac:dyDescent="0.35">
      <c r="A926" t="str">
        <v>Solicitud de servicio</v>
      </c>
      <c r="B926" t="str">
        <v>Type1</v>
      </c>
      <c r="C926" t="str">
        <v>B (Importante)</v>
      </c>
      <c r="D926">
        <v>10</v>
      </c>
      <c r="E926">
        <v>2</v>
      </c>
      <c r="F926">
        <v>0</v>
      </c>
    </row>
    <row r="927" spans="1:6" x14ac:dyDescent="0.35">
      <c r="A927" t="str">
        <v>Solicitud de servicio</v>
      </c>
      <c r="B927" t="str">
        <v>Type1</v>
      </c>
      <c r="C927" t="str">
        <v>B (Importante)</v>
      </c>
      <c r="D927">
        <v>10</v>
      </c>
      <c r="E927">
        <v>0</v>
      </c>
      <c r="F927">
        <v>0</v>
      </c>
    </row>
    <row r="928" spans="1:6" x14ac:dyDescent="0.35">
      <c r="A928" t="str">
        <v>Solicitud de servicio</v>
      </c>
      <c r="B928" t="str">
        <v>Type1</v>
      </c>
      <c r="C928" t="str">
        <v>A (Muy Importante)</v>
      </c>
      <c r="D928">
        <v>10</v>
      </c>
      <c r="E928">
        <v>0</v>
      </c>
      <c r="F928">
        <v>0</v>
      </c>
    </row>
    <row r="929" spans="1:6" x14ac:dyDescent="0.35">
      <c r="A929" t="str">
        <v>Incidente</v>
      </c>
      <c r="B929" t="str">
        <v>Type6</v>
      </c>
      <c r="C929" t="str">
        <v>A (Muy Importante)</v>
      </c>
      <c r="D929">
        <v>10</v>
      </c>
      <c r="E929">
        <v>7</v>
      </c>
      <c r="F929">
        <v>7</v>
      </c>
    </row>
    <row r="930" spans="1:6" x14ac:dyDescent="0.35">
      <c r="A930" t="str">
        <v>Incidente</v>
      </c>
      <c r="B930" t="str">
        <v>Type4</v>
      </c>
      <c r="C930" t="str">
        <v>A (Muy Importante)</v>
      </c>
      <c r="D930">
        <v>10</v>
      </c>
      <c r="E930">
        <v>0</v>
      </c>
      <c r="F930">
        <v>0</v>
      </c>
    </row>
    <row r="931" spans="1:6" x14ac:dyDescent="0.35">
      <c r="A931" t="str">
        <v>Incidente</v>
      </c>
      <c r="B931" t="str">
        <v>Type4</v>
      </c>
      <c r="C931" t="str">
        <v>A (Muy Importante)</v>
      </c>
      <c r="D931">
        <v>10</v>
      </c>
      <c r="E931">
        <v>0</v>
      </c>
      <c r="F931">
        <v>0</v>
      </c>
    </row>
    <row r="932" spans="1:6" x14ac:dyDescent="0.35">
      <c r="A932" t="str">
        <v>Incidente</v>
      </c>
      <c r="B932" t="str">
        <v>Type6</v>
      </c>
      <c r="C932" t="str">
        <v>A (Muy Importante)</v>
      </c>
      <c r="D932">
        <v>10</v>
      </c>
      <c r="E932">
        <v>0</v>
      </c>
      <c r="F932">
        <v>0</v>
      </c>
    </row>
    <row r="933" spans="1:6" x14ac:dyDescent="0.35">
      <c r="A933" t="str">
        <v>Solicitud de servicio</v>
      </c>
      <c r="B933" t="str">
        <v>Type1</v>
      </c>
      <c r="C933" t="str">
        <v>A (Muy Importante)</v>
      </c>
      <c r="D933">
        <v>10</v>
      </c>
      <c r="E933">
        <v>0</v>
      </c>
      <c r="F933">
        <v>0</v>
      </c>
    </row>
    <row r="934" spans="1:6" x14ac:dyDescent="0.35">
      <c r="A934" t="str">
        <v>Solicitud de servicio</v>
      </c>
      <c r="B934" t="str">
        <v>Type1</v>
      </c>
      <c r="C934" t="str">
        <v>A (Muy Importante)</v>
      </c>
      <c r="D934">
        <v>10</v>
      </c>
      <c r="E934">
        <v>0</v>
      </c>
      <c r="F934">
        <v>0</v>
      </c>
    </row>
    <row r="935" spans="1:6" x14ac:dyDescent="0.35">
      <c r="A935" t="str">
        <v>Incidente</v>
      </c>
      <c r="B935" t="str">
        <v>Type6</v>
      </c>
      <c r="C935" t="str">
        <v>A (Muy Importante)</v>
      </c>
      <c r="D935">
        <v>10</v>
      </c>
      <c r="E935">
        <v>0</v>
      </c>
      <c r="F935">
        <v>0</v>
      </c>
    </row>
    <row r="936" spans="1:6" x14ac:dyDescent="0.35">
      <c r="A936" t="str">
        <v>Solicitud de servicio</v>
      </c>
      <c r="B936" t="str">
        <v>Type1</v>
      </c>
      <c r="C936" t="str">
        <v>A (Muy Importante)</v>
      </c>
      <c r="D936">
        <v>10</v>
      </c>
      <c r="E936">
        <v>0</v>
      </c>
      <c r="F936">
        <v>0</v>
      </c>
    </row>
    <row r="937" spans="1:6" x14ac:dyDescent="0.35">
      <c r="A937" t="str">
        <v>Solicitud de servicio</v>
      </c>
      <c r="B937" t="str">
        <v>Type1</v>
      </c>
      <c r="C937" t="str">
        <v>D (Trivial)</v>
      </c>
      <c r="D937">
        <v>10</v>
      </c>
      <c r="E937">
        <v>0</v>
      </c>
      <c r="F937">
        <v>0</v>
      </c>
    </row>
    <row r="938" spans="1:6" x14ac:dyDescent="0.35">
      <c r="A938" t="str">
        <v>Incidente</v>
      </c>
      <c r="B938" t="str">
        <v>Type6</v>
      </c>
      <c r="C938" t="str">
        <v>A (Muy Importante)</v>
      </c>
      <c r="D938">
        <v>10</v>
      </c>
      <c r="E938">
        <v>3</v>
      </c>
      <c r="F938">
        <v>3</v>
      </c>
    </row>
    <row r="939" spans="1:6" x14ac:dyDescent="0.35">
      <c r="A939" t="str">
        <v>Incidente</v>
      </c>
      <c r="B939" t="str">
        <v>Type6</v>
      </c>
      <c r="C939" t="str">
        <v>A (Muy Importante)</v>
      </c>
      <c r="D939">
        <v>10</v>
      </c>
      <c r="E939">
        <v>2</v>
      </c>
      <c r="F939">
        <v>2</v>
      </c>
    </row>
    <row r="940" spans="1:6" x14ac:dyDescent="0.35">
      <c r="A940" t="str">
        <v>Incidente</v>
      </c>
      <c r="B940" t="str">
        <v>Type4</v>
      </c>
      <c r="C940" t="str">
        <v>A+ (Crítico)</v>
      </c>
      <c r="D940">
        <v>10</v>
      </c>
      <c r="E940">
        <v>2</v>
      </c>
      <c r="F940">
        <v>2</v>
      </c>
    </row>
    <row r="941" spans="1:6" x14ac:dyDescent="0.35">
      <c r="A941" t="str">
        <v>Incidente</v>
      </c>
      <c r="B941" t="str">
        <v>Type4</v>
      </c>
      <c r="C941" t="str">
        <v>A (Muy Importante)</v>
      </c>
      <c r="D941">
        <v>10</v>
      </c>
      <c r="E941">
        <v>2</v>
      </c>
      <c r="F941">
        <v>0</v>
      </c>
    </row>
    <row r="942" spans="1:6" x14ac:dyDescent="0.35">
      <c r="A942" t="str">
        <v>Incidente</v>
      </c>
      <c r="B942" t="str">
        <v>Type6</v>
      </c>
      <c r="C942" t="str">
        <v>A (Muy Importante)</v>
      </c>
      <c r="D942">
        <v>10</v>
      </c>
      <c r="E942">
        <v>0</v>
      </c>
      <c r="F942">
        <v>0</v>
      </c>
    </row>
    <row r="943" spans="1:6" x14ac:dyDescent="0.35">
      <c r="A943" t="str">
        <v>Incidente</v>
      </c>
      <c r="B943" t="str">
        <v>Type7</v>
      </c>
      <c r="C943" t="str">
        <v>A (Muy Importante)</v>
      </c>
      <c r="D943">
        <v>10</v>
      </c>
      <c r="E943">
        <v>0</v>
      </c>
      <c r="F943">
        <v>0</v>
      </c>
    </row>
    <row r="944" spans="1:6" x14ac:dyDescent="0.35">
      <c r="A944" t="str">
        <v>Incidente</v>
      </c>
      <c r="B944" t="str">
        <v>Type6</v>
      </c>
      <c r="C944" t="str">
        <v>A (Muy Importante)</v>
      </c>
      <c r="D944">
        <v>10</v>
      </c>
      <c r="E944">
        <v>3</v>
      </c>
      <c r="F944">
        <v>0</v>
      </c>
    </row>
    <row r="945" spans="1:6" x14ac:dyDescent="0.35">
      <c r="A945" t="str">
        <v>Incidente</v>
      </c>
      <c r="B945" t="str">
        <v>Type4</v>
      </c>
      <c r="C945" t="str">
        <v>A (Muy Importante)</v>
      </c>
      <c r="D945">
        <v>10</v>
      </c>
      <c r="E945">
        <v>1</v>
      </c>
      <c r="F945">
        <v>0</v>
      </c>
    </row>
    <row r="946" spans="1:6" x14ac:dyDescent="0.35">
      <c r="A946" t="str">
        <v>Incidente</v>
      </c>
      <c r="B946" t="str">
        <v>Type4</v>
      </c>
      <c r="C946" t="str">
        <v>A (Muy Importante)</v>
      </c>
      <c r="D946">
        <v>10</v>
      </c>
      <c r="E946">
        <v>0</v>
      </c>
      <c r="F946">
        <v>0</v>
      </c>
    </row>
    <row r="947" spans="1:6" x14ac:dyDescent="0.35">
      <c r="A947" t="str">
        <v>Incidente</v>
      </c>
      <c r="B947" t="str">
        <v>Type4</v>
      </c>
      <c r="C947" t="str">
        <v>A++ (Bloqueo)</v>
      </c>
      <c r="D947">
        <v>10</v>
      </c>
      <c r="E947">
        <v>1</v>
      </c>
      <c r="F947">
        <v>1</v>
      </c>
    </row>
    <row r="948" spans="1:6" x14ac:dyDescent="0.35">
      <c r="A948" t="str">
        <v>Incidente</v>
      </c>
      <c r="B948" t="str">
        <v>Type4</v>
      </c>
      <c r="C948" t="str">
        <v>A (Muy Importante)</v>
      </c>
      <c r="D948">
        <v>10</v>
      </c>
      <c r="E948">
        <v>0</v>
      </c>
      <c r="F948">
        <v>0</v>
      </c>
    </row>
    <row r="949" spans="1:6" x14ac:dyDescent="0.35">
      <c r="A949" t="str">
        <v>Solicitud de servicio</v>
      </c>
      <c r="B949" t="str">
        <v>Type1</v>
      </c>
      <c r="C949" t="str">
        <v>A (Muy Importante)</v>
      </c>
      <c r="D949">
        <v>10</v>
      </c>
      <c r="E949">
        <v>5</v>
      </c>
      <c r="F949">
        <v>0</v>
      </c>
    </row>
    <row r="950" spans="1:6" x14ac:dyDescent="0.35">
      <c r="A950" t="str">
        <v>Solicitud de servicio</v>
      </c>
      <c r="B950" t="str">
        <v>Type1</v>
      </c>
      <c r="C950" t="str">
        <v>A (Muy Importante)</v>
      </c>
      <c r="D950">
        <v>10</v>
      </c>
      <c r="E950">
        <v>0</v>
      </c>
      <c r="F950">
        <v>0</v>
      </c>
    </row>
    <row r="951" spans="1:6" x14ac:dyDescent="0.35">
      <c r="A951" t="str">
        <v>Incidente</v>
      </c>
      <c r="B951" t="str">
        <v>Type6</v>
      </c>
      <c r="C951" t="str">
        <v>A (Muy Importante)</v>
      </c>
      <c r="D951">
        <v>10</v>
      </c>
      <c r="E951">
        <v>0</v>
      </c>
      <c r="F951">
        <v>0</v>
      </c>
    </row>
    <row r="952" spans="1:6" x14ac:dyDescent="0.35">
      <c r="A952" t="str">
        <v>Solicitud de servicio</v>
      </c>
      <c r="B952" t="str">
        <v>Type5</v>
      </c>
      <c r="C952" t="str">
        <v>B (Importante)</v>
      </c>
      <c r="D952">
        <v>10</v>
      </c>
      <c r="E952">
        <v>5</v>
      </c>
      <c r="F952">
        <v>0</v>
      </c>
    </row>
    <row r="953" spans="1:6" x14ac:dyDescent="0.35">
      <c r="A953" t="str">
        <v>Incidente</v>
      </c>
      <c r="B953" t="str">
        <v>Type4</v>
      </c>
      <c r="C953" t="str">
        <v>A (Muy Importante)</v>
      </c>
      <c r="D953">
        <v>10</v>
      </c>
      <c r="E953">
        <v>0</v>
      </c>
      <c r="F953">
        <v>0</v>
      </c>
    </row>
    <row r="954" spans="1:6" x14ac:dyDescent="0.35">
      <c r="A954" t="str">
        <v>Solicitud de servicio</v>
      </c>
      <c r="B954" t="str">
        <v>Type1</v>
      </c>
      <c r="C954" t="str">
        <v>B (Importante)</v>
      </c>
      <c r="D954">
        <v>10</v>
      </c>
      <c r="E954">
        <v>1</v>
      </c>
      <c r="F954">
        <v>0</v>
      </c>
    </row>
    <row r="955" spans="1:6" x14ac:dyDescent="0.35">
      <c r="A955" t="str">
        <v>Solicitud de servicio</v>
      </c>
      <c r="B955" t="str">
        <v>Type1</v>
      </c>
      <c r="C955" t="str">
        <v>B (Importante)</v>
      </c>
      <c r="D955">
        <v>10</v>
      </c>
      <c r="E955">
        <v>1</v>
      </c>
      <c r="F955">
        <v>0</v>
      </c>
    </row>
    <row r="956" spans="1:6" x14ac:dyDescent="0.35">
      <c r="A956" t="str">
        <v>Solicitud de servicio</v>
      </c>
      <c r="B956" t="str">
        <v>Type1</v>
      </c>
      <c r="C956" t="str">
        <v>A (Muy Importante)</v>
      </c>
      <c r="D956">
        <v>10</v>
      </c>
      <c r="E956">
        <v>0</v>
      </c>
      <c r="F956">
        <v>0</v>
      </c>
    </row>
    <row r="957" spans="1:6" x14ac:dyDescent="0.35">
      <c r="A957" t="str">
        <v>Solicitud de servicio</v>
      </c>
      <c r="B957" t="str">
        <v>Type1</v>
      </c>
      <c r="C957" t="str">
        <v>A (Muy Importante)</v>
      </c>
      <c r="D957">
        <v>10</v>
      </c>
      <c r="E957">
        <v>1</v>
      </c>
      <c r="F957">
        <v>0</v>
      </c>
    </row>
    <row r="958" spans="1:6" x14ac:dyDescent="0.35">
      <c r="A958" t="str">
        <v>Solicitud de servicio</v>
      </c>
      <c r="B958" t="str">
        <v>Type1</v>
      </c>
      <c r="C958" t="str">
        <v>A (Muy Importante)</v>
      </c>
      <c r="D958">
        <v>10</v>
      </c>
      <c r="E958">
        <v>0</v>
      </c>
      <c r="F958">
        <v>0</v>
      </c>
    </row>
    <row r="959" spans="1:6" x14ac:dyDescent="0.35">
      <c r="A959" t="str">
        <v>Solicitud de servicio</v>
      </c>
      <c r="B959" t="str">
        <v>Type1</v>
      </c>
      <c r="C959" t="str">
        <v>A (Muy Importante)</v>
      </c>
      <c r="D959">
        <v>10</v>
      </c>
      <c r="E959">
        <v>0</v>
      </c>
      <c r="F959">
        <v>0</v>
      </c>
    </row>
    <row r="960" spans="1:6" x14ac:dyDescent="0.35">
      <c r="A960" t="str">
        <v>Incidente</v>
      </c>
      <c r="B960" t="str">
        <v>Type6</v>
      </c>
      <c r="C960" t="str">
        <v>A (Muy Importante)</v>
      </c>
      <c r="D960">
        <v>10</v>
      </c>
      <c r="E960">
        <v>0</v>
      </c>
      <c r="F960">
        <v>0</v>
      </c>
    </row>
    <row r="961" spans="1:6" x14ac:dyDescent="0.35">
      <c r="A961" t="str">
        <v>Incidente</v>
      </c>
      <c r="B961" t="str">
        <v>Type6</v>
      </c>
      <c r="C961" t="str">
        <v>A+ (Crítico)</v>
      </c>
      <c r="D961">
        <v>10</v>
      </c>
      <c r="E961">
        <v>0</v>
      </c>
      <c r="F961">
        <v>0</v>
      </c>
    </row>
    <row r="962" spans="1:6" x14ac:dyDescent="0.35">
      <c r="A962" t="str">
        <v>Incidente</v>
      </c>
      <c r="B962" t="str">
        <v>Type6</v>
      </c>
      <c r="C962" t="str">
        <v>A (Muy Importante)</v>
      </c>
      <c r="D962">
        <v>10</v>
      </c>
      <c r="E962">
        <v>1</v>
      </c>
      <c r="F962">
        <v>1</v>
      </c>
    </row>
    <row r="963" spans="1:6" x14ac:dyDescent="0.35">
      <c r="A963" t="str">
        <v>Incidente</v>
      </c>
      <c r="B963" t="str">
        <v>Type6</v>
      </c>
      <c r="C963" t="str">
        <v>A (Muy Importante)</v>
      </c>
      <c r="D963">
        <v>10</v>
      </c>
      <c r="E963">
        <v>1</v>
      </c>
      <c r="F963">
        <v>1</v>
      </c>
    </row>
    <row r="964" spans="1:6" x14ac:dyDescent="0.35">
      <c r="A964" t="str">
        <v>Incidente</v>
      </c>
      <c r="B964" t="str">
        <v>Type6</v>
      </c>
      <c r="C964" t="str">
        <v>A (Muy Importante)</v>
      </c>
      <c r="D964">
        <v>10</v>
      </c>
      <c r="E964">
        <v>0</v>
      </c>
      <c r="F964">
        <v>0</v>
      </c>
    </row>
    <row r="965" spans="1:6" x14ac:dyDescent="0.35">
      <c r="A965" t="str">
        <v>Incidente</v>
      </c>
      <c r="B965" t="str">
        <v>Type4</v>
      </c>
      <c r="C965" t="str">
        <v>A (Muy Importante)</v>
      </c>
      <c r="D965">
        <v>10</v>
      </c>
      <c r="E965">
        <v>1</v>
      </c>
      <c r="F965">
        <v>1</v>
      </c>
    </row>
    <row r="966" spans="1:6" x14ac:dyDescent="0.35">
      <c r="A966" t="str">
        <v>Incidente</v>
      </c>
      <c r="B966" t="str">
        <v>Type4</v>
      </c>
      <c r="C966" t="str">
        <v>A (Muy Importante)</v>
      </c>
      <c r="D966">
        <v>10</v>
      </c>
      <c r="E966">
        <v>0</v>
      </c>
      <c r="F966">
        <v>0</v>
      </c>
    </row>
    <row r="967" spans="1:6" x14ac:dyDescent="0.35">
      <c r="A967" t="str">
        <v>Incidente</v>
      </c>
      <c r="B967" t="str">
        <v>Type6</v>
      </c>
      <c r="C967" t="str">
        <v>A (Muy Importante)</v>
      </c>
      <c r="D967">
        <v>10</v>
      </c>
      <c r="E967">
        <v>0</v>
      </c>
      <c r="F967">
        <v>0</v>
      </c>
    </row>
    <row r="968" spans="1:6" x14ac:dyDescent="0.35">
      <c r="A968" t="str">
        <v>Incidente</v>
      </c>
      <c r="B968" t="str">
        <v>Type6</v>
      </c>
      <c r="C968" t="str">
        <v>A (Muy Importante)</v>
      </c>
      <c r="D968">
        <v>10</v>
      </c>
      <c r="E968">
        <v>0</v>
      </c>
      <c r="F968">
        <v>0</v>
      </c>
    </row>
    <row r="969" spans="1:6" x14ac:dyDescent="0.35">
      <c r="A969" t="str">
        <v>Solicitud de servicio</v>
      </c>
      <c r="B969" t="str">
        <v>Type9</v>
      </c>
      <c r="C969" t="str">
        <v>B (Importante)</v>
      </c>
      <c r="D969">
        <v>10</v>
      </c>
      <c r="E969">
        <v>9</v>
      </c>
      <c r="F969">
        <v>0</v>
      </c>
    </row>
    <row r="970" spans="1:6" x14ac:dyDescent="0.35">
      <c r="A970" t="str">
        <v>Solicitud de servicio</v>
      </c>
      <c r="B970" t="str">
        <v>Type1</v>
      </c>
      <c r="C970" t="str">
        <v>A (Muy Importante)</v>
      </c>
      <c r="D970">
        <v>10</v>
      </c>
      <c r="E970">
        <v>0</v>
      </c>
      <c r="F970">
        <v>0</v>
      </c>
    </row>
    <row r="971" spans="1:6" x14ac:dyDescent="0.35">
      <c r="A971" t="str">
        <v>Incidente</v>
      </c>
      <c r="B971" t="str">
        <v>Type6</v>
      </c>
      <c r="C971" t="str">
        <v>A (Muy Importante)</v>
      </c>
      <c r="D971">
        <v>10</v>
      </c>
      <c r="E971">
        <v>1</v>
      </c>
      <c r="F971">
        <v>0</v>
      </c>
    </row>
    <row r="972" spans="1:6" x14ac:dyDescent="0.35">
      <c r="A972" t="str">
        <v>Incidente</v>
      </c>
      <c r="B972" t="str">
        <v>Type6</v>
      </c>
      <c r="C972" t="str">
        <v>A (Muy Importante)</v>
      </c>
      <c r="D972">
        <v>10</v>
      </c>
      <c r="E972">
        <v>0</v>
      </c>
      <c r="F972">
        <v>0</v>
      </c>
    </row>
    <row r="973" spans="1:6" x14ac:dyDescent="0.35">
      <c r="A973" t="str">
        <v>Incidente</v>
      </c>
      <c r="B973" t="str">
        <v>Type6</v>
      </c>
      <c r="C973" t="str">
        <v>A (Muy Importante)</v>
      </c>
      <c r="D973">
        <v>10</v>
      </c>
      <c r="E973">
        <v>1</v>
      </c>
      <c r="F973">
        <v>1</v>
      </c>
    </row>
    <row r="974" spans="1:6" x14ac:dyDescent="0.35">
      <c r="A974" t="str">
        <v>Solicitud de servicio</v>
      </c>
      <c r="B974" t="str">
        <v>Type12</v>
      </c>
      <c r="C974" t="str">
        <v>B (Importante)</v>
      </c>
      <c r="D974">
        <v>10</v>
      </c>
      <c r="E974">
        <v>0</v>
      </c>
      <c r="F974">
        <v>0</v>
      </c>
    </row>
    <row r="975" spans="1:6" x14ac:dyDescent="0.35">
      <c r="A975" t="str">
        <v>Solicitud de servicio</v>
      </c>
      <c r="B975" t="str">
        <v>Type12</v>
      </c>
      <c r="C975" t="str">
        <v>A (Muy Importante)</v>
      </c>
      <c r="D975">
        <v>10</v>
      </c>
      <c r="E975">
        <v>1</v>
      </c>
      <c r="F975">
        <v>0</v>
      </c>
    </row>
    <row r="976" spans="1:6" x14ac:dyDescent="0.35">
      <c r="A976" t="str">
        <v>Incidente</v>
      </c>
      <c r="B976" t="str">
        <v>Type6</v>
      </c>
      <c r="C976" t="str">
        <v>A (Muy Importante)</v>
      </c>
      <c r="D976">
        <v>10</v>
      </c>
      <c r="E976">
        <v>0</v>
      </c>
      <c r="F976">
        <v>0</v>
      </c>
    </row>
    <row r="977" spans="1:6" x14ac:dyDescent="0.35">
      <c r="A977" t="str">
        <v>Incidente</v>
      </c>
      <c r="B977" t="str">
        <v>Type6</v>
      </c>
      <c r="C977" t="str">
        <v>A (Muy Importante)</v>
      </c>
      <c r="D977">
        <v>10</v>
      </c>
      <c r="E977">
        <v>1</v>
      </c>
      <c r="F977">
        <v>1</v>
      </c>
    </row>
    <row r="978" spans="1:6" x14ac:dyDescent="0.35">
      <c r="A978" t="str">
        <v>Incidente</v>
      </c>
      <c r="B978" t="str">
        <v>Type6</v>
      </c>
      <c r="C978" t="str">
        <v>A (Muy Importante)</v>
      </c>
      <c r="D978">
        <v>10</v>
      </c>
      <c r="E978">
        <v>3</v>
      </c>
      <c r="F978">
        <v>3</v>
      </c>
    </row>
    <row r="979" spans="1:6" x14ac:dyDescent="0.35">
      <c r="A979" t="str">
        <v>Incidente</v>
      </c>
      <c r="B979" t="str">
        <v>Type6</v>
      </c>
      <c r="C979" t="str">
        <v>A (Muy Importante)</v>
      </c>
      <c r="D979">
        <v>10</v>
      </c>
      <c r="E979">
        <v>0</v>
      </c>
      <c r="F979">
        <v>0</v>
      </c>
    </row>
    <row r="980" spans="1:6" x14ac:dyDescent="0.35">
      <c r="A980" t="str">
        <v>Incidente</v>
      </c>
      <c r="B980" t="str">
        <v>Type4</v>
      </c>
      <c r="C980" t="str">
        <v>A (Muy Importante)</v>
      </c>
      <c r="D980">
        <v>10</v>
      </c>
      <c r="E980">
        <v>1</v>
      </c>
      <c r="F980">
        <v>1</v>
      </c>
    </row>
    <row r="981" spans="1:6" x14ac:dyDescent="0.35">
      <c r="A981" t="str">
        <v>Incidente</v>
      </c>
      <c r="B981" t="str">
        <v>Type4</v>
      </c>
      <c r="C981" t="str">
        <v>A (Muy Importante)</v>
      </c>
      <c r="D981">
        <v>10</v>
      </c>
      <c r="E981">
        <v>0</v>
      </c>
      <c r="F981">
        <v>0</v>
      </c>
    </row>
    <row r="982" spans="1:6" x14ac:dyDescent="0.35">
      <c r="A982" t="str">
        <v>Incidente</v>
      </c>
      <c r="B982" t="str">
        <v>Type4</v>
      </c>
      <c r="C982" t="str">
        <v>A (Muy Importante)</v>
      </c>
      <c r="D982">
        <v>10</v>
      </c>
      <c r="E982">
        <v>1</v>
      </c>
      <c r="F982">
        <v>0</v>
      </c>
    </row>
    <row r="983" spans="1:6" x14ac:dyDescent="0.35">
      <c r="A983" t="str">
        <v>Incidente</v>
      </c>
      <c r="B983" t="str">
        <v>Type4</v>
      </c>
      <c r="C983" t="str">
        <v>B (Importante)</v>
      </c>
      <c r="D983">
        <v>10</v>
      </c>
      <c r="E983">
        <v>1</v>
      </c>
      <c r="F983">
        <v>0</v>
      </c>
    </row>
    <row r="984" spans="1:6" x14ac:dyDescent="0.35">
      <c r="A984" t="str">
        <v>Solicitud de servicio</v>
      </c>
      <c r="B984" t="str">
        <v>Type5</v>
      </c>
      <c r="C984" t="str">
        <v>D (Trivial)</v>
      </c>
      <c r="D984">
        <v>10</v>
      </c>
      <c r="E984">
        <v>11</v>
      </c>
      <c r="F984">
        <v>0</v>
      </c>
    </row>
    <row r="985" spans="1:6" x14ac:dyDescent="0.35">
      <c r="A985" t="str">
        <v>Incidente</v>
      </c>
      <c r="B985" t="str">
        <v>Type6</v>
      </c>
      <c r="C985" t="str">
        <v>A (Muy Importante)</v>
      </c>
      <c r="D985">
        <v>10</v>
      </c>
      <c r="E985">
        <v>3</v>
      </c>
      <c r="F985">
        <v>3</v>
      </c>
    </row>
    <row r="986" spans="1:6" x14ac:dyDescent="0.35">
      <c r="A986" t="str">
        <v>Solicitud de servicio</v>
      </c>
      <c r="B986" t="str">
        <v>Type6</v>
      </c>
      <c r="C986" t="str">
        <v>D (Trivial)</v>
      </c>
      <c r="D986">
        <v>10</v>
      </c>
      <c r="E986">
        <v>7</v>
      </c>
      <c r="F986">
        <v>7</v>
      </c>
    </row>
    <row r="987" spans="1:6" x14ac:dyDescent="0.35">
      <c r="A987" t="str">
        <v>Incidente</v>
      </c>
      <c r="B987" t="str">
        <v>Type4</v>
      </c>
      <c r="C987" t="str">
        <v>A++ (Bloqueo)</v>
      </c>
      <c r="D987">
        <v>10</v>
      </c>
      <c r="E987">
        <v>5</v>
      </c>
      <c r="F987">
        <v>5</v>
      </c>
    </row>
    <row r="988" spans="1:6" x14ac:dyDescent="0.35">
      <c r="A988" t="str">
        <v>Solicitud de servicio</v>
      </c>
      <c r="B988" t="str">
        <v>Type1</v>
      </c>
      <c r="C988" t="str">
        <v>B (Importante)</v>
      </c>
      <c r="D988">
        <v>10</v>
      </c>
      <c r="E988">
        <v>15</v>
      </c>
      <c r="F988">
        <v>0</v>
      </c>
    </row>
    <row r="989" spans="1:6" x14ac:dyDescent="0.35">
      <c r="A989" t="str">
        <v>Incidente</v>
      </c>
      <c r="B989" t="str">
        <v>Type6</v>
      </c>
      <c r="C989" t="str">
        <v>A (Muy Importante)</v>
      </c>
      <c r="D989">
        <v>10</v>
      </c>
      <c r="E989">
        <v>7</v>
      </c>
      <c r="F989">
        <v>5</v>
      </c>
    </row>
    <row r="990" spans="1:6" x14ac:dyDescent="0.35">
      <c r="A990" t="str">
        <v>Incidente</v>
      </c>
      <c r="B990" t="str">
        <v>Type4</v>
      </c>
      <c r="C990" t="str">
        <v>A (Muy Importante)</v>
      </c>
      <c r="D990">
        <v>10</v>
      </c>
      <c r="E990">
        <v>12</v>
      </c>
      <c r="F990">
        <v>6</v>
      </c>
    </row>
    <row r="991" spans="1:6" x14ac:dyDescent="0.35">
      <c r="A991" t="str">
        <v>Incidente</v>
      </c>
      <c r="B991" t="str">
        <v>Type6</v>
      </c>
      <c r="C991" t="str">
        <v>A+ (Crítico)</v>
      </c>
      <c r="D991">
        <v>10</v>
      </c>
      <c r="E991">
        <v>33</v>
      </c>
      <c r="F991">
        <v>33</v>
      </c>
    </row>
    <row r="992" spans="1:6" x14ac:dyDescent="0.35">
      <c r="A992" t="str">
        <v>Incidente</v>
      </c>
      <c r="B992" t="str">
        <v>Type17</v>
      </c>
      <c r="C992" t="str">
        <v>A (Muy Importante)</v>
      </c>
      <c r="D992">
        <v>10</v>
      </c>
      <c r="E992">
        <v>56</v>
      </c>
      <c r="F992">
        <v>0</v>
      </c>
    </row>
    <row r="993" spans="1:6" x14ac:dyDescent="0.35">
      <c r="A993" t="str">
        <v>Incidente</v>
      </c>
      <c r="B993" t="str">
        <v>Type4</v>
      </c>
      <c r="C993" t="str">
        <v>A (Muy Importante)</v>
      </c>
      <c r="D993">
        <v>10</v>
      </c>
      <c r="E993">
        <v>139</v>
      </c>
      <c r="F993">
        <v>139</v>
      </c>
    </row>
    <row r="994" spans="1:6" x14ac:dyDescent="0.35">
      <c r="A994" t="str">
        <v>Incidente</v>
      </c>
      <c r="B994" t="str">
        <v>Type6</v>
      </c>
      <c r="C994" t="str">
        <v>A (Muy Importante)</v>
      </c>
      <c r="D994">
        <v>10</v>
      </c>
      <c r="E994">
        <v>221</v>
      </c>
      <c r="F994">
        <v>179</v>
      </c>
    </row>
    <row r="995" spans="1:6" x14ac:dyDescent="0.35">
      <c r="A995" t="str">
        <v>Incidente</v>
      </c>
      <c r="B995" t="str">
        <v>Type6</v>
      </c>
      <c r="C995" t="str">
        <v>A (Muy Importante)</v>
      </c>
      <c r="D995">
        <v>9</v>
      </c>
      <c r="E995">
        <v>0</v>
      </c>
      <c r="F995">
        <v>0</v>
      </c>
    </row>
    <row r="996" spans="1:6" x14ac:dyDescent="0.35">
      <c r="A996" t="str">
        <v>Incidente</v>
      </c>
      <c r="B996" t="str">
        <v>Type6</v>
      </c>
      <c r="C996" t="str">
        <v>A (Muy Importante)</v>
      </c>
      <c r="D996">
        <v>9</v>
      </c>
      <c r="E996">
        <v>0</v>
      </c>
      <c r="F996">
        <v>0</v>
      </c>
    </row>
    <row r="997" spans="1:6" x14ac:dyDescent="0.35">
      <c r="A997" t="str">
        <v>Solicitud de servicio</v>
      </c>
      <c r="B997" t="str">
        <v>Type1</v>
      </c>
      <c r="C997" t="str">
        <v>A (Muy Importante)</v>
      </c>
      <c r="D997">
        <v>9</v>
      </c>
      <c r="E997">
        <v>0</v>
      </c>
      <c r="F997">
        <v>0</v>
      </c>
    </row>
    <row r="998" spans="1:6" x14ac:dyDescent="0.35">
      <c r="A998" t="str">
        <v>Solicitud de servicio</v>
      </c>
      <c r="B998" t="str">
        <v>Type1</v>
      </c>
      <c r="C998" t="str">
        <v>A (Muy Importante)</v>
      </c>
      <c r="D998">
        <v>9</v>
      </c>
      <c r="E998">
        <v>0</v>
      </c>
      <c r="F998">
        <v>0</v>
      </c>
    </row>
    <row r="999" spans="1:6" x14ac:dyDescent="0.35">
      <c r="A999" t="str">
        <v>Solicitud de servicio</v>
      </c>
      <c r="B999" t="str">
        <v>Type1</v>
      </c>
      <c r="C999" t="str">
        <v>A (Muy Importante)</v>
      </c>
      <c r="D999">
        <v>9</v>
      </c>
      <c r="E999">
        <v>0</v>
      </c>
      <c r="F999">
        <v>0</v>
      </c>
    </row>
    <row r="1000" spans="1:6" x14ac:dyDescent="0.35">
      <c r="A1000" t="str">
        <v>Incidente</v>
      </c>
      <c r="B1000" t="str">
        <v>Type6</v>
      </c>
      <c r="C1000" t="str">
        <v>A (Muy Importante)</v>
      </c>
      <c r="D1000">
        <v>9</v>
      </c>
      <c r="E1000">
        <v>0</v>
      </c>
      <c r="F1000">
        <v>0</v>
      </c>
    </row>
    <row r="1001" spans="1:6" x14ac:dyDescent="0.35">
      <c r="A1001" t="str">
        <v>Solicitud de servicio</v>
      </c>
      <c r="B1001" t="str">
        <v>Type1</v>
      </c>
      <c r="C1001" t="str">
        <v>A (Muy Importante)</v>
      </c>
      <c r="D1001">
        <v>9</v>
      </c>
      <c r="E1001">
        <v>0</v>
      </c>
      <c r="F1001">
        <v>0</v>
      </c>
    </row>
    <row r="1002" spans="1:6" x14ac:dyDescent="0.35">
      <c r="A1002" t="str">
        <v>Incidente</v>
      </c>
      <c r="B1002" t="str">
        <v>Type6</v>
      </c>
      <c r="C1002" t="str">
        <v>A (Muy Importante)</v>
      </c>
      <c r="D1002">
        <v>9</v>
      </c>
      <c r="E1002">
        <v>0</v>
      </c>
      <c r="F1002">
        <v>0</v>
      </c>
    </row>
    <row r="1003" spans="1:6" x14ac:dyDescent="0.35">
      <c r="A1003" t="str">
        <v>Solicitud de servicio</v>
      </c>
      <c r="B1003" t="str">
        <v>Type1</v>
      </c>
      <c r="C1003" t="str">
        <v>B (Importante)</v>
      </c>
      <c r="D1003">
        <v>9</v>
      </c>
      <c r="E1003">
        <v>0</v>
      </c>
      <c r="F1003">
        <v>0</v>
      </c>
    </row>
    <row r="1004" spans="1:6" x14ac:dyDescent="0.35">
      <c r="A1004" t="str">
        <v>Incidente</v>
      </c>
      <c r="B1004" t="str">
        <v>Type6</v>
      </c>
      <c r="C1004" t="str">
        <v>A (Muy Importante)</v>
      </c>
      <c r="D1004">
        <v>9</v>
      </c>
      <c r="E1004">
        <v>1</v>
      </c>
      <c r="F1004">
        <v>1</v>
      </c>
    </row>
    <row r="1005" spans="1:6" x14ac:dyDescent="0.35">
      <c r="A1005" t="str">
        <v>Incidente</v>
      </c>
      <c r="B1005" t="str">
        <v>Type6</v>
      </c>
      <c r="C1005" t="str">
        <v>A (Muy Importante)</v>
      </c>
      <c r="D1005">
        <v>9</v>
      </c>
      <c r="E1005">
        <v>4</v>
      </c>
      <c r="F1005">
        <v>4</v>
      </c>
    </row>
    <row r="1006" spans="1:6" x14ac:dyDescent="0.35">
      <c r="A1006" t="str">
        <v>Solicitud de servicio</v>
      </c>
      <c r="B1006" t="str">
        <v>Type1</v>
      </c>
      <c r="C1006" t="str">
        <v>A (Muy Importante)</v>
      </c>
      <c r="D1006">
        <v>9</v>
      </c>
      <c r="E1006">
        <v>0</v>
      </c>
      <c r="F1006">
        <v>0</v>
      </c>
    </row>
    <row r="1007" spans="1:6" x14ac:dyDescent="0.35">
      <c r="A1007" t="str">
        <v>Incidente</v>
      </c>
      <c r="B1007" t="str">
        <v>Type4</v>
      </c>
      <c r="C1007" t="str">
        <v>A (Muy Importante)</v>
      </c>
      <c r="D1007">
        <v>9</v>
      </c>
      <c r="E1007">
        <v>1</v>
      </c>
      <c r="F1007">
        <v>1</v>
      </c>
    </row>
    <row r="1008" spans="1:6" x14ac:dyDescent="0.35">
      <c r="A1008" t="str">
        <v>Incidente</v>
      </c>
      <c r="B1008" t="str">
        <v>Type4</v>
      </c>
      <c r="C1008" t="str">
        <v>A (Muy Importante)</v>
      </c>
      <c r="D1008">
        <v>9</v>
      </c>
      <c r="E1008">
        <v>0</v>
      </c>
      <c r="F1008">
        <v>0</v>
      </c>
    </row>
    <row r="1009" spans="1:6" x14ac:dyDescent="0.35">
      <c r="A1009" t="str">
        <v>Incidente</v>
      </c>
      <c r="B1009" t="str">
        <v>Type4</v>
      </c>
      <c r="C1009" t="str">
        <v>A+ (Crítico)</v>
      </c>
      <c r="D1009">
        <v>9</v>
      </c>
      <c r="E1009">
        <v>1</v>
      </c>
      <c r="F1009">
        <v>1</v>
      </c>
    </row>
    <row r="1010" spans="1:6" x14ac:dyDescent="0.35">
      <c r="A1010" t="str">
        <v>Incidente</v>
      </c>
      <c r="B1010" t="str">
        <v>Type6</v>
      </c>
      <c r="C1010" t="str">
        <v>A (Muy Importante)</v>
      </c>
      <c r="D1010">
        <v>9</v>
      </c>
      <c r="E1010">
        <v>0</v>
      </c>
      <c r="F1010">
        <v>0</v>
      </c>
    </row>
    <row r="1011" spans="1:6" x14ac:dyDescent="0.35">
      <c r="A1011" t="str">
        <v>Incidente</v>
      </c>
      <c r="B1011" t="str">
        <v>Type13</v>
      </c>
      <c r="C1011" t="str">
        <v>B (Importante)</v>
      </c>
      <c r="D1011">
        <v>9</v>
      </c>
      <c r="E1011">
        <v>6</v>
      </c>
      <c r="F1011">
        <v>0</v>
      </c>
    </row>
    <row r="1012" spans="1:6" x14ac:dyDescent="0.35">
      <c r="A1012" t="str">
        <v>Solicitud de servicio</v>
      </c>
      <c r="B1012" t="str">
        <v>Type1</v>
      </c>
      <c r="C1012" t="str">
        <v>B (Importante)</v>
      </c>
      <c r="D1012">
        <v>9</v>
      </c>
      <c r="E1012">
        <v>0</v>
      </c>
      <c r="F1012">
        <v>0</v>
      </c>
    </row>
    <row r="1013" spans="1:6" x14ac:dyDescent="0.35">
      <c r="A1013" t="str">
        <v>Incidente</v>
      </c>
      <c r="B1013" t="str">
        <v>Type6</v>
      </c>
      <c r="C1013" t="str">
        <v>A (Muy Importante)</v>
      </c>
      <c r="D1013">
        <v>9</v>
      </c>
      <c r="E1013">
        <v>0</v>
      </c>
      <c r="F1013">
        <v>0</v>
      </c>
    </row>
    <row r="1014" spans="1:6" x14ac:dyDescent="0.35">
      <c r="A1014" t="str">
        <v>Incidente</v>
      </c>
      <c r="B1014" t="str">
        <v>Type4</v>
      </c>
      <c r="C1014" t="str">
        <v>A+ (Crítico)</v>
      </c>
      <c r="D1014">
        <v>9</v>
      </c>
      <c r="E1014">
        <v>5</v>
      </c>
      <c r="F1014">
        <v>5</v>
      </c>
    </row>
    <row r="1015" spans="1:6" x14ac:dyDescent="0.35">
      <c r="A1015" t="str">
        <v>Incidente</v>
      </c>
      <c r="B1015" t="str">
        <v>Type4</v>
      </c>
      <c r="C1015" t="str">
        <v>A++ (Bloqueo)</v>
      </c>
      <c r="D1015">
        <v>9</v>
      </c>
      <c r="E1015">
        <v>0</v>
      </c>
      <c r="F1015">
        <v>0</v>
      </c>
    </row>
    <row r="1016" spans="1:6" x14ac:dyDescent="0.35">
      <c r="A1016" t="str">
        <v>Solicitud de servicio</v>
      </c>
      <c r="B1016" t="str">
        <v>Type1</v>
      </c>
      <c r="C1016" t="str">
        <v>A (Muy Importante)</v>
      </c>
      <c r="D1016">
        <v>9</v>
      </c>
      <c r="E1016">
        <v>0</v>
      </c>
      <c r="F1016">
        <v>0</v>
      </c>
    </row>
    <row r="1017" spans="1:6" x14ac:dyDescent="0.35">
      <c r="A1017" t="str">
        <v>Solicitud de servicio</v>
      </c>
      <c r="B1017" t="str">
        <v>Type1</v>
      </c>
      <c r="C1017" t="str">
        <v>A (Muy Importante)</v>
      </c>
      <c r="D1017">
        <v>9</v>
      </c>
      <c r="E1017">
        <v>0</v>
      </c>
      <c r="F1017">
        <v>0</v>
      </c>
    </row>
    <row r="1018" spans="1:6" x14ac:dyDescent="0.35">
      <c r="A1018" t="str">
        <v>Solicitud de servicio</v>
      </c>
      <c r="B1018" t="str">
        <v>Type1</v>
      </c>
      <c r="C1018" t="str">
        <v>A (Muy Importante)</v>
      </c>
      <c r="D1018">
        <v>9</v>
      </c>
      <c r="E1018">
        <v>0</v>
      </c>
      <c r="F1018">
        <v>0</v>
      </c>
    </row>
    <row r="1019" spans="1:6" x14ac:dyDescent="0.35">
      <c r="A1019" t="str">
        <v>Incidente</v>
      </c>
      <c r="B1019" t="str">
        <v>Type6</v>
      </c>
      <c r="C1019" t="str">
        <v>A (Muy Importante)</v>
      </c>
      <c r="D1019">
        <v>9</v>
      </c>
      <c r="E1019">
        <v>0</v>
      </c>
      <c r="F1019">
        <v>0</v>
      </c>
    </row>
    <row r="1020" spans="1:6" x14ac:dyDescent="0.35">
      <c r="A1020" t="str">
        <v>Incidente</v>
      </c>
      <c r="B1020" t="str">
        <v>Type6</v>
      </c>
      <c r="C1020" t="str">
        <v>A (Muy Importante)</v>
      </c>
      <c r="D1020">
        <v>9</v>
      </c>
      <c r="E1020">
        <v>0</v>
      </c>
      <c r="F1020">
        <v>0</v>
      </c>
    </row>
    <row r="1021" spans="1:6" x14ac:dyDescent="0.35">
      <c r="A1021" t="str">
        <v>Solicitud de servicio</v>
      </c>
      <c r="B1021" t="str">
        <v>Type1</v>
      </c>
      <c r="C1021" t="str">
        <v>B (Importante)</v>
      </c>
      <c r="D1021">
        <v>9</v>
      </c>
      <c r="E1021">
        <v>0</v>
      </c>
      <c r="F1021">
        <v>0</v>
      </c>
    </row>
    <row r="1022" spans="1:6" x14ac:dyDescent="0.35">
      <c r="A1022" t="str">
        <v>Incidente</v>
      </c>
      <c r="B1022" t="str">
        <v>Type6</v>
      </c>
      <c r="C1022" t="str">
        <v>A (Muy Importante)</v>
      </c>
      <c r="D1022">
        <v>9</v>
      </c>
      <c r="E1022">
        <v>1</v>
      </c>
      <c r="F1022">
        <v>1</v>
      </c>
    </row>
    <row r="1023" spans="1:6" x14ac:dyDescent="0.35">
      <c r="A1023" t="str">
        <v>Incidente</v>
      </c>
      <c r="B1023" t="str">
        <v>Type4</v>
      </c>
      <c r="C1023" t="str">
        <v>A++ (Bloqueo)</v>
      </c>
      <c r="D1023">
        <v>9</v>
      </c>
      <c r="E1023">
        <v>5</v>
      </c>
      <c r="F1023">
        <v>5</v>
      </c>
    </row>
    <row r="1024" spans="1:6" x14ac:dyDescent="0.35">
      <c r="A1024" t="str">
        <v>Incidente</v>
      </c>
      <c r="B1024" t="str">
        <v>Type6</v>
      </c>
      <c r="C1024" t="str">
        <v>A+ (Crítico)</v>
      </c>
      <c r="D1024">
        <v>9</v>
      </c>
      <c r="E1024">
        <v>6</v>
      </c>
      <c r="F1024">
        <v>6</v>
      </c>
    </row>
    <row r="1025" spans="1:6" x14ac:dyDescent="0.35">
      <c r="A1025" t="str">
        <v>Solicitud de servicio</v>
      </c>
      <c r="B1025" t="str">
        <v>Type1</v>
      </c>
      <c r="C1025" t="str">
        <v>B (Importante)</v>
      </c>
      <c r="D1025">
        <v>9</v>
      </c>
      <c r="E1025">
        <v>0</v>
      </c>
      <c r="F1025">
        <v>0</v>
      </c>
    </row>
    <row r="1026" spans="1:6" x14ac:dyDescent="0.35">
      <c r="A1026" t="str">
        <v>Incidente</v>
      </c>
      <c r="B1026" t="str">
        <v>Type8</v>
      </c>
      <c r="C1026" t="str">
        <v>B (Importante)</v>
      </c>
      <c r="D1026">
        <v>9</v>
      </c>
      <c r="E1026">
        <v>0</v>
      </c>
      <c r="F1026">
        <v>0</v>
      </c>
    </row>
    <row r="1027" spans="1:6" x14ac:dyDescent="0.35">
      <c r="A1027" t="str">
        <v>Incidente</v>
      </c>
      <c r="B1027" t="str">
        <v>Type6</v>
      </c>
      <c r="C1027" t="str">
        <v>A (Muy Importante)</v>
      </c>
      <c r="D1027">
        <v>9</v>
      </c>
      <c r="E1027">
        <v>1</v>
      </c>
      <c r="F1027">
        <v>0</v>
      </c>
    </row>
    <row r="1028" spans="1:6" x14ac:dyDescent="0.35">
      <c r="A1028" t="str">
        <v>Incidente</v>
      </c>
      <c r="B1028" t="str">
        <v>Type4</v>
      </c>
      <c r="C1028" t="str">
        <v>A (Muy Importante)</v>
      </c>
      <c r="D1028">
        <v>9</v>
      </c>
      <c r="E1028">
        <v>1</v>
      </c>
      <c r="F1028">
        <v>1</v>
      </c>
    </row>
    <row r="1029" spans="1:6" x14ac:dyDescent="0.35">
      <c r="A1029" t="str">
        <v>Incidente</v>
      </c>
      <c r="B1029" t="str">
        <v>Type6</v>
      </c>
      <c r="C1029" t="str">
        <v>A (Muy Importante)</v>
      </c>
      <c r="D1029">
        <v>9</v>
      </c>
      <c r="E1029">
        <v>1</v>
      </c>
      <c r="F1029">
        <v>1</v>
      </c>
    </row>
    <row r="1030" spans="1:6" x14ac:dyDescent="0.35">
      <c r="A1030" t="str">
        <v>Incidente</v>
      </c>
      <c r="B1030" t="str">
        <v>Type6</v>
      </c>
      <c r="C1030" t="str">
        <v>A+ (Crítico)</v>
      </c>
      <c r="D1030">
        <v>9</v>
      </c>
      <c r="E1030">
        <v>7</v>
      </c>
      <c r="F1030">
        <v>7</v>
      </c>
    </row>
    <row r="1031" spans="1:6" x14ac:dyDescent="0.35">
      <c r="A1031" t="str">
        <v>Incidente</v>
      </c>
      <c r="B1031" t="str">
        <v>Type8</v>
      </c>
      <c r="C1031" t="str">
        <v>B (Importante)</v>
      </c>
      <c r="D1031">
        <v>9</v>
      </c>
      <c r="E1031">
        <v>3</v>
      </c>
      <c r="F1031">
        <v>0</v>
      </c>
    </row>
    <row r="1032" spans="1:6" x14ac:dyDescent="0.35">
      <c r="A1032" t="str">
        <v>Incidente</v>
      </c>
      <c r="B1032" t="str">
        <v>Type8</v>
      </c>
      <c r="C1032" t="str">
        <v>B (Importante)</v>
      </c>
      <c r="D1032">
        <v>9</v>
      </c>
      <c r="E1032">
        <v>7</v>
      </c>
      <c r="F1032">
        <v>0</v>
      </c>
    </row>
    <row r="1033" spans="1:6" x14ac:dyDescent="0.35">
      <c r="A1033" t="str">
        <v>Incidente</v>
      </c>
      <c r="B1033" t="str">
        <v>Type8</v>
      </c>
      <c r="C1033" t="str">
        <v>B (Importante)</v>
      </c>
      <c r="D1033">
        <v>9</v>
      </c>
      <c r="E1033">
        <v>7</v>
      </c>
      <c r="F1033">
        <v>0</v>
      </c>
    </row>
    <row r="1034" spans="1:6" x14ac:dyDescent="0.35">
      <c r="A1034" t="str">
        <v>Incidente</v>
      </c>
      <c r="B1034" t="str">
        <v>Type8</v>
      </c>
      <c r="C1034" t="str">
        <v>B (Importante)</v>
      </c>
      <c r="D1034">
        <v>9</v>
      </c>
      <c r="E1034">
        <v>1</v>
      </c>
      <c r="F1034">
        <v>0</v>
      </c>
    </row>
    <row r="1035" spans="1:6" x14ac:dyDescent="0.35">
      <c r="A1035" t="str">
        <v>Incidente</v>
      </c>
      <c r="B1035" t="str">
        <v>Type6</v>
      </c>
      <c r="C1035" t="str">
        <v>A (Muy Importante)</v>
      </c>
      <c r="D1035">
        <v>9</v>
      </c>
      <c r="E1035">
        <v>2</v>
      </c>
      <c r="F1035">
        <v>2</v>
      </c>
    </row>
    <row r="1036" spans="1:6" x14ac:dyDescent="0.35">
      <c r="A1036" t="str">
        <v>Incidente</v>
      </c>
      <c r="B1036" t="str">
        <v>Type6</v>
      </c>
      <c r="C1036" t="str">
        <v>A (Muy Importante)</v>
      </c>
      <c r="D1036">
        <v>9</v>
      </c>
      <c r="E1036">
        <v>1</v>
      </c>
      <c r="F1036">
        <v>1</v>
      </c>
    </row>
    <row r="1037" spans="1:6" x14ac:dyDescent="0.35">
      <c r="A1037" t="str">
        <v>Incidente</v>
      </c>
      <c r="B1037" t="str">
        <v>Type6</v>
      </c>
      <c r="C1037" t="str">
        <v>A (Muy Importante)</v>
      </c>
      <c r="D1037">
        <v>9</v>
      </c>
      <c r="E1037">
        <v>0</v>
      </c>
      <c r="F1037">
        <v>0</v>
      </c>
    </row>
    <row r="1038" spans="1:6" x14ac:dyDescent="0.35">
      <c r="A1038" t="str">
        <v>Incidente</v>
      </c>
      <c r="B1038" t="str">
        <v>Type4</v>
      </c>
      <c r="C1038" t="str">
        <v>A++ (Bloqueo)</v>
      </c>
      <c r="D1038">
        <v>9</v>
      </c>
      <c r="E1038">
        <v>10</v>
      </c>
      <c r="F1038">
        <v>10</v>
      </c>
    </row>
    <row r="1039" spans="1:6" x14ac:dyDescent="0.35">
      <c r="A1039" t="str">
        <v>Incidente</v>
      </c>
      <c r="B1039" t="str">
        <v>Type6</v>
      </c>
      <c r="C1039" t="str">
        <v>A (Muy Importante)</v>
      </c>
      <c r="D1039">
        <v>9</v>
      </c>
      <c r="E1039">
        <v>2</v>
      </c>
      <c r="F1039">
        <v>0</v>
      </c>
    </row>
    <row r="1040" spans="1:6" x14ac:dyDescent="0.35">
      <c r="A1040" t="str">
        <v>Incidente</v>
      </c>
      <c r="B1040" t="str">
        <v>Type8</v>
      </c>
      <c r="C1040" t="str">
        <v>B (Importante)</v>
      </c>
      <c r="D1040">
        <v>9</v>
      </c>
      <c r="E1040">
        <v>6</v>
      </c>
      <c r="F1040">
        <v>0</v>
      </c>
    </row>
    <row r="1041" spans="1:6" x14ac:dyDescent="0.35">
      <c r="A1041" t="str">
        <v>Incidente</v>
      </c>
      <c r="B1041" t="str">
        <v>Type8</v>
      </c>
      <c r="C1041" t="str">
        <v>B (Importante)</v>
      </c>
      <c r="D1041">
        <v>9</v>
      </c>
      <c r="E1041">
        <v>14</v>
      </c>
      <c r="F1041">
        <v>0</v>
      </c>
    </row>
    <row r="1042" spans="1:6" x14ac:dyDescent="0.35">
      <c r="A1042" t="str">
        <v>Incidente</v>
      </c>
      <c r="B1042" t="str">
        <v>Type6</v>
      </c>
      <c r="C1042" t="str">
        <v>A (Muy Importante)</v>
      </c>
      <c r="D1042">
        <v>9</v>
      </c>
      <c r="E1042">
        <v>0</v>
      </c>
      <c r="F1042">
        <v>0</v>
      </c>
    </row>
    <row r="1043" spans="1:6" x14ac:dyDescent="0.35">
      <c r="A1043" t="str">
        <v>Incidente</v>
      </c>
      <c r="B1043" t="str">
        <v>Type6</v>
      </c>
      <c r="C1043" t="str">
        <v>B (Importante)</v>
      </c>
      <c r="D1043">
        <v>9</v>
      </c>
      <c r="E1043">
        <v>14</v>
      </c>
      <c r="F1043">
        <v>0</v>
      </c>
    </row>
    <row r="1044" spans="1:6" x14ac:dyDescent="0.35">
      <c r="A1044" t="str">
        <v>Incidente</v>
      </c>
      <c r="B1044" t="str">
        <v>Type4</v>
      </c>
      <c r="C1044" t="str">
        <v>A (Muy Importante)</v>
      </c>
      <c r="D1044">
        <v>9</v>
      </c>
      <c r="E1044">
        <v>4</v>
      </c>
      <c r="F1044">
        <v>4</v>
      </c>
    </row>
    <row r="1045" spans="1:6" x14ac:dyDescent="0.35">
      <c r="A1045" t="str">
        <v>Solicitud de servicio</v>
      </c>
      <c r="B1045" t="str">
        <v>Type1</v>
      </c>
      <c r="C1045" t="str">
        <v>B (Importante)</v>
      </c>
      <c r="D1045">
        <v>9</v>
      </c>
      <c r="E1045">
        <v>0</v>
      </c>
      <c r="F1045">
        <v>0</v>
      </c>
    </row>
    <row r="1046" spans="1:6" x14ac:dyDescent="0.35">
      <c r="A1046" t="str">
        <v>Incidente</v>
      </c>
      <c r="B1046" t="str">
        <v>Type6</v>
      </c>
      <c r="C1046" t="str">
        <v>A (Muy Importante)</v>
      </c>
      <c r="D1046">
        <v>9</v>
      </c>
      <c r="E1046">
        <v>0</v>
      </c>
      <c r="F1046">
        <v>0</v>
      </c>
    </row>
    <row r="1047" spans="1:6" x14ac:dyDescent="0.35">
      <c r="A1047" t="str">
        <v>Incidente</v>
      </c>
      <c r="B1047" t="str">
        <v>Type6</v>
      </c>
      <c r="C1047" t="str">
        <v>A (Muy Importante)</v>
      </c>
      <c r="D1047">
        <v>9</v>
      </c>
      <c r="E1047">
        <v>0</v>
      </c>
      <c r="F1047">
        <v>0</v>
      </c>
    </row>
    <row r="1048" spans="1:6" x14ac:dyDescent="0.35">
      <c r="A1048" t="str">
        <v>Incidente</v>
      </c>
      <c r="B1048" t="str">
        <v>Type4</v>
      </c>
      <c r="C1048" t="str">
        <v>A++ (Bloqueo)</v>
      </c>
      <c r="D1048">
        <v>9</v>
      </c>
      <c r="E1048">
        <v>0</v>
      </c>
      <c r="F1048">
        <v>0</v>
      </c>
    </row>
    <row r="1049" spans="1:6" x14ac:dyDescent="0.35">
      <c r="A1049" t="str">
        <v>Incidente</v>
      </c>
      <c r="B1049" t="str">
        <v>Type4</v>
      </c>
      <c r="C1049" t="str">
        <v>A (Muy Importante)</v>
      </c>
      <c r="D1049">
        <v>9</v>
      </c>
      <c r="E1049">
        <v>1</v>
      </c>
      <c r="F1049">
        <v>1</v>
      </c>
    </row>
    <row r="1050" spans="1:6" x14ac:dyDescent="0.35">
      <c r="A1050" t="str">
        <v>Incidente</v>
      </c>
      <c r="B1050" t="str">
        <v>Type6</v>
      </c>
      <c r="C1050" t="str">
        <v>A (Muy Importante)</v>
      </c>
      <c r="D1050">
        <v>9</v>
      </c>
      <c r="E1050">
        <v>0</v>
      </c>
      <c r="F1050">
        <v>0</v>
      </c>
    </row>
    <row r="1051" spans="1:6" x14ac:dyDescent="0.35">
      <c r="A1051" t="str">
        <v>Solicitud de servicio</v>
      </c>
      <c r="B1051" t="str">
        <v>Type1</v>
      </c>
      <c r="C1051" t="str">
        <v>A (Muy Importante)</v>
      </c>
      <c r="D1051">
        <v>9</v>
      </c>
      <c r="E1051">
        <v>0</v>
      </c>
      <c r="F1051">
        <v>0</v>
      </c>
    </row>
    <row r="1052" spans="1:6" x14ac:dyDescent="0.35">
      <c r="A1052" t="str">
        <v>Incidente</v>
      </c>
      <c r="B1052" t="str">
        <v>Type6</v>
      </c>
      <c r="C1052" t="str">
        <v>A (Muy Importante)</v>
      </c>
      <c r="D1052">
        <v>9</v>
      </c>
      <c r="E1052">
        <v>0</v>
      </c>
      <c r="F1052">
        <v>0</v>
      </c>
    </row>
    <row r="1053" spans="1:6" x14ac:dyDescent="0.35">
      <c r="A1053" t="str">
        <v>Incidente</v>
      </c>
      <c r="B1053" t="str">
        <v>Type6</v>
      </c>
      <c r="C1053" t="str">
        <v>A (Muy Importante)</v>
      </c>
      <c r="D1053">
        <v>9</v>
      </c>
      <c r="E1053">
        <v>14</v>
      </c>
      <c r="F1053">
        <v>14</v>
      </c>
    </row>
    <row r="1054" spans="1:6" x14ac:dyDescent="0.35">
      <c r="A1054" t="str">
        <v>Incidente</v>
      </c>
      <c r="B1054" t="str">
        <v>Type6</v>
      </c>
      <c r="C1054" t="str">
        <v>A (Muy Importante)</v>
      </c>
      <c r="D1054">
        <v>9</v>
      </c>
      <c r="E1054">
        <v>5</v>
      </c>
      <c r="F1054">
        <v>5</v>
      </c>
    </row>
    <row r="1055" spans="1:6" x14ac:dyDescent="0.35">
      <c r="A1055" t="str">
        <v>Incidente</v>
      </c>
      <c r="B1055" t="str">
        <v>Type6</v>
      </c>
      <c r="C1055" t="str">
        <v>A (Muy Importante)</v>
      </c>
      <c r="D1055">
        <v>9</v>
      </c>
      <c r="E1055">
        <v>7</v>
      </c>
      <c r="F1055">
        <v>0</v>
      </c>
    </row>
    <row r="1056" spans="1:6" x14ac:dyDescent="0.35">
      <c r="A1056" t="str">
        <v>Incidente</v>
      </c>
      <c r="B1056" t="str">
        <v>Type6</v>
      </c>
      <c r="C1056" t="str">
        <v>A++ (Bloqueo)</v>
      </c>
      <c r="D1056">
        <v>9</v>
      </c>
      <c r="E1056">
        <v>1</v>
      </c>
      <c r="F1056">
        <v>0</v>
      </c>
    </row>
    <row r="1057" spans="1:6" x14ac:dyDescent="0.35">
      <c r="A1057" t="str">
        <v>Incidente</v>
      </c>
      <c r="B1057" t="str">
        <v>Type6</v>
      </c>
      <c r="C1057" t="str">
        <v>A (Muy Importante)</v>
      </c>
      <c r="D1057">
        <v>9</v>
      </c>
      <c r="E1057">
        <v>7</v>
      </c>
      <c r="F1057">
        <v>0</v>
      </c>
    </row>
    <row r="1058" spans="1:6" x14ac:dyDescent="0.35">
      <c r="A1058" t="str">
        <v>Incidente</v>
      </c>
      <c r="B1058" t="str">
        <v>Type4</v>
      </c>
      <c r="C1058" t="str">
        <v>A (Muy Importante)</v>
      </c>
      <c r="D1058">
        <v>9</v>
      </c>
      <c r="E1058">
        <v>0</v>
      </c>
      <c r="F1058">
        <v>0</v>
      </c>
    </row>
    <row r="1059" spans="1:6" x14ac:dyDescent="0.35">
      <c r="A1059" t="str">
        <v>Incidente</v>
      </c>
      <c r="B1059" t="str">
        <v>Type4</v>
      </c>
      <c r="C1059" t="str">
        <v>A+ (Crítico)</v>
      </c>
      <c r="D1059">
        <v>9</v>
      </c>
      <c r="E1059">
        <v>1</v>
      </c>
      <c r="F1059">
        <v>1</v>
      </c>
    </row>
    <row r="1060" spans="1:6" x14ac:dyDescent="0.35">
      <c r="A1060" t="str">
        <v>Incidente</v>
      </c>
      <c r="B1060" t="str">
        <v>Type4</v>
      </c>
      <c r="C1060" t="str">
        <v>A (Muy Importante)</v>
      </c>
      <c r="D1060">
        <v>9</v>
      </c>
      <c r="E1060">
        <v>0</v>
      </c>
      <c r="F1060">
        <v>0</v>
      </c>
    </row>
    <row r="1061" spans="1:6" x14ac:dyDescent="0.35">
      <c r="A1061" t="str">
        <v>Incidente</v>
      </c>
      <c r="B1061" t="str">
        <v>Type6</v>
      </c>
      <c r="C1061" t="str">
        <v>A (Muy Importante)</v>
      </c>
      <c r="D1061">
        <v>9</v>
      </c>
      <c r="E1061">
        <v>1</v>
      </c>
      <c r="F1061">
        <v>0</v>
      </c>
    </row>
    <row r="1062" spans="1:6" x14ac:dyDescent="0.35">
      <c r="A1062" t="str">
        <v>Incidente</v>
      </c>
      <c r="B1062" t="str">
        <v>Type6</v>
      </c>
      <c r="C1062" t="str">
        <v>A (Muy Importante)</v>
      </c>
      <c r="D1062">
        <v>9</v>
      </c>
      <c r="E1062">
        <v>0</v>
      </c>
      <c r="F1062">
        <v>0</v>
      </c>
    </row>
    <row r="1063" spans="1:6" x14ac:dyDescent="0.35">
      <c r="A1063" t="str">
        <v>Solicitud de servicio</v>
      </c>
      <c r="B1063" t="str">
        <v>Type1</v>
      </c>
      <c r="C1063" t="str">
        <v>B (Importante)</v>
      </c>
      <c r="D1063">
        <v>9</v>
      </c>
      <c r="E1063">
        <v>1</v>
      </c>
      <c r="F1063">
        <v>0</v>
      </c>
    </row>
    <row r="1064" spans="1:6" x14ac:dyDescent="0.35">
      <c r="A1064" t="str">
        <v>Incidente</v>
      </c>
      <c r="B1064" t="str">
        <v>Type4</v>
      </c>
      <c r="C1064" t="str">
        <v>A+ (Crítico)</v>
      </c>
      <c r="D1064">
        <v>9</v>
      </c>
      <c r="E1064">
        <v>13</v>
      </c>
      <c r="F1064">
        <v>13</v>
      </c>
    </row>
    <row r="1065" spans="1:6" x14ac:dyDescent="0.35">
      <c r="A1065" t="str">
        <v>Incidente</v>
      </c>
      <c r="B1065" t="str">
        <v>Type4</v>
      </c>
      <c r="C1065" t="str">
        <v>A (Muy Importante)</v>
      </c>
      <c r="D1065">
        <v>9</v>
      </c>
      <c r="E1065">
        <v>0</v>
      </c>
      <c r="F1065">
        <v>0</v>
      </c>
    </row>
    <row r="1066" spans="1:6" x14ac:dyDescent="0.35">
      <c r="A1066" t="str">
        <v>Solicitud de servicio</v>
      </c>
      <c r="B1066" t="str">
        <v>Type4</v>
      </c>
      <c r="C1066" t="str">
        <v>D (Trivial)</v>
      </c>
      <c r="D1066">
        <v>9</v>
      </c>
      <c r="E1066">
        <v>6</v>
      </c>
      <c r="F1066">
        <v>0</v>
      </c>
    </row>
    <row r="1067" spans="1:6" x14ac:dyDescent="0.35">
      <c r="A1067" t="str">
        <v>Incidente</v>
      </c>
      <c r="B1067" t="str">
        <v>Type8</v>
      </c>
      <c r="C1067" t="str">
        <v>B (Importante)</v>
      </c>
      <c r="D1067">
        <v>9</v>
      </c>
      <c r="E1067">
        <v>18</v>
      </c>
      <c r="F1067">
        <v>0</v>
      </c>
    </row>
    <row r="1068" spans="1:6" x14ac:dyDescent="0.35">
      <c r="A1068" t="str">
        <v>Solicitud de servicio</v>
      </c>
      <c r="B1068" t="str">
        <v>Type1</v>
      </c>
      <c r="C1068" t="str">
        <v>A (Muy Importante)</v>
      </c>
      <c r="D1068">
        <v>9</v>
      </c>
      <c r="E1068">
        <v>2</v>
      </c>
      <c r="F1068">
        <v>0</v>
      </c>
    </row>
    <row r="1069" spans="1:6" x14ac:dyDescent="0.35">
      <c r="A1069" t="str">
        <v>Incidente</v>
      </c>
      <c r="B1069" t="str">
        <v>Type4</v>
      </c>
      <c r="C1069" t="str">
        <v>A+ (Crítico)</v>
      </c>
      <c r="D1069">
        <v>9</v>
      </c>
      <c r="E1069">
        <v>0</v>
      </c>
      <c r="F1069">
        <v>0</v>
      </c>
    </row>
    <row r="1070" spans="1:6" x14ac:dyDescent="0.35">
      <c r="A1070" t="str">
        <v>Incidente</v>
      </c>
      <c r="B1070" t="str">
        <v>Type6</v>
      </c>
      <c r="C1070" t="str">
        <v>A (Muy Importante)</v>
      </c>
      <c r="D1070">
        <v>9</v>
      </c>
      <c r="E1070">
        <v>0</v>
      </c>
      <c r="F1070">
        <v>0</v>
      </c>
    </row>
    <row r="1071" spans="1:6" x14ac:dyDescent="0.35">
      <c r="A1071" t="str">
        <v>Incidente</v>
      </c>
      <c r="B1071" t="str">
        <v>Type6</v>
      </c>
      <c r="C1071" t="str">
        <v>A (Muy Importante)</v>
      </c>
      <c r="D1071">
        <v>9</v>
      </c>
      <c r="E1071">
        <v>0</v>
      </c>
      <c r="F1071">
        <v>0</v>
      </c>
    </row>
    <row r="1072" spans="1:6" x14ac:dyDescent="0.35">
      <c r="A1072" t="str">
        <v>Incidente</v>
      </c>
      <c r="B1072" t="str">
        <v>Type4</v>
      </c>
      <c r="C1072" t="str">
        <v>A++ (Bloqueo)</v>
      </c>
      <c r="D1072">
        <v>9</v>
      </c>
      <c r="E1072">
        <v>1</v>
      </c>
      <c r="F1072">
        <v>1</v>
      </c>
    </row>
    <row r="1073" spans="1:6" x14ac:dyDescent="0.35">
      <c r="A1073" t="str">
        <v>Incidente</v>
      </c>
      <c r="B1073" t="str">
        <v>Type6</v>
      </c>
      <c r="C1073" t="str">
        <v>A (Muy Importante)</v>
      </c>
      <c r="D1073">
        <v>9</v>
      </c>
      <c r="E1073">
        <v>3</v>
      </c>
      <c r="F1073">
        <v>3</v>
      </c>
    </row>
    <row r="1074" spans="1:6" x14ac:dyDescent="0.35">
      <c r="A1074" t="str">
        <v>Incidente</v>
      </c>
      <c r="B1074" t="str">
        <v>Type4</v>
      </c>
      <c r="C1074" t="str">
        <v>A+ (Crítico)</v>
      </c>
      <c r="D1074">
        <v>9</v>
      </c>
      <c r="E1074">
        <v>4</v>
      </c>
      <c r="F1074">
        <v>0</v>
      </c>
    </row>
    <row r="1075" spans="1:6" x14ac:dyDescent="0.35">
      <c r="A1075" t="str">
        <v>Incidente</v>
      </c>
      <c r="B1075" t="str">
        <v>Type4</v>
      </c>
      <c r="C1075" t="str">
        <v>A+ (Crítico)</v>
      </c>
      <c r="D1075">
        <v>9</v>
      </c>
      <c r="E1075">
        <v>4</v>
      </c>
      <c r="F1075">
        <v>0</v>
      </c>
    </row>
    <row r="1076" spans="1:6" x14ac:dyDescent="0.35">
      <c r="A1076" t="str">
        <v>Incidente</v>
      </c>
      <c r="B1076" t="str">
        <v>Type4</v>
      </c>
      <c r="C1076" t="str">
        <v>A+ (Crítico)</v>
      </c>
      <c r="D1076">
        <v>9</v>
      </c>
      <c r="E1076">
        <v>4</v>
      </c>
      <c r="F1076">
        <v>0</v>
      </c>
    </row>
    <row r="1077" spans="1:6" x14ac:dyDescent="0.35">
      <c r="A1077" t="str">
        <v>Solicitud de servicio</v>
      </c>
      <c r="B1077" t="str">
        <v>Type1</v>
      </c>
      <c r="C1077" t="str">
        <v>A (Muy Importante)</v>
      </c>
      <c r="D1077">
        <v>9</v>
      </c>
      <c r="E1077">
        <v>0</v>
      </c>
      <c r="F1077">
        <v>0</v>
      </c>
    </row>
    <row r="1078" spans="1:6" x14ac:dyDescent="0.35">
      <c r="A1078" t="str">
        <v>Solicitud de servicio</v>
      </c>
      <c r="B1078" t="str">
        <v>Type1</v>
      </c>
      <c r="C1078" t="str">
        <v>A (Muy Importante)</v>
      </c>
      <c r="D1078">
        <v>9</v>
      </c>
      <c r="E1078">
        <v>0</v>
      </c>
      <c r="F1078">
        <v>0</v>
      </c>
    </row>
    <row r="1079" spans="1:6" x14ac:dyDescent="0.35">
      <c r="A1079" t="str">
        <v>Incidente</v>
      </c>
      <c r="B1079" t="str">
        <v>Type6</v>
      </c>
      <c r="C1079" t="str">
        <v>B (Importante)</v>
      </c>
      <c r="D1079">
        <v>9</v>
      </c>
      <c r="E1079">
        <v>1</v>
      </c>
      <c r="F1079">
        <v>0</v>
      </c>
    </row>
    <row r="1080" spans="1:6" x14ac:dyDescent="0.35">
      <c r="A1080" t="str">
        <v>Incidente</v>
      </c>
      <c r="B1080" t="str">
        <v>Type4</v>
      </c>
      <c r="C1080" t="str">
        <v>A (Muy Importante)</v>
      </c>
      <c r="D1080">
        <v>9</v>
      </c>
      <c r="E1080">
        <v>1</v>
      </c>
      <c r="F1080">
        <v>1</v>
      </c>
    </row>
    <row r="1081" spans="1:6" x14ac:dyDescent="0.35">
      <c r="A1081" t="str">
        <v>Solicitud de servicio</v>
      </c>
      <c r="B1081" t="str">
        <v>Type1</v>
      </c>
      <c r="C1081" t="str">
        <v>A (Muy Importante)</v>
      </c>
      <c r="D1081">
        <v>9</v>
      </c>
      <c r="E1081">
        <v>1</v>
      </c>
      <c r="F1081">
        <v>0</v>
      </c>
    </row>
    <row r="1082" spans="1:6" x14ac:dyDescent="0.35">
      <c r="A1082" t="str">
        <v>Incidente</v>
      </c>
      <c r="B1082" t="str">
        <v>Type8</v>
      </c>
      <c r="C1082" t="str">
        <v>B (Importante)</v>
      </c>
      <c r="D1082">
        <v>9</v>
      </c>
      <c r="E1082">
        <v>1</v>
      </c>
      <c r="F1082">
        <v>0</v>
      </c>
    </row>
    <row r="1083" spans="1:6" x14ac:dyDescent="0.35">
      <c r="A1083" t="str">
        <v>Solicitud de servicio</v>
      </c>
      <c r="B1083" t="str">
        <v>Type1</v>
      </c>
      <c r="C1083" t="str">
        <v>A (Muy Importante)</v>
      </c>
      <c r="D1083">
        <v>9</v>
      </c>
      <c r="E1083">
        <v>1</v>
      </c>
      <c r="F1083">
        <v>0</v>
      </c>
    </row>
    <row r="1084" spans="1:6" x14ac:dyDescent="0.35">
      <c r="A1084" t="str">
        <v>Solicitud de servicio</v>
      </c>
      <c r="B1084" t="str">
        <v>Type1</v>
      </c>
      <c r="C1084" t="str">
        <v>A (Muy Importante)</v>
      </c>
      <c r="D1084">
        <v>9</v>
      </c>
      <c r="E1084">
        <v>0</v>
      </c>
      <c r="F1084">
        <v>0</v>
      </c>
    </row>
    <row r="1085" spans="1:6" x14ac:dyDescent="0.35">
      <c r="A1085" t="str">
        <v>Solicitud de servicio</v>
      </c>
      <c r="B1085" t="str">
        <v>Type1</v>
      </c>
      <c r="C1085" t="str">
        <v>A (Muy Importante)</v>
      </c>
      <c r="D1085">
        <v>9</v>
      </c>
      <c r="E1085">
        <v>0</v>
      </c>
      <c r="F1085">
        <v>0</v>
      </c>
    </row>
    <row r="1086" spans="1:6" x14ac:dyDescent="0.35">
      <c r="A1086" t="str">
        <v>Incidente</v>
      </c>
      <c r="B1086" t="str">
        <v>Type4</v>
      </c>
      <c r="C1086" t="str">
        <v>A (Muy Importante)</v>
      </c>
      <c r="D1086">
        <v>9</v>
      </c>
      <c r="E1086">
        <v>0</v>
      </c>
      <c r="F1086">
        <v>0</v>
      </c>
    </row>
    <row r="1087" spans="1:6" x14ac:dyDescent="0.35">
      <c r="A1087" t="str">
        <v>Incidente</v>
      </c>
      <c r="B1087" t="str">
        <v>Type6</v>
      </c>
      <c r="C1087" t="str">
        <v>A (Muy Importante)</v>
      </c>
      <c r="D1087">
        <v>9</v>
      </c>
      <c r="E1087">
        <v>0</v>
      </c>
      <c r="F1087">
        <v>0</v>
      </c>
    </row>
    <row r="1088" spans="1:6" x14ac:dyDescent="0.35">
      <c r="A1088" t="str">
        <v>Incidente</v>
      </c>
      <c r="B1088" t="str">
        <v>Type6</v>
      </c>
      <c r="C1088" t="str">
        <v>A (Muy Importante)</v>
      </c>
      <c r="D1088">
        <v>9</v>
      </c>
      <c r="E1088">
        <v>0</v>
      </c>
      <c r="F1088">
        <v>0</v>
      </c>
    </row>
    <row r="1089" spans="1:6" x14ac:dyDescent="0.35">
      <c r="A1089" t="str">
        <v>Incidente</v>
      </c>
      <c r="B1089" t="str">
        <v>Type6</v>
      </c>
      <c r="C1089" t="str">
        <v>A++ (Bloqueo)</v>
      </c>
      <c r="D1089">
        <v>9</v>
      </c>
      <c r="E1089">
        <v>4</v>
      </c>
      <c r="F1089">
        <v>4</v>
      </c>
    </row>
    <row r="1090" spans="1:6" x14ac:dyDescent="0.35">
      <c r="A1090" t="str">
        <v>Incidente</v>
      </c>
      <c r="B1090" t="str">
        <v>Type8</v>
      </c>
      <c r="C1090" t="str">
        <v>B (Importante)</v>
      </c>
      <c r="D1090">
        <v>9</v>
      </c>
      <c r="E1090">
        <v>2</v>
      </c>
      <c r="F1090">
        <v>0</v>
      </c>
    </row>
    <row r="1091" spans="1:6" x14ac:dyDescent="0.35">
      <c r="A1091" t="str">
        <v>Incidente</v>
      </c>
      <c r="B1091" t="str">
        <v>Type8</v>
      </c>
      <c r="C1091" t="str">
        <v>B (Importante)</v>
      </c>
      <c r="D1091">
        <v>9</v>
      </c>
      <c r="E1091">
        <v>7</v>
      </c>
      <c r="F1091">
        <v>0</v>
      </c>
    </row>
    <row r="1092" spans="1:6" x14ac:dyDescent="0.35">
      <c r="A1092" t="str">
        <v>Incidente</v>
      </c>
      <c r="B1092" t="str">
        <v>Type6</v>
      </c>
      <c r="C1092" t="str">
        <v>A (Muy Importante)</v>
      </c>
      <c r="D1092">
        <v>9</v>
      </c>
      <c r="E1092">
        <v>0</v>
      </c>
      <c r="F1092">
        <v>0</v>
      </c>
    </row>
    <row r="1093" spans="1:6" x14ac:dyDescent="0.35">
      <c r="A1093" t="str">
        <v>Incidente</v>
      </c>
      <c r="B1093" t="str">
        <v>Type4</v>
      </c>
      <c r="C1093" t="str">
        <v>A (Muy Importante)</v>
      </c>
      <c r="D1093">
        <v>9</v>
      </c>
      <c r="E1093">
        <v>1</v>
      </c>
      <c r="F1093">
        <v>1</v>
      </c>
    </row>
    <row r="1094" spans="1:6" x14ac:dyDescent="0.35">
      <c r="A1094" t="str">
        <v>Incidente</v>
      </c>
      <c r="B1094" t="str">
        <v>Type4</v>
      </c>
      <c r="C1094" t="str">
        <v>A (Muy Importante)</v>
      </c>
      <c r="D1094">
        <v>9</v>
      </c>
      <c r="E1094">
        <v>0</v>
      </c>
      <c r="F1094">
        <v>0</v>
      </c>
    </row>
    <row r="1095" spans="1:6" x14ac:dyDescent="0.35">
      <c r="A1095" t="str">
        <v>Incidente</v>
      </c>
      <c r="B1095" t="str">
        <v>Type8</v>
      </c>
      <c r="C1095" t="str">
        <v>B (Importante)</v>
      </c>
      <c r="D1095">
        <v>9</v>
      </c>
      <c r="E1095">
        <v>7</v>
      </c>
      <c r="F1095">
        <v>0</v>
      </c>
    </row>
    <row r="1096" spans="1:6" x14ac:dyDescent="0.35">
      <c r="A1096" t="str">
        <v>Incidente</v>
      </c>
      <c r="B1096" t="str">
        <v>Type8</v>
      </c>
      <c r="C1096" t="str">
        <v>B (Importante)</v>
      </c>
      <c r="D1096">
        <v>9</v>
      </c>
      <c r="E1096">
        <v>23</v>
      </c>
      <c r="F1096">
        <v>0</v>
      </c>
    </row>
    <row r="1097" spans="1:6" x14ac:dyDescent="0.35">
      <c r="A1097" t="str">
        <v>Incidente</v>
      </c>
      <c r="B1097" t="str">
        <v>Type8</v>
      </c>
      <c r="C1097" t="str">
        <v>B (Importante)</v>
      </c>
      <c r="D1097">
        <v>9</v>
      </c>
      <c r="E1097">
        <v>8</v>
      </c>
      <c r="F1097">
        <v>0</v>
      </c>
    </row>
    <row r="1098" spans="1:6" x14ac:dyDescent="0.35">
      <c r="A1098" t="str">
        <v>Solicitud de servicio</v>
      </c>
      <c r="B1098" t="str">
        <v>Type9</v>
      </c>
      <c r="C1098" t="str">
        <v>B (Importante)</v>
      </c>
      <c r="D1098">
        <v>9</v>
      </c>
      <c r="E1098">
        <v>10</v>
      </c>
      <c r="F1098">
        <v>0</v>
      </c>
    </row>
    <row r="1099" spans="1:6" x14ac:dyDescent="0.35">
      <c r="A1099" t="str">
        <v>Solicitud de servicio</v>
      </c>
      <c r="B1099" t="str">
        <v>Type1</v>
      </c>
      <c r="C1099" t="str">
        <v>A (Muy Importante)</v>
      </c>
      <c r="D1099">
        <v>9</v>
      </c>
      <c r="E1099">
        <v>1</v>
      </c>
      <c r="F1099">
        <v>0</v>
      </c>
    </row>
    <row r="1100" spans="1:6" x14ac:dyDescent="0.35">
      <c r="A1100" t="str">
        <v>Solicitud de servicio</v>
      </c>
      <c r="B1100" t="str">
        <v>Type22</v>
      </c>
      <c r="C1100" t="str">
        <v>B (Importante)</v>
      </c>
      <c r="D1100">
        <v>9</v>
      </c>
      <c r="E1100">
        <v>0</v>
      </c>
      <c r="F1100">
        <v>0</v>
      </c>
    </row>
    <row r="1101" spans="1:6" x14ac:dyDescent="0.35">
      <c r="A1101" t="str">
        <v>Solicitud de servicio</v>
      </c>
      <c r="B1101" t="str">
        <v>Type1</v>
      </c>
      <c r="C1101" t="str">
        <v>A (Muy Importante)</v>
      </c>
      <c r="D1101">
        <v>9</v>
      </c>
      <c r="E1101">
        <v>0</v>
      </c>
      <c r="F1101">
        <v>0</v>
      </c>
    </row>
    <row r="1102" spans="1:6" x14ac:dyDescent="0.35">
      <c r="A1102" t="str">
        <v>Solicitud de servicio</v>
      </c>
      <c r="B1102" t="str">
        <v>Type1</v>
      </c>
      <c r="C1102" t="str">
        <v>A (Muy Importante)</v>
      </c>
      <c r="D1102">
        <v>9</v>
      </c>
      <c r="E1102">
        <v>1</v>
      </c>
      <c r="F1102">
        <v>0</v>
      </c>
    </row>
    <row r="1103" spans="1:6" x14ac:dyDescent="0.35">
      <c r="A1103" t="str">
        <v>Incidente</v>
      </c>
      <c r="B1103" t="str">
        <v>Type2</v>
      </c>
      <c r="C1103" t="str">
        <v>A (Muy Importante)</v>
      </c>
      <c r="D1103">
        <v>9</v>
      </c>
      <c r="E1103">
        <v>1</v>
      </c>
      <c r="F1103">
        <v>1</v>
      </c>
    </row>
    <row r="1104" spans="1:6" x14ac:dyDescent="0.35">
      <c r="A1104" t="str">
        <v>Incidente</v>
      </c>
      <c r="B1104" t="str">
        <v>Type2</v>
      </c>
      <c r="C1104" t="str">
        <v>A (Muy Importante)</v>
      </c>
      <c r="D1104">
        <v>9</v>
      </c>
      <c r="E1104">
        <v>0</v>
      </c>
      <c r="F1104">
        <v>0</v>
      </c>
    </row>
    <row r="1105" spans="1:6" x14ac:dyDescent="0.35">
      <c r="A1105" t="str">
        <v>Incidente</v>
      </c>
      <c r="B1105" t="str">
        <v>Type2</v>
      </c>
      <c r="C1105" t="str">
        <v>B (Importante)</v>
      </c>
      <c r="D1105">
        <v>9</v>
      </c>
      <c r="E1105">
        <v>0</v>
      </c>
      <c r="F1105">
        <v>0</v>
      </c>
    </row>
    <row r="1106" spans="1:6" x14ac:dyDescent="0.35">
      <c r="A1106" t="str">
        <v>Incidente</v>
      </c>
      <c r="B1106" t="str">
        <v>Type2</v>
      </c>
      <c r="C1106" t="str">
        <v>A (Muy Importante)</v>
      </c>
      <c r="D1106">
        <v>9</v>
      </c>
      <c r="E1106">
        <v>2</v>
      </c>
      <c r="F1106">
        <v>2</v>
      </c>
    </row>
    <row r="1107" spans="1:6" x14ac:dyDescent="0.35">
      <c r="A1107" t="str">
        <v>Incidente</v>
      </c>
      <c r="B1107" t="str">
        <v>Type6</v>
      </c>
      <c r="C1107" t="str">
        <v>A (Muy Importante)</v>
      </c>
      <c r="D1107">
        <v>9</v>
      </c>
      <c r="E1107">
        <v>25</v>
      </c>
      <c r="F1107">
        <v>0</v>
      </c>
    </row>
    <row r="1108" spans="1:6" x14ac:dyDescent="0.35">
      <c r="A1108" t="str">
        <v>Incidente</v>
      </c>
      <c r="B1108" t="str">
        <v>Type8</v>
      </c>
      <c r="C1108" t="str">
        <v>B (Importante)</v>
      </c>
      <c r="D1108">
        <v>9</v>
      </c>
      <c r="E1108">
        <v>23</v>
      </c>
      <c r="F1108">
        <v>0</v>
      </c>
    </row>
    <row r="1109" spans="1:6" x14ac:dyDescent="0.35">
      <c r="A1109" t="str">
        <v>Incidente</v>
      </c>
      <c r="B1109" t="str">
        <v>Type8</v>
      </c>
      <c r="C1109" t="str">
        <v>B (Importante)</v>
      </c>
      <c r="D1109">
        <v>9</v>
      </c>
      <c r="E1109">
        <v>16</v>
      </c>
      <c r="F1109">
        <v>0</v>
      </c>
    </row>
    <row r="1110" spans="1:6" x14ac:dyDescent="0.35">
      <c r="A1110" t="str">
        <v>Incidente</v>
      </c>
      <c r="B1110" t="str">
        <v>Type8</v>
      </c>
      <c r="C1110" t="str">
        <v>B (Importante)</v>
      </c>
      <c r="D1110">
        <v>9</v>
      </c>
      <c r="E1110">
        <v>14</v>
      </c>
      <c r="F1110">
        <v>0</v>
      </c>
    </row>
    <row r="1111" spans="1:6" x14ac:dyDescent="0.35">
      <c r="A1111" t="str">
        <v>Incidente</v>
      </c>
      <c r="B1111" t="str">
        <v>Type8</v>
      </c>
      <c r="C1111" t="str">
        <v>B (Importante)</v>
      </c>
      <c r="D1111">
        <v>9</v>
      </c>
      <c r="E1111">
        <v>5</v>
      </c>
      <c r="F1111">
        <v>0</v>
      </c>
    </row>
    <row r="1112" spans="1:6" x14ac:dyDescent="0.35">
      <c r="A1112" t="str">
        <v>Incidente</v>
      </c>
      <c r="B1112" t="str">
        <v>Type4</v>
      </c>
      <c r="C1112" t="str">
        <v>A (Muy Importante)</v>
      </c>
      <c r="D1112">
        <v>9</v>
      </c>
      <c r="E1112">
        <v>0</v>
      </c>
      <c r="F1112">
        <v>0</v>
      </c>
    </row>
    <row r="1113" spans="1:6" x14ac:dyDescent="0.35">
      <c r="A1113" t="str">
        <v>Incidente</v>
      </c>
      <c r="B1113" t="str">
        <v>Type2</v>
      </c>
      <c r="C1113" t="str">
        <v>A (Muy Importante)</v>
      </c>
      <c r="D1113">
        <v>9</v>
      </c>
      <c r="E1113">
        <v>5</v>
      </c>
      <c r="F1113">
        <v>5</v>
      </c>
    </row>
    <row r="1114" spans="1:6" x14ac:dyDescent="0.35">
      <c r="A1114" t="str">
        <v>Incidente</v>
      </c>
      <c r="B1114" t="str">
        <v>Type2</v>
      </c>
      <c r="C1114" t="str">
        <v>A (Muy Importante)</v>
      </c>
      <c r="D1114">
        <v>9</v>
      </c>
      <c r="E1114">
        <v>5</v>
      </c>
      <c r="F1114">
        <v>5</v>
      </c>
    </row>
    <row r="1115" spans="1:6" x14ac:dyDescent="0.35">
      <c r="A1115" t="str">
        <v>Incidente</v>
      </c>
      <c r="B1115" t="str">
        <v>Type8</v>
      </c>
      <c r="C1115" t="str">
        <v>B (Importante)</v>
      </c>
      <c r="D1115">
        <v>9</v>
      </c>
      <c r="E1115">
        <v>28</v>
      </c>
      <c r="F1115">
        <v>0</v>
      </c>
    </row>
    <row r="1116" spans="1:6" x14ac:dyDescent="0.35">
      <c r="A1116" t="str">
        <v>Incidente</v>
      </c>
      <c r="B1116" t="str">
        <v>Type8</v>
      </c>
      <c r="C1116" t="str">
        <v>B (Importante)</v>
      </c>
      <c r="D1116">
        <v>9</v>
      </c>
      <c r="E1116">
        <v>5</v>
      </c>
      <c r="F1116">
        <v>0</v>
      </c>
    </row>
    <row r="1117" spans="1:6" x14ac:dyDescent="0.35">
      <c r="A1117" t="str">
        <v>Incidente</v>
      </c>
      <c r="B1117" t="str">
        <v>Type8</v>
      </c>
      <c r="C1117" t="str">
        <v>B (Importante)</v>
      </c>
      <c r="D1117">
        <v>9</v>
      </c>
      <c r="E1117">
        <v>5</v>
      </c>
      <c r="F1117">
        <v>0</v>
      </c>
    </row>
    <row r="1118" spans="1:6" x14ac:dyDescent="0.35">
      <c r="A1118" t="str">
        <v>Incidente</v>
      </c>
      <c r="B1118" t="str">
        <v>Type8</v>
      </c>
      <c r="C1118" t="str">
        <v>B (Importante)</v>
      </c>
      <c r="D1118">
        <v>9</v>
      </c>
      <c r="E1118">
        <v>1</v>
      </c>
      <c r="F1118">
        <v>0</v>
      </c>
    </row>
    <row r="1119" spans="1:6" x14ac:dyDescent="0.35">
      <c r="A1119" t="str">
        <v>Solicitud de servicio</v>
      </c>
      <c r="B1119" t="str">
        <v>Type1</v>
      </c>
      <c r="C1119" t="str">
        <v>B (Importante)</v>
      </c>
      <c r="D1119">
        <v>9</v>
      </c>
      <c r="E1119">
        <v>0</v>
      </c>
      <c r="F1119">
        <v>0</v>
      </c>
    </row>
    <row r="1120" spans="1:6" x14ac:dyDescent="0.35">
      <c r="A1120" t="str">
        <v>Incidente</v>
      </c>
      <c r="B1120" t="str">
        <v>Type2</v>
      </c>
      <c r="C1120" t="str">
        <v>A (Muy Importante)</v>
      </c>
      <c r="D1120">
        <v>9</v>
      </c>
      <c r="E1120">
        <v>6</v>
      </c>
      <c r="F1120">
        <v>6</v>
      </c>
    </row>
    <row r="1121" spans="1:6" x14ac:dyDescent="0.35">
      <c r="A1121" t="str">
        <v>Solicitud de servicio</v>
      </c>
      <c r="B1121" t="str">
        <v>Type1</v>
      </c>
      <c r="C1121" t="str">
        <v>A (Muy Importante)</v>
      </c>
      <c r="D1121">
        <v>9</v>
      </c>
      <c r="E1121">
        <v>1</v>
      </c>
      <c r="F1121">
        <v>0</v>
      </c>
    </row>
    <row r="1122" spans="1:6" x14ac:dyDescent="0.35">
      <c r="A1122" t="str">
        <v>Incidente</v>
      </c>
      <c r="B1122" t="str">
        <v>Type2</v>
      </c>
      <c r="C1122" t="str">
        <v>A (Muy Importante)</v>
      </c>
      <c r="D1122">
        <v>9</v>
      </c>
      <c r="E1122">
        <v>7</v>
      </c>
      <c r="F1122">
        <v>7</v>
      </c>
    </row>
    <row r="1123" spans="1:6" x14ac:dyDescent="0.35">
      <c r="A1123" t="str">
        <v>Incidente</v>
      </c>
      <c r="B1123" t="str">
        <v>Type4</v>
      </c>
      <c r="C1123" t="str">
        <v>A++ (Bloqueo)</v>
      </c>
      <c r="D1123">
        <v>9</v>
      </c>
      <c r="E1123">
        <v>1</v>
      </c>
      <c r="F1123">
        <v>1</v>
      </c>
    </row>
    <row r="1124" spans="1:6" x14ac:dyDescent="0.35">
      <c r="A1124" t="str">
        <v>Incidente</v>
      </c>
      <c r="B1124" t="str">
        <v>Type2</v>
      </c>
      <c r="C1124" t="str">
        <v>A+ (Crítico)</v>
      </c>
      <c r="D1124">
        <v>9</v>
      </c>
      <c r="E1124">
        <v>7</v>
      </c>
      <c r="F1124">
        <v>7</v>
      </c>
    </row>
    <row r="1125" spans="1:6" x14ac:dyDescent="0.35">
      <c r="A1125" t="str">
        <v>Incidente</v>
      </c>
      <c r="B1125" t="str">
        <v>Type4</v>
      </c>
      <c r="C1125" t="str">
        <v>A (Muy Importante)</v>
      </c>
      <c r="D1125">
        <v>9</v>
      </c>
      <c r="E1125">
        <v>8</v>
      </c>
      <c r="F1125">
        <v>8</v>
      </c>
    </row>
    <row r="1126" spans="1:6" x14ac:dyDescent="0.35">
      <c r="A1126" t="str">
        <v>Incidente</v>
      </c>
      <c r="B1126" t="str">
        <v>Type4</v>
      </c>
      <c r="C1126" t="str">
        <v>A (Muy Importante)</v>
      </c>
      <c r="D1126">
        <v>9</v>
      </c>
      <c r="E1126">
        <v>3</v>
      </c>
      <c r="F1126">
        <v>0</v>
      </c>
    </row>
    <row r="1127" spans="1:6" x14ac:dyDescent="0.35">
      <c r="A1127" t="str">
        <v>Solicitud de servicio</v>
      </c>
      <c r="B1127" t="str">
        <v>Type4</v>
      </c>
      <c r="C1127" t="str">
        <v>B (Importante)</v>
      </c>
      <c r="D1127">
        <v>9</v>
      </c>
      <c r="E1127">
        <v>2</v>
      </c>
      <c r="F1127">
        <v>0</v>
      </c>
    </row>
    <row r="1128" spans="1:6" x14ac:dyDescent="0.35">
      <c r="A1128" t="str">
        <v>Incidente</v>
      </c>
      <c r="B1128" t="str">
        <v>Type4</v>
      </c>
      <c r="C1128" t="str">
        <v>A (Muy Importante)</v>
      </c>
      <c r="D1128">
        <v>9</v>
      </c>
      <c r="E1128">
        <v>30</v>
      </c>
      <c r="F1128">
        <v>30</v>
      </c>
    </row>
    <row r="1129" spans="1:6" x14ac:dyDescent="0.35">
      <c r="A1129" t="str">
        <v>Incidente</v>
      </c>
      <c r="B1129" t="str">
        <v>Type8</v>
      </c>
      <c r="C1129" t="str">
        <v>B (Importante)</v>
      </c>
      <c r="D1129">
        <v>9</v>
      </c>
      <c r="E1129">
        <v>9</v>
      </c>
      <c r="F1129">
        <v>0</v>
      </c>
    </row>
    <row r="1130" spans="1:6" x14ac:dyDescent="0.35">
      <c r="A1130" t="str">
        <v>Incidente</v>
      </c>
      <c r="B1130" t="str">
        <v>Type8</v>
      </c>
      <c r="C1130" t="str">
        <v>B (Importante)</v>
      </c>
      <c r="D1130">
        <v>9</v>
      </c>
      <c r="E1130">
        <v>4</v>
      </c>
      <c r="F1130">
        <v>0</v>
      </c>
    </row>
    <row r="1131" spans="1:6" x14ac:dyDescent="0.35">
      <c r="A1131" t="str">
        <v>Incidente</v>
      </c>
      <c r="B1131" t="str">
        <v>Type8</v>
      </c>
      <c r="C1131" t="str">
        <v>B (Importante)</v>
      </c>
      <c r="D1131">
        <v>9</v>
      </c>
      <c r="E1131">
        <v>4</v>
      </c>
      <c r="F1131">
        <v>0</v>
      </c>
    </row>
    <row r="1132" spans="1:6" x14ac:dyDescent="0.35">
      <c r="A1132" t="str">
        <v>Incidente</v>
      </c>
      <c r="B1132" t="str">
        <v>Type8</v>
      </c>
      <c r="C1132" t="str">
        <v>B (Importante)</v>
      </c>
      <c r="D1132">
        <v>9</v>
      </c>
      <c r="E1132">
        <v>4</v>
      </c>
      <c r="F1132">
        <v>0</v>
      </c>
    </row>
    <row r="1133" spans="1:6" x14ac:dyDescent="0.35">
      <c r="A1133" t="str">
        <v>Incidente</v>
      </c>
      <c r="B1133" t="str">
        <v>Type8</v>
      </c>
      <c r="C1133" t="str">
        <v>B (Importante)</v>
      </c>
      <c r="D1133">
        <v>9</v>
      </c>
      <c r="E1133">
        <v>6</v>
      </c>
      <c r="F1133">
        <v>0</v>
      </c>
    </row>
    <row r="1134" spans="1:6" x14ac:dyDescent="0.35">
      <c r="A1134" t="str">
        <v>Incidente</v>
      </c>
      <c r="B1134" t="str">
        <v>Type8</v>
      </c>
      <c r="C1134" t="str">
        <v>B (Importante)</v>
      </c>
      <c r="D1134">
        <v>9</v>
      </c>
      <c r="E1134">
        <v>6</v>
      </c>
      <c r="F1134">
        <v>0</v>
      </c>
    </row>
    <row r="1135" spans="1:6" x14ac:dyDescent="0.35">
      <c r="A1135" t="str">
        <v>Incidente</v>
      </c>
      <c r="B1135" t="str">
        <v>Type8</v>
      </c>
      <c r="C1135" t="str">
        <v>B (Importante)</v>
      </c>
      <c r="D1135">
        <v>9</v>
      </c>
      <c r="E1135">
        <v>6</v>
      </c>
      <c r="F1135">
        <v>0</v>
      </c>
    </row>
    <row r="1136" spans="1:6" x14ac:dyDescent="0.35">
      <c r="A1136" t="str">
        <v>Incidente</v>
      </c>
      <c r="B1136" t="str">
        <v>Type2</v>
      </c>
      <c r="C1136" t="str">
        <v>A (Muy Importante)</v>
      </c>
      <c r="D1136">
        <v>9</v>
      </c>
      <c r="E1136">
        <v>12</v>
      </c>
      <c r="F1136">
        <v>12</v>
      </c>
    </row>
    <row r="1137" spans="1:6" x14ac:dyDescent="0.35">
      <c r="A1137" t="str">
        <v>Incidente</v>
      </c>
      <c r="B1137" t="str">
        <v>Type8</v>
      </c>
      <c r="C1137" t="str">
        <v>B (Importante)</v>
      </c>
      <c r="D1137">
        <v>9</v>
      </c>
      <c r="E1137">
        <v>8</v>
      </c>
      <c r="F1137">
        <v>0</v>
      </c>
    </row>
    <row r="1138" spans="1:6" x14ac:dyDescent="0.35">
      <c r="A1138" t="str">
        <v>Incidente</v>
      </c>
      <c r="B1138" t="str">
        <v>Type2</v>
      </c>
      <c r="C1138" t="str">
        <v>A+ (Crítico)</v>
      </c>
      <c r="D1138">
        <v>9</v>
      </c>
      <c r="E1138">
        <v>14</v>
      </c>
      <c r="F1138">
        <v>14</v>
      </c>
    </row>
    <row r="1139" spans="1:6" x14ac:dyDescent="0.35">
      <c r="A1139" t="str">
        <v>Incidente</v>
      </c>
      <c r="B1139" t="str">
        <v>Type2</v>
      </c>
      <c r="C1139" t="str">
        <v>A+ (Crítico)</v>
      </c>
      <c r="D1139">
        <v>9</v>
      </c>
      <c r="E1139">
        <v>15</v>
      </c>
      <c r="F1139">
        <v>15</v>
      </c>
    </row>
    <row r="1140" spans="1:6" x14ac:dyDescent="0.35">
      <c r="A1140" t="str">
        <v>Incidente</v>
      </c>
      <c r="B1140" t="str">
        <v>Type8</v>
      </c>
      <c r="C1140" t="str">
        <v>B (Importante)</v>
      </c>
      <c r="D1140">
        <v>9</v>
      </c>
      <c r="E1140">
        <v>10</v>
      </c>
      <c r="F1140">
        <v>0</v>
      </c>
    </row>
    <row r="1141" spans="1:6" x14ac:dyDescent="0.35">
      <c r="A1141" t="str">
        <v>Incidente</v>
      </c>
      <c r="B1141" t="str">
        <v>Type6</v>
      </c>
      <c r="C1141" t="str">
        <v>A+ (Crítico)</v>
      </c>
      <c r="D1141">
        <v>9</v>
      </c>
      <c r="E1141">
        <v>28</v>
      </c>
      <c r="F1141">
        <v>28</v>
      </c>
    </row>
    <row r="1142" spans="1:6" x14ac:dyDescent="0.35">
      <c r="A1142" t="str">
        <v>Incidente</v>
      </c>
      <c r="B1142" t="str">
        <v>Type8</v>
      </c>
      <c r="C1142" t="str">
        <v>B (Importante)</v>
      </c>
      <c r="D1142">
        <v>9</v>
      </c>
      <c r="E1142">
        <v>15</v>
      </c>
      <c r="F1142">
        <v>13</v>
      </c>
    </row>
    <row r="1143" spans="1:6" x14ac:dyDescent="0.35">
      <c r="A1143" t="str">
        <v>Solicitud de servicio</v>
      </c>
      <c r="B1143" t="str">
        <v>Type1</v>
      </c>
      <c r="C1143" t="str">
        <v>A (Muy Importante)</v>
      </c>
      <c r="D1143">
        <v>9</v>
      </c>
      <c r="E1143">
        <v>9</v>
      </c>
      <c r="F1143">
        <v>0</v>
      </c>
    </row>
    <row r="1144" spans="1:6" x14ac:dyDescent="0.35">
      <c r="A1144" t="str">
        <v>Incidente</v>
      </c>
      <c r="B1144" t="str">
        <v>Type8</v>
      </c>
      <c r="C1144" t="str">
        <v>B (Importante)</v>
      </c>
      <c r="D1144">
        <v>9</v>
      </c>
      <c r="E1144">
        <v>11</v>
      </c>
      <c r="F1144">
        <v>0</v>
      </c>
    </row>
    <row r="1145" spans="1:6" x14ac:dyDescent="0.35">
      <c r="A1145" t="str">
        <v>Incidente</v>
      </c>
      <c r="B1145" t="str">
        <v>Type2</v>
      </c>
      <c r="C1145" t="str">
        <v>A (Muy Importante)</v>
      </c>
      <c r="D1145">
        <v>9</v>
      </c>
      <c r="E1145">
        <v>14</v>
      </c>
      <c r="F1145">
        <v>14</v>
      </c>
    </row>
    <row r="1146" spans="1:6" x14ac:dyDescent="0.35">
      <c r="A1146" t="str">
        <v>Incidente</v>
      </c>
      <c r="B1146" t="str">
        <v>Type8</v>
      </c>
      <c r="C1146" t="str">
        <v>B (Importante)</v>
      </c>
      <c r="D1146">
        <v>9</v>
      </c>
      <c r="E1146">
        <v>16</v>
      </c>
      <c r="F1146">
        <v>0</v>
      </c>
    </row>
    <row r="1147" spans="1:6" x14ac:dyDescent="0.35">
      <c r="A1147" t="str">
        <v>Incidente</v>
      </c>
      <c r="B1147" t="str">
        <v>Type8</v>
      </c>
      <c r="C1147" t="str">
        <v>D (Trivial)</v>
      </c>
      <c r="D1147">
        <v>9</v>
      </c>
      <c r="E1147">
        <v>21</v>
      </c>
      <c r="F1147">
        <v>13</v>
      </c>
    </row>
    <row r="1148" spans="1:6" x14ac:dyDescent="0.35">
      <c r="A1148" t="str">
        <v>Incidente</v>
      </c>
      <c r="B1148" t="str">
        <v>Type2</v>
      </c>
      <c r="C1148" t="str">
        <v>A (Muy Importante)</v>
      </c>
      <c r="D1148">
        <v>9</v>
      </c>
      <c r="E1148">
        <v>21</v>
      </c>
      <c r="F1148">
        <v>0</v>
      </c>
    </row>
    <row r="1149" spans="1:6" x14ac:dyDescent="0.35">
      <c r="A1149" t="str">
        <v>Incidente</v>
      </c>
      <c r="B1149" t="str">
        <v>Type8</v>
      </c>
      <c r="C1149" t="str">
        <v>A++ (Bloqueo)</v>
      </c>
      <c r="D1149">
        <v>9</v>
      </c>
      <c r="E1149">
        <v>45</v>
      </c>
      <c r="F1149">
        <v>0</v>
      </c>
    </row>
    <row r="1150" spans="1:6" x14ac:dyDescent="0.35">
      <c r="A1150" t="str">
        <v>Incidente</v>
      </c>
      <c r="B1150" t="str">
        <v>Type6</v>
      </c>
      <c r="C1150" t="str">
        <v>A (Muy Importante)</v>
      </c>
      <c r="D1150">
        <v>9</v>
      </c>
      <c r="E1150">
        <v>45</v>
      </c>
      <c r="F1150">
        <v>0</v>
      </c>
    </row>
    <row r="1151" spans="1:6" x14ac:dyDescent="0.35">
      <c r="A1151" t="str">
        <v>Incidente</v>
      </c>
      <c r="B1151" t="str">
        <v>Type8</v>
      </c>
      <c r="C1151" t="str">
        <v>A+ (Crítico)</v>
      </c>
      <c r="D1151">
        <v>9</v>
      </c>
      <c r="E1151">
        <v>27</v>
      </c>
      <c r="F1151">
        <v>1</v>
      </c>
    </row>
    <row r="1152" spans="1:6" x14ac:dyDescent="0.35">
      <c r="A1152" t="str">
        <v>Incidente</v>
      </c>
      <c r="B1152" t="str">
        <v>Type8</v>
      </c>
      <c r="C1152" t="str">
        <v>B (Importante)</v>
      </c>
      <c r="D1152">
        <v>9</v>
      </c>
      <c r="E1152">
        <v>27</v>
      </c>
      <c r="F1152">
        <v>0</v>
      </c>
    </row>
    <row r="1153" spans="1:6" x14ac:dyDescent="0.35">
      <c r="A1153" t="str">
        <v>Incidente</v>
      </c>
      <c r="B1153" t="str">
        <v>Type8</v>
      </c>
      <c r="C1153" t="str">
        <v>A+ (Crítico)</v>
      </c>
      <c r="D1153">
        <v>9</v>
      </c>
      <c r="E1153">
        <v>33</v>
      </c>
      <c r="F1153">
        <v>1</v>
      </c>
    </row>
    <row r="1154" spans="1:6" x14ac:dyDescent="0.35">
      <c r="A1154" t="str">
        <v>Incidente</v>
      </c>
      <c r="B1154" t="str">
        <v>Type8</v>
      </c>
      <c r="C1154" t="str">
        <v>B (Importante)</v>
      </c>
      <c r="D1154">
        <v>9</v>
      </c>
      <c r="E1154">
        <v>33</v>
      </c>
      <c r="F1154">
        <v>14</v>
      </c>
    </row>
    <row r="1155" spans="1:6" x14ac:dyDescent="0.35">
      <c r="A1155" t="str">
        <v>Incidente</v>
      </c>
      <c r="B1155" t="str">
        <v>Type6</v>
      </c>
      <c r="C1155" t="str">
        <v>A (Muy Importante)</v>
      </c>
      <c r="D1155">
        <v>9</v>
      </c>
      <c r="E1155">
        <v>45</v>
      </c>
      <c r="F1155">
        <v>45</v>
      </c>
    </row>
    <row r="1156" spans="1:6" x14ac:dyDescent="0.35">
      <c r="A1156" t="str">
        <v>Incidente</v>
      </c>
      <c r="B1156" t="str">
        <v>Type6</v>
      </c>
      <c r="C1156" t="str">
        <v>A (Muy Importante)</v>
      </c>
      <c r="D1156">
        <v>9</v>
      </c>
      <c r="E1156">
        <v>43</v>
      </c>
      <c r="F1156">
        <v>42</v>
      </c>
    </row>
    <row r="1157" spans="1:6" x14ac:dyDescent="0.35">
      <c r="A1157" t="str">
        <v>Incidente</v>
      </c>
      <c r="B1157" t="str">
        <v>Type17</v>
      </c>
      <c r="C1157" t="str">
        <v>A+ (Crítico)</v>
      </c>
      <c r="D1157">
        <v>9</v>
      </c>
      <c r="E1157">
        <v>34</v>
      </c>
      <c r="F1157">
        <v>20</v>
      </c>
    </row>
    <row r="1158" spans="1:6" x14ac:dyDescent="0.35">
      <c r="A1158" t="str">
        <v>Solicitud de servicio</v>
      </c>
      <c r="B1158" t="str">
        <v>Type12</v>
      </c>
      <c r="C1158" t="str">
        <v>B (Importante)</v>
      </c>
      <c r="D1158">
        <v>9</v>
      </c>
      <c r="E1158">
        <v>31</v>
      </c>
      <c r="F1158">
        <v>0</v>
      </c>
    </row>
    <row r="1159" spans="1:6" x14ac:dyDescent="0.35">
      <c r="A1159" t="str">
        <v>Incidente</v>
      </c>
      <c r="B1159" t="str">
        <v>Type21</v>
      </c>
      <c r="C1159" t="str">
        <v>A (Muy Importante)</v>
      </c>
      <c r="D1159">
        <v>9</v>
      </c>
      <c r="E1159">
        <v>41</v>
      </c>
      <c r="F1159">
        <v>37</v>
      </c>
    </row>
    <row r="1160" spans="1:6" x14ac:dyDescent="0.35">
      <c r="A1160" t="str">
        <v>Incidente</v>
      </c>
      <c r="B1160" t="str">
        <v>Type4</v>
      </c>
      <c r="C1160" t="str">
        <v>A (Muy Importante)</v>
      </c>
      <c r="D1160">
        <v>9</v>
      </c>
      <c r="E1160">
        <v>56</v>
      </c>
      <c r="F1160">
        <v>56</v>
      </c>
    </row>
    <row r="1161" spans="1:6" x14ac:dyDescent="0.35">
      <c r="A1161" t="str">
        <v>Incidente</v>
      </c>
      <c r="B1161" t="str">
        <v>Type4</v>
      </c>
      <c r="C1161" t="str">
        <v>A (Muy Importante)</v>
      </c>
      <c r="D1161">
        <v>9</v>
      </c>
      <c r="E1161">
        <v>62</v>
      </c>
      <c r="F1161">
        <v>62</v>
      </c>
    </row>
    <row r="1162" spans="1:6" x14ac:dyDescent="0.35">
      <c r="A1162" t="str">
        <v>Incidente</v>
      </c>
      <c r="B1162" t="str">
        <v>Type6</v>
      </c>
      <c r="C1162" t="str">
        <v>A (Muy Importante)</v>
      </c>
      <c r="D1162">
        <v>9</v>
      </c>
      <c r="E1162">
        <v>72</v>
      </c>
      <c r="F1162">
        <v>0</v>
      </c>
    </row>
    <row r="1163" spans="1:6" x14ac:dyDescent="0.35">
      <c r="A1163" t="str">
        <v>Incidente</v>
      </c>
      <c r="B1163" t="str">
        <v>Type8</v>
      </c>
      <c r="C1163" t="str">
        <v>B (Importante)</v>
      </c>
      <c r="D1163">
        <v>9</v>
      </c>
      <c r="E1163">
        <v>60</v>
      </c>
      <c r="F1163">
        <v>13</v>
      </c>
    </row>
    <row r="1164" spans="1:6" x14ac:dyDescent="0.35">
      <c r="A1164" t="str">
        <v>Incidente</v>
      </c>
      <c r="B1164" t="str">
        <v>Type8</v>
      </c>
      <c r="C1164" t="str">
        <v>A+ (Crítico)</v>
      </c>
      <c r="D1164">
        <v>9</v>
      </c>
      <c r="E1164">
        <v>89</v>
      </c>
      <c r="F1164">
        <v>33</v>
      </c>
    </row>
    <row r="1165" spans="1:6" x14ac:dyDescent="0.35">
      <c r="A1165" t="str">
        <v>Incidente</v>
      </c>
      <c r="B1165" t="str">
        <v>Type8</v>
      </c>
      <c r="C1165" t="str">
        <v>A+ (Crítico)</v>
      </c>
      <c r="D1165">
        <v>9</v>
      </c>
      <c r="E1165">
        <v>96</v>
      </c>
      <c r="F1165">
        <v>19</v>
      </c>
    </row>
    <row r="1166" spans="1:6" x14ac:dyDescent="0.35">
      <c r="A1166" t="str">
        <v>Incidente</v>
      </c>
      <c r="B1166" t="str">
        <v>Type8</v>
      </c>
      <c r="C1166" t="str">
        <v>A (Muy Importante)</v>
      </c>
      <c r="D1166">
        <v>9</v>
      </c>
      <c r="E1166">
        <v>127</v>
      </c>
      <c r="F1166">
        <v>0</v>
      </c>
    </row>
    <row r="1167" spans="1:6" x14ac:dyDescent="0.35">
      <c r="A1167" t="str">
        <v>Incidente</v>
      </c>
      <c r="B1167" t="str">
        <v>Type4</v>
      </c>
      <c r="C1167" t="str">
        <v>A (Muy Importante)</v>
      </c>
      <c r="D1167">
        <v>9</v>
      </c>
      <c r="E1167">
        <v>118</v>
      </c>
      <c r="F1167">
        <v>118</v>
      </c>
    </row>
    <row r="1168" spans="1:6" x14ac:dyDescent="0.35">
      <c r="A1168" t="str">
        <v>Incidente</v>
      </c>
      <c r="B1168" t="str">
        <v>Type13</v>
      </c>
      <c r="C1168" t="str">
        <v>B (Importante)</v>
      </c>
      <c r="D1168">
        <v>9</v>
      </c>
      <c r="E1168">
        <v>128</v>
      </c>
      <c r="F1168">
        <v>16</v>
      </c>
    </row>
    <row r="1169" spans="1:6" x14ac:dyDescent="0.35">
      <c r="A1169" t="str">
        <v>Incidente</v>
      </c>
      <c r="B1169" t="str">
        <v>Type13</v>
      </c>
      <c r="C1169" t="str">
        <v>A+ (Crítico)</v>
      </c>
      <c r="D1169">
        <v>9</v>
      </c>
      <c r="E1169">
        <v>130</v>
      </c>
      <c r="F1169">
        <v>19</v>
      </c>
    </row>
    <row r="1170" spans="1:6" x14ac:dyDescent="0.35">
      <c r="A1170" t="str">
        <v>Incidente</v>
      </c>
      <c r="B1170" t="str">
        <v>Type8</v>
      </c>
      <c r="C1170" t="str">
        <v>A+ (Crítico)</v>
      </c>
      <c r="D1170">
        <v>9</v>
      </c>
      <c r="E1170">
        <v>133</v>
      </c>
      <c r="F1170">
        <v>19</v>
      </c>
    </row>
    <row r="1171" spans="1:6" x14ac:dyDescent="0.35">
      <c r="A1171" t="str">
        <v>Incidente</v>
      </c>
      <c r="B1171" t="str">
        <v>Type8</v>
      </c>
      <c r="C1171" t="str">
        <v>A+ (Crítico)</v>
      </c>
      <c r="D1171">
        <v>9</v>
      </c>
      <c r="E1171">
        <v>160</v>
      </c>
      <c r="F1171">
        <v>19</v>
      </c>
    </row>
    <row r="1172" spans="1:6" x14ac:dyDescent="0.35">
      <c r="A1172" t="str">
        <v>Incidente</v>
      </c>
      <c r="B1172" t="str">
        <v>Type8</v>
      </c>
      <c r="C1172" t="str">
        <v>B (Importante)</v>
      </c>
      <c r="D1172">
        <v>9</v>
      </c>
      <c r="E1172">
        <v>191</v>
      </c>
      <c r="F1172">
        <v>0</v>
      </c>
    </row>
    <row r="1173" spans="1:6" x14ac:dyDescent="0.35">
      <c r="A1173" t="str">
        <v>Incidente</v>
      </c>
      <c r="B1173" t="str">
        <v>Type2</v>
      </c>
      <c r="C1173" t="str">
        <v>A (Muy Importante)</v>
      </c>
      <c r="D1173">
        <v>8</v>
      </c>
      <c r="E1173">
        <v>1</v>
      </c>
      <c r="F1173">
        <v>1</v>
      </c>
    </row>
    <row r="1174" spans="1:6" x14ac:dyDescent="0.35">
      <c r="A1174" t="str">
        <v>Incidente</v>
      </c>
      <c r="B1174" t="str">
        <v>Type2</v>
      </c>
      <c r="C1174" t="str">
        <v>A+ (Crítico)</v>
      </c>
      <c r="D1174">
        <v>8</v>
      </c>
      <c r="E1174">
        <v>1</v>
      </c>
      <c r="F1174">
        <v>0</v>
      </c>
    </row>
    <row r="1175" spans="1:6" x14ac:dyDescent="0.35">
      <c r="A1175" t="str">
        <v>Incidente</v>
      </c>
      <c r="B1175" t="str">
        <v>Type2</v>
      </c>
      <c r="C1175" t="str">
        <v>A (Muy Importante)</v>
      </c>
      <c r="D1175">
        <v>8</v>
      </c>
      <c r="E1175">
        <v>1</v>
      </c>
      <c r="F1175">
        <v>1</v>
      </c>
    </row>
    <row r="1176" spans="1:6" x14ac:dyDescent="0.35">
      <c r="A1176" t="str">
        <v>Incidente</v>
      </c>
      <c r="B1176" t="str">
        <v>Type6</v>
      </c>
      <c r="C1176" t="str">
        <v>A (Muy Importante)</v>
      </c>
      <c r="D1176">
        <v>8</v>
      </c>
      <c r="E1176">
        <v>1</v>
      </c>
      <c r="F1176">
        <v>0</v>
      </c>
    </row>
    <row r="1177" spans="1:6" x14ac:dyDescent="0.35">
      <c r="A1177" t="str">
        <v>Incidente</v>
      </c>
      <c r="B1177" t="str">
        <v>Type4</v>
      </c>
      <c r="C1177" t="str">
        <v>A (Muy Importante)</v>
      </c>
      <c r="D1177">
        <v>8</v>
      </c>
      <c r="E1177">
        <v>0</v>
      </c>
      <c r="F1177">
        <v>0</v>
      </c>
    </row>
    <row r="1178" spans="1:6" x14ac:dyDescent="0.35">
      <c r="A1178" t="str">
        <v>Incidente</v>
      </c>
      <c r="B1178" t="str">
        <v>Type6</v>
      </c>
      <c r="C1178" t="str">
        <v>A (Muy Importante)</v>
      </c>
      <c r="D1178">
        <v>8</v>
      </c>
      <c r="E1178">
        <v>1</v>
      </c>
      <c r="F1178">
        <v>0</v>
      </c>
    </row>
    <row r="1179" spans="1:6" x14ac:dyDescent="0.35">
      <c r="A1179" t="str">
        <v>Incidente</v>
      </c>
      <c r="B1179" t="str">
        <v>Type4</v>
      </c>
      <c r="C1179" t="str">
        <v>A (Muy Importante)</v>
      </c>
      <c r="D1179">
        <v>8</v>
      </c>
      <c r="E1179">
        <v>0</v>
      </c>
      <c r="F1179">
        <v>0</v>
      </c>
    </row>
    <row r="1180" spans="1:6" x14ac:dyDescent="0.35">
      <c r="A1180" t="str">
        <v>Incidente</v>
      </c>
      <c r="B1180" t="str">
        <v>Type4</v>
      </c>
      <c r="C1180" t="str">
        <v>A (Muy Importante)</v>
      </c>
      <c r="D1180">
        <v>8</v>
      </c>
      <c r="E1180">
        <v>0</v>
      </c>
      <c r="F1180">
        <v>0</v>
      </c>
    </row>
    <row r="1181" spans="1:6" x14ac:dyDescent="0.35">
      <c r="A1181" t="str">
        <v>Incidente</v>
      </c>
      <c r="B1181" t="str">
        <v>Type6</v>
      </c>
      <c r="C1181" t="str">
        <v>A (Muy Importante)</v>
      </c>
      <c r="D1181">
        <v>8</v>
      </c>
      <c r="E1181">
        <v>0</v>
      </c>
      <c r="F1181">
        <v>0</v>
      </c>
    </row>
    <row r="1182" spans="1:6" x14ac:dyDescent="0.35">
      <c r="A1182" t="str">
        <v>Solicitud de servicio</v>
      </c>
      <c r="B1182" t="str">
        <v>Type1</v>
      </c>
      <c r="C1182" t="str">
        <v>A (Muy Importante)</v>
      </c>
      <c r="D1182">
        <v>8</v>
      </c>
      <c r="E1182">
        <v>0</v>
      </c>
      <c r="F1182">
        <v>0</v>
      </c>
    </row>
    <row r="1183" spans="1:6" x14ac:dyDescent="0.35">
      <c r="A1183" t="str">
        <v>Incidente</v>
      </c>
      <c r="B1183" t="str">
        <v>Type4</v>
      </c>
      <c r="C1183" t="str">
        <v>A (Muy Importante)</v>
      </c>
      <c r="D1183">
        <v>8</v>
      </c>
      <c r="E1183">
        <v>0</v>
      </c>
      <c r="F1183">
        <v>0</v>
      </c>
    </row>
    <row r="1184" spans="1:6" x14ac:dyDescent="0.35">
      <c r="A1184" t="str">
        <v>Incidente</v>
      </c>
      <c r="B1184" t="str">
        <v>Type4</v>
      </c>
      <c r="C1184" t="str">
        <v>A (Muy Importante)</v>
      </c>
      <c r="D1184">
        <v>8</v>
      </c>
      <c r="E1184">
        <v>1</v>
      </c>
      <c r="F1184">
        <v>0</v>
      </c>
    </row>
    <row r="1185" spans="1:6" x14ac:dyDescent="0.35">
      <c r="A1185" t="str">
        <v>Incidente</v>
      </c>
      <c r="B1185" t="str">
        <v>Type4</v>
      </c>
      <c r="C1185" t="str">
        <v>A++ (Bloqueo)</v>
      </c>
      <c r="D1185">
        <v>8</v>
      </c>
      <c r="E1185">
        <v>0</v>
      </c>
      <c r="F1185">
        <v>0</v>
      </c>
    </row>
    <row r="1186" spans="1:6" x14ac:dyDescent="0.35">
      <c r="A1186" t="str">
        <v>Incidente</v>
      </c>
      <c r="B1186" t="str">
        <v>Type4</v>
      </c>
      <c r="C1186" t="str">
        <v>A (Muy Importante)</v>
      </c>
      <c r="D1186">
        <v>8</v>
      </c>
      <c r="E1186">
        <v>0</v>
      </c>
      <c r="F1186">
        <v>0</v>
      </c>
    </row>
    <row r="1187" spans="1:6" x14ac:dyDescent="0.35">
      <c r="A1187" t="str">
        <v>Incidente</v>
      </c>
      <c r="B1187" t="str">
        <v>Type4</v>
      </c>
      <c r="C1187" t="str">
        <v>A (Muy Importante)</v>
      </c>
      <c r="D1187">
        <v>8</v>
      </c>
      <c r="E1187">
        <v>1</v>
      </c>
      <c r="F1187">
        <v>0</v>
      </c>
    </row>
    <row r="1188" spans="1:6" x14ac:dyDescent="0.35">
      <c r="A1188" t="str">
        <v>Incidente</v>
      </c>
      <c r="B1188" t="str">
        <v>Type4</v>
      </c>
      <c r="C1188" t="str">
        <v>A++ (Bloqueo)</v>
      </c>
      <c r="D1188">
        <v>8</v>
      </c>
      <c r="E1188">
        <v>3</v>
      </c>
      <c r="F1188">
        <v>3</v>
      </c>
    </row>
    <row r="1189" spans="1:6" x14ac:dyDescent="0.35">
      <c r="A1189" t="str">
        <v>Incidente</v>
      </c>
      <c r="B1189" t="str">
        <v>Type4</v>
      </c>
      <c r="C1189" t="str">
        <v>A++ (Bloqueo)</v>
      </c>
      <c r="D1189">
        <v>8</v>
      </c>
      <c r="E1189">
        <v>0</v>
      </c>
      <c r="F1189">
        <v>0</v>
      </c>
    </row>
    <row r="1190" spans="1:6" x14ac:dyDescent="0.35">
      <c r="A1190" t="str">
        <v>Solicitud de servicio</v>
      </c>
      <c r="B1190" t="str">
        <v>Type1</v>
      </c>
      <c r="C1190" t="str">
        <v>B (Importante)</v>
      </c>
      <c r="D1190">
        <v>8</v>
      </c>
      <c r="E1190">
        <v>0</v>
      </c>
      <c r="F1190">
        <v>0</v>
      </c>
    </row>
    <row r="1191" spans="1:6" x14ac:dyDescent="0.35">
      <c r="A1191" t="str">
        <v>Solicitud de servicio</v>
      </c>
      <c r="B1191" t="str">
        <v>Type1</v>
      </c>
      <c r="C1191" t="str">
        <v>B (Importante)</v>
      </c>
      <c r="D1191">
        <v>8</v>
      </c>
      <c r="E1191">
        <v>1</v>
      </c>
      <c r="F1191">
        <v>0</v>
      </c>
    </row>
    <row r="1192" spans="1:6" x14ac:dyDescent="0.35">
      <c r="A1192" t="str">
        <v>Incidente</v>
      </c>
      <c r="B1192" t="str">
        <v>Type6</v>
      </c>
      <c r="C1192" t="str">
        <v>A (Muy Importante)</v>
      </c>
      <c r="D1192">
        <v>8</v>
      </c>
      <c r="E1192">
        <v>0</v>
      </c>
      <c r="F1192">
        <v>0</v>
      </c>
    </row>
    <row r="1193" spans="1:6" x14ac:dyDescent="0.35">
      <c r="A1193" t="str">
        <v>Incidente</v>
      </c>
      <c r="B1193" t="str">
        <v>Type6</v>
      </c>
      <c r="C1193" t="str">
        <v>A (Muy Importante)</v>
      </c>
      <c r="D1193">
        <v>8</v>
      </c>
      <c r="E1193">
        <v>1</v>
      </c>
      <c r="F1193">
        <v>1</v>
      </c>
    </row>
    <row r="1194" spans="1:6" x14ac:dyDescent="0.35">
      <c r="A1194" t="str">
        <v>Incidente</v>
      </c>
      <c r="B1194" t="str">
        <v>Type6</v>
      </c>
      <c r="C1194" t="str">
        <v>A+ (Crítico)</v>
      </c>
      <c r="D1194">
        <v>8</v>
      </c>
      <c r="E1194">
        <v>2</v>
      </c>
      <c r="F1194">
        <v>1</v>
      </c>
    </row>
    <row r="1195" spans="1:6" x14ac:dyDescent="0.35">
      <c r="A1195" t="str">
        <v>Incidente</v>
      </c>
      <c r="B1195" t="str">
        <v>Type2</v>
      </c>
      <c r="C1195" t="str">
        <v>A (Muy Importante)</v>
      </c>
      <c r="D1195">
        <v>8</v>
      </c>
      <c r="E1195">
        <v>2</v>
      </c>
      <c r="F1195">
        <v>2</v>
      </c>
    </row>
    <row r="1196" spans="1:6" x14ac:dyDescent="0.35">
      <c r="A1196" t="str">
        <v>Incidente</v>
      </c>
      <c r="B1196" t="str">
        <v>Type2</v>
      </c>
      <c r="C1196" t="str">
        <v>A (Muy Importante)</v>
      </c>
      <c r="D1196">
        <v>8</v>
      </c>
      <c r="E1196">
        <v>0</v>
      </c>
      <c r="F1196">
        <v>0</v>
      </c>
    </row>
    <row r="1197" spans="1:6" x14ac:dyDescent="0.35">
      <c r="A1197" t="str">
        <v>Incidente</v>
      </c>
      <c r="B1197" t="str">
        <v>Type6</v>
      </c>
      <c r="C1197" t="str">
        <v>A (Muy Importante)</v>
      </c>
      <c r="D1197">
        <v>8</v>
      </c>
      <c r="E1197">
        <v>1</v>
      </c>
      <c r="F1197">
        <v>1</v>
      </c>
    </row>
    <row r="1198" spans="1:6" x14ac:dyDescent="0.35">
      <c r="A1198" t="str">
        <v>Incidente</v>
      </c>
      <c r="B1198" t="str">
        <v>Type8</v>
      </c>
      <c r="C1198" t="str">
        <v>B (Importante)</v>
      </c>
      <c r="D1198">
        <v>8</v>
      </c>
      <c r="E1198">
        <v>0</v>
      </c>
      <c r="F1198">
        <v>0</v>
      </c>
    </row>
    <row r="1199" spans="1:6" x14ac:dyDescent="0.35">
      <c r="A1199" t="str">
        <v>Incidente</v>
      </c>
      <c r="B1199" t="str">
        <v>Type8</v>
      </c>
      <c r="C1199" t="str">
        <v>B (Importante)</v>
      </c>
      <c r="D1199">
        <v>8</v>
      </c>
      <c r="E1199">
        <v>2</v>
      </c>
      <c r="F1199">
        <v>1</v>
      </c>
    </row>
    <row r="1200" spans="1:6" x14ac:dyDescent="0.35">
      <c r="A1200" t="str">
        <v>Incidente</v>
      </c>
      <c r="B1200" t="str">
        <v>Type8</v>
      </c>
      <c r="C1200" t="str">
        <v>B (Importante)</v>
      </c>
      <c r="D1200">
        <v>8</v>
      </c>
      <c r="E1200">
        <v>3</v>
      </c>
      <c r="F1200">
        <v>0</v>
      </c>
    </row>
    <row r="1201" spans="1:6" x14ac:dyDescent="0.35">
      <c r="A1201" t="str">
        <v>Incidente</v>
      </c>
      <c r="B1201" t="str">
        <v>Type8</v>
      </c>
      <c r="C1201" t="str">
        <v>B (Importante)</v>
      </c>
      <c r="D1201">
        <v>8</v>
      </c>
      <c r="E1201">
        <v>3</v>
      </c>
      <c r="F1201">
        <v>0</v>
      </c>
    </row>
    <row r="1202" spans="1:6" x14ac:dyDescent="0.35">
      <c r="A1202" t="str">
        <v>Incidente</v>
      </c>
      <c r="B1202" t="str">
        <v>Type4</v>
      </c>
      <c r="C1202" t="str">
        <v>A (Muy Importante)</v>
      </c>
      <c r="D1202">
        <v>8</v>
      </c>
      <c r="E1202">
        <v>0</v>
      </c>
      <c r="F1202">
        <v>0</v>
      </c>
    </row>
    <row r="1203" spans="1:6" x14ac:dyDescent="0.35">
      <c r="A1203" t="str">
        <v>Incidente</v>
      </c>
      <c r="B1203" t="str">
        <v>Type4</v>
      </c>
      <c r="C1203" t="str">
        <v>A+ (Crítico)</v>
      </c>
      <c r="D1203">
        <v>8</v>
      </c>
      <c r="E1203">
        <v>1</v>
      </c>
      <c r="F1203">
        <v>1</v>
      </c>
    </row>
    <row r="1204" spans="1:6" x14ac:dyDescent="0.35">
      <c r="A1204" t="str">
        <v>Incidente</v>
      </c>
      <c r="B1204" t="str">
        <v>Type2</v>
      </c>
      <c r="C1204" t="str">
        <v>A (Muy Importante)</v>
      </c>
      <c r="D1204">
        <v>8</v>
      </c>
      <c r="E1204">
        <v>9</v>
      </c>
      <c r="F1204">
        <v>5</v>
      </c>
    </row>
    <row r="1205" spans="1:6" x14ac:dyDescent="0.35">
      <c r="A1205" t="str">
        <v>Solicitud de servicio</v>
      </c>
      <c r="B1205" t="str">
        <v>Type1</v>
      </c>
      <c r="C1205" t="str">
        <v>B (Importante)</v>
      </c>
      <c r="D1205">
        <v>8</v>
      </c>
      <c r="E1205">
        <v>0</v>
      </c>
      <c r="F1205">
        <v>0</v>
      </c>
    </row>
    <row r="1206" spans="1:6" x14ac:dyDescent="0.35">
      <c r="A1206" t="str">
        <v>Incidente</v>
      </c>
      <c r="B1206" t="str">
        <v>Type4</v>
      </c>
      <c r="C1206" t="str">
        <v>A++ (Bloqueo)</v>
      </c>
      <c r="D1206">
        <v>8</v>
      </c>
      <c r="E1206">
        <v>0</v>
      </c>
      <c r="F1206">
        <v>0</v>
      </c>
    </row>
    <row r="1207" spans="1:6" x14ac:dyDescent="0.35">
      <c r="A1207" t="str">
        <v>Incidente</v>
      </c>
      <c r="B1207" t="str">
        <v>Type6</v>
      </c>
      <c r="C1207" t="str">
        <v>A (Muy Importante)</v>
      </c>
      <c r="D1207">
        <v>8</v>
      </c>
      <c r="E1207">
        <v>8</v>
      </c>
      <c r="F1207">
        <v>7</v>
      </c>
    </row>
    <row r="1208" spans="1:6" x14ac:dyDescent="0.35">
      <c r="A1208" t="str">
        <v>Solicitud de servicio</v>
      </c>
      <c r="B1208" t="str">
        <v>Type10</v>
      </c>
      <c r="C1208" t="str">
        <v>B (Importante)</v>
      </c>
      <c r="D1208">
        <v>8</v>
      </c>
      <c r="E1208">
        <v>1</v>
      </c>
      <c r="F1208">
        <v>0</v>
      </c>
    </row>
    <row r="1209" spans="1:6" x14ac:dyDescent="0.35">
      <c r="A1209" t="str">
        <v>Incidente</v>
      </c>
      <c r="B1209" t="str">
        <v>Type2</v>
      </c>
      <c r="C1209" t="str">
        <v>A (Muy Importante)</v>
      </c>
      <c r="D1209">
        <v>8</v>
      </c>
      <c r="E1209">
        <v>4</v>
      </c>
      <c r="F1209">
        <v>4</v>
      </c>
    </row>
    <row r="1210" spans="1:6" x14ac:dyDescent="0.35">
      <c r="A1210" t="str">
        <v>Incidente</v>
      </c>
      <c r="B1210" t="str">
        <v>Type6</v>
      </c>
      <c r="C1210" t="str">
        <v>A (Muy Importante)</v>
      </c>
      <c r="D1210">
        <v>8</v>
      </c>
      <c r="E1210">
        <v>5</v>
      </c>
      <c r="F1210">
        <v>5</v>
      </c>
    </row>
    <row r="1211" spans="1:6" x14ac:dyDescent="0.35">
      <c r="A1211" t="str">
        <v>Incidente</v>
      </c>
      <c r="B1211" t="str">
        <v>Type8</v>
      </c>
      <c r="C1211" t="str">
        <v>B (Importante)</v>
      </c>
      <c r="D1211">
        <v>8</v>
      </c>
      <c r="E1211">
        <v>8</v>
      </c>
      <c r="F1211">
        <v>0</v>
      </c>
    </row>
    <row r="1212" spans="1:6" x14ac:dyDescent="0.35">
      <c r="A1212" t="str">
        <v>Incidente</v>
      </c>
      <c r="B1212" t="str">
        <v>Type6</v>
      </c>
      <c r="C1212" t="str">
        <v>A+ (Crítico)</v>
      </c>
      <c r="D1212">
        <v>8</v>
      </c>
      <c r="E1212">
        <v>1</v>
      </c>
      <c r="F1212">
        <v>1</v>
      </c>
    </row>
    <row r="1213" spans="1:6" x14ac:dyDescent="0.35">
      <c r="A1213" t="str">
        <v>Solicitud de servicio</v>
      </c>
      <c r="B1213" t="str">
        <v>Type1</v>
      </c>
      <c r="C1213" t="str">
        <v>A (Muy Importante)</v>
      </c>
      <c r="D1213">
        <v>8</v>
      </c>
      <c r="E1213">
        <v>0</v>
      </c>
      <c r="F1213">
        <v>0</v>
      </c>
    </row>
    <row r="1214" spans="1:6" x14ac:dyDescent="0.35">
      <c r="A1214" t="str">
        <v>Incidente</v>
      </c>
      <c r="B1214" t="str">
        <v>Type4</v>
      </c>
      <c r="C1214" t="str">
        <v>A++ (Bloqueo)</v>
      </c>
      <c r="D1214">
        <v>8</v>
      </c>
      <c r="E1214">
        <v>1</v>
      </c>
      <c r="F1214">
        <v>1</v>
      </c>
    </row>
    <row r="1215" spans="1:6" x14ac:dyDescent="0.35">
      <c r="A1215" t="str">
        <v>Incidente</v>
      </c>
      <c r="B1215" t="str">
        <v>Type4</v>
      </c>
      <c r="C1215" t="str">
        <v>A++ (Bloqueo)</v>
      </c>
      <c r="D1215">
        <v>8</v>
      </c>
      <c r="E1215">
        <v>0</v>
      </c>
      <c r="F1215">
        <v>0</v>
      </c>
    </row>
    <row r="1216" spans="1:6" x14ac:dyDescent="0.35">
      <c r="A1216" t="str">
        <v>Incidente</v>
      </c>
      <c r="B1216" t="str">
        <v>Type6</v>
      </c>
      <c r="C1216" t="str">
        <v>A (Muy Importante)</v>
      </c>
      <c r="D1216">
        <v>8</v>
      </c>
      <c r="E1216">
        <v>1</v>
      </c>
      <c r="F1216">
        <v>0</v>
      </c>
    </row>
    <row r="1217" spans="1:6" x14ac:dyDescent="0.35">
      <c r="A1217" t="str">
        <v>Incidente</v>
      </c>
      <c r="B1217" t="str">
        <v>Type4</v>
      </c>
      <c r="C1217" t="str">
        <v>A (Muy Importante)</v>
      </c>
      <c r="D1217">
        <v>8</v>
      </c>
      <c r="E1217">
        <v>1</v>
      </c>
      <c r="F1217">
        <v>1</v>
      </c>
    </row>
    <row r="1218" spans="1:6" x14ac:dyDescent="0.35">
      <c r="A1218" t="str">
        <v>Incidente</v>
      </c>
      <c r="B1218" t="str">
        <v>Type4</v>
      </c>
      <c r="C1218" t="str">
        <v>A+ (Crítico)</v>
      </c>
      <c r="D1218">
        <v>8</v>
      </c>
      <c r="E1218">
        <v>1</v>
      </c>
      <c r="F1218">
        <v>0</v>
      </c>
    </row>
    <row r="1219" spans="1:6" x14ac:dyDescent="0.35">
      <c r="A1219" t="str">
        <v>Incidente</v>
      </c>
      <c r="B1219" t="str">
        <v>Type4</v>
      </c>
      <c r="C1219" t="str">
        <v>A+ (Crítico)</v>
      </c>
      <c r="D1219">
        <v>8</v>
      </c>
      <c r="E1219">
        <v>1</v>
      </c>
      <c r="F1219">
        <v>0</v>
      </c>
    </row>
    <row r="1220" spans="1:6" x14ac:dyDescent="0.35">
      <c r="A1220" t="str">
        <v>Incidente</v>
      </c>
      <c r="B1220" t="str">
        <v>Type4</v>
      </c>
      <c r="C1220" t="str">
        <v>A+ (Crítico)</v>
      </c>
      <c r="D1220">
        <v>8</v>
      </c>
      <c r="E1220">
        <v>1</v>
      </c>
      <c r="F1220">
        <v>0</v>
      </c>
    </row>
    <row r="1221" spans="1:6" x14ac:dyDescent="0.35">
      <c r="A1221" t="str">
        <v>Incidente</v>
      </c>
      <c r="B1221" t="str">
        <v>Type4</v>
      </c>
      <c r="C1221" t="str">
        <v>A+ (Crítico)</v>
      </c>
      <c r="D1221">
        <v>8</v>
      </c>
      <c r="E1221">
        <v>2</v>
      </c>
      <c r="F1221">
        <v>2</v>
      </c>
    </row>
    <row r="1222" spans="1:6" x14ac:dyDescent="0.35">
      <c r="A1222" t="str">
        <v>Incidente</v>
      </c>
      <c r="B1222" t="str">
        <v>Type4</v>
      </c>
      <c r="C1222" t="str">
        <v>A+ (Crítico)</v>
      </c>
      <c r="D1222">
        <v>8</v>
      </c>
      <c r="E1222">
        <v>1</v>
      </c>
      <c r="F1222">
        <v>0</v>
      </c>
    </row>
    <row r="1223" spans="1:6" x14ac:dyDescent="0.35">
      <c r="A1223" t="str">
        <v>Incidente</v>
      </c>
      <c r="B1223" t="str">
        <v>Type4</v>
      </c>
      <c r="C1223" t="str">
        <v>A (Muy Importante)</v>
      </c>
      <c r="D1223">
        <v>8</v>
      </c>
      <c r="E1223">
        <v>0</v>
      </c>
      <c r="F1223">
        <v>0</v>
      </c>
    </row>
    <row r="1224" spans="1:6" x14ac:dyDescent="0.35">
      <c r="A1224" t="str">
        <v>Incidente</v>
      </c>
      <c r="B1224" t="str">
        <v>Type6</v>
      </c>
      <c r="C1224" t="str">
        <v>A (Muy Importante)</v>
      </c>
      <c r="D1224">
        <v>8</v>
      </c>
      <c r="E1224">
        <v>0</v>
      </c>
      <c r="F1224">
        <v>0</v>
      </c>
    </row>
    <row r="1225" spans="1:6" x14ac:dyDescent="0.35">
      <c r="A1225" t="str">
        <v>Incidente</v>
      </c>
      <c r="B1225" t="str">
        <v>Type8</v>
      </c>
      <c r="C1225" t="str">
        <v>B (Importante)</v>
      </c>
      <c r="D1225">
        <v>8</v>
      </c>
      <c r="E1225">
        <v>10</v>
      </c>
      <c r="F1225">
        <v>0</v>
      </c>
    </row>
    <row r="1226" spans="1:6" x14ac:dyDescent="0.35">
      <c r="A1226" t="str">
        <v>Solicitud de servicio</v>
      </c>
      <c r="B1226" t="str">
        <v>Type1</v>
      </c>
      <c r="C1226" t="str">
        <v>A (Muy Importante)</v>
      </c>
      <c r="D1226">
        <v>8</v>
      </c>
      <c r="E1226">
        <v>0</v>
      </c>
      <c r="F1226">
        <v>0</v>
      </c>
    </row>
    <row r="1227" spans="1:6" x14ac:dyDescent="0.35">
      <c r="A1227" t="str">
        <v>Incidente</v>
      </c>
      <c r="B1227" t="str">
        <v>Type4</v>
      </c>
      <c r="C1227" t="str">
        <v>A (Muy Importante)</v>
      </c>
      <c r="D1227">
        <v>8</v>
      </c>
      <c r="E1227">
        <v>0</v>
      </c>
      <c r="F1227">
        <v>0</v>
      </c>
    </row>
    <row r="1228" spans="1:6" x14ac:dyDescent="0.35">
      <c r="A1228" t="str">
        <v>Incidente</v>
      </c>
      <c r="B1228" t="str">
        <v>Type4</v>
      </c>
      <c r="C1228" t="str">
        <v>A++ (Bloqueo)</v>
      </c>
      <c r="D1228">
        <v>8</v>
      </c>
      <c r="E1228">
        <v>12</v>
      </c>
      <c r="F1228">
        <v>12</v>
      </c>
    </row>
    <row r="1229" spans="1:6" x14ac:dyDescent="0.35">
      <c r="A1229" t="str">
        <v>Incidente</v>
      </c>
      <c r="B1229" t="str">
        <v>Type2</v>
      </c>
      <c r="C1229" t="str">
        <v>A+ (Crítico)</v>
      </c>
      <c r="D1229">
        <v>8</v>
      </c>
      <c r="E1229">
        <v>0</v>
      </c>
      <c r="F1229">
        <v>0</v>
      </c>
    </row>
    <row r="1230" spans="1:6" x14ac:dyDescent="0.35">
      <c r="A1230" t="str">
        <v>Solicitud de servicio</v>
      </c>
      <c r="B1230" t="str">
        <v>Type1</v>
      </c>
      <c r="C1230" t="str">
        <v>A (Muy Importante)</v>
      </c>
      <c r="D1230">
        <v>8</v>
      </c>
      <c r="E1230">
        <v>0</v>
      </c>
      <c r="F1230">
        <v>0</v>
      </c>
    </row>
    <row r="1231" spans="1:6" x14ac:dyDescent="0.35">
      <c r="A1231" t="str">
        <v>Incidente</v>
      </c>
      <c r="B1231" t="str">
        <v>Type6</v>
      </c>
      <c r="C1231" t="str">
        <v>A+ (Crítico)</v>
      </c>
      <c r="D1231">
        <v>8</v>
      </c>
      <c r="E1231">
        <v>1</v>
      </c>
      <c r="F1231">
        <v>1</v>
      </c>
    </row>
    <row r="1232" spans="1:6" x14ac:dyDescent="0.35">
      <c r="A1232" t="str">
        <v>Incidente</v>
      </c>
      <c r="B1232" t="str">
        <v>Type8</v>
      </c>
      <c r="C1232" t="str">
        <v>B (Importante)</v>
      </c>
      <c r="D1232">
        <v>8</v>
      </c>
      <c r="E1232">
        <v>1</v>
      </c>
      <c r="F1232">
        <v>0</v>
      </c>
    </row>
    <row r="1233" spans="1:6" x14ac:dyDescent="0.35">
      <c r="A1233" t="str">
        <v>Incidente</v>
      </c>
      <c r="B1233" t="str">
        <v>Type6</v>
      </c>
      <c r="C1233" t="str">
        <v>A (Muy Importante)</v>
      </c>
      <c r="D1233">
        <v>8</v>
      </c>
      <c r="E1233">
        <v>1</v>
      </c>
      <c r="F1233">
        <v>1</v>
      </c>
    </row>
    <row r="1234" spans="1:6" x14ac:dyDescent="0.35">
      <c r="A1234" t="str">
        <v>Incidente</v>
      </c>
      <c r="B1234" t="str">
        <v>Type4</v>
      </c>
      <c r="C1234" t="str">
        <v>A+ (Crítico)</v>
      </c>
      <c r="D1234">
        <v>8</v>
      </c>
      <c r="E1234">
        <v>0</v>
      </c>
      <c r="F1234">
        <v>0</v>
      </c>
    </row>
    <row r="1235" spans="1:6" x14ac:dyDescent="0.35">
      <c r="A1235" t="str">
        <v>Incidente</v>
      </c>
      <c r="B1235" t="str">
        <v>Type4</v>
      </c>
      <c r="C1235" t="str">
        <v>A++ (Bloqueo)</v>
      </c>
      <c r="D1235">
        <v>8</v>
      </c>
      <c r="E1235">
        <v>0</v>
      </c>
      <c r="F1235">
        <v>0</v>
      </c>
    </row>
    <row r="1236" spans="1:6" x14ac:dyDescent="0.35">
      <c r="A1236" t="str">
        <v>Incidente</v>
      </c>
      <c r="B1236" t="str">
        <v>Type6</v>
      </c>
      <c r="C1236" t="str">
        <v>A (Muy Importante)</v>
      </c>
      <c r="D1236">
        <v>8</v>
      </c>
      <c r="E1236">
        <v>0</v>
      </c>
      <c r="F1236">
        <v>0</v>
      </c>
    </row>
    <row r="1237" spans="1:6" x14ac:dyDescent="0.35">
      <c r="A1237" t="str">
        <v>Incidente</v>
      </c>
      <c r="B1237" t="str">
        <v>Type2</v>
      </c>
      <c r="C1237" t="str">
        <v>A+ (Crítico)</v>
      </c>
      <c r="D1237">
        <v>8</v>
      </c>
      <c r="E1237">
        <v>13</v>
      </c>
      <c r="F1237">
        <v>13</v>
      </c>
    </row>
    <row r="1238" spans="1:6" x14ac:dyDescent="0.35">
      <c r="A1238" t="str">
        <v>Incidente</v>
      </c>
      <c r="B1238" t="str">
        <v>Type6</v>
      </c>
      <c r="C1238" t="str">
        <v>A (Muy Importante)</v>
      </c>
      <c r="D1238">
        <v>8</v>
      </c>
      <c r="E1238">
        <v>0</v>
      </c>
      <c r="F1238">
        <v>0</v>
      </c>
    </row>
    <row r="1239" spans="1:6" x14ac:dyDescent="0.35">
      <c r="A1239" t="str">
        <v>Incidente</v>
      </c>
      <c r="B1239" t="str">
        <v>Type2</v>
      </c>
      <c r="C1239" t="str">
        <v>A (Muy Importante)</v>
      </c>
      <c r="D1239">
        <v>8</v>
      </c>
      <c r="E1239">
        <v>2</v>
      </c>
      <c r="F1239">
        <v>2</v>
      </c>
    </row>
    <row r="1240" spans="1:6" x14ac:dyDescent="0.35">
      <c r="A1240" t="str">
        <v>Incidente</v>
      </c>
      <c r="B1240" t="str">
        <v>Type4</v>
      </c>
      <c r="C1240" t="str">
        <v>A+ (Crítico)</v>
      </c>
      <c r="D1240">
        <v>8</v>
      </c>
      <c r="E1240">
        <v>0</v>
      </c>
      <c r="F1240">
        <v>0</v>
      </c>
    </row>
    <row r="1241" spans="1:6" x14ac:dyDescent="0.35">
      <c r="A1241" t="str">
        <v>Solicitud de servicio</v>
      </c>
      <c r="B1241" t="str">
        <v>Type1</v>
      </c>
      <c r="C1241" t="str">
        <v>A (Muy Importante)</v>
      </c>
      <c r="D1241">
        <v>8</v>
      </c>
      <c r="E1241">
        <v>0</v>
      </c>
      <c r="F1241">
        <v>0</v>
      </c>
    </row>
    <row r="1242" spans="1:6" x14ac:dyDescent="0.35">
      <c r="A1242" t="str">
        <v>Incidente</v>
      </c>
      <c r="B1242" t="str">
        <v>Type17</v>
      </c>
      <c r="C1242" t="str">
        <v>A+ (Crítico)</v>
      </c>
      <c r="D1242">
        <v>8</v>
      </c>
      <c r="E1242">
        <v>17</v>
      </c>
      <c r="F1242">
        <v>7</v>
      </c>
    </row>
    <row r="1243" spans="1:6" x14ac:dyDescent="0.35">
      <c r="A1243" t="str">
        <v>Incidente</v>
      </c>
      <c r="B1243" t="str">
        <v>Type4</v>
      </c>
      <c r="C1243" t="str">
        <v>A (Muy Importante)</v>
      </c>
      <c r="D1243">
        <v>8</v>
      </c>
      <c r="E1243">
        <v>0</v>
      </c>
      <c r="F1243">
        <v>0</v>
      </c>
    </row>
    <row r="1244" spans="1:6" x14ac:dyDescent="0.35">
      <c r="A1244" t="str">
        <v>Incidente</v>
      </c>
      <c r="B1244" t="str">
        <v>Type4</v>
      </c>
      <c r="C1244" t="str">
        <v>A++ (Bloqueo)</v>
      </c>
      <c r="D1244">
        <v>8</v>
      </c>
      <c r="E1244">
        <v>4</v>
      </c>
      <c r="F1244">
        <v>1</v>
      </c>
    </row>
    <row r="1245" spans="1:6" x14ac:dyDescent="0.35">
      <c r="A1245" t="str">
        <v>Incidente</v>
      </c>
      <c r="B1245" t="str">
        <v>Type2</v>
      </c>
      <c r="C1245" t="str">
        <v>A (Muy Importante)</v>
      </c>
      <c r="D1245">
        <v>8</v>
      </c>
      <c r="E1245">
        <v>3</v>
      </c>
      <c r="F1245">
        <v>3</v>
      </c>
    </row>
    <row r="1246" spans="1:6" x14ac:dyDescent="0.35">
      <c r="A1246" t="str">
        <v>Incidente</v>
      </c>
      <c r="B1246" t="str">
        <v>Type2</v>
      </c>
      <c r="C1246" t="str">
        <v>A (Muy Importante)</v>
      </c>
      <c r="D1246">
        <v>8</v>
      </c>
      <c r="E1246">
        <v>3</v>
      </c>
      <c r="F1246">
        <v>3</v>
      </c>
    </row>
    <row r="1247" spans="1:6" x14ac:dyDescent="0.35">
      <c r="A1247" t="str">
        <v>Incidente</v>
      </c>
      <c r="B1247" t="str">
        <v>Type2</v>
      </c>
      <c r="C1247" t="str">
        <v>A (Muy Importante)</v>
      </c>
      <c r="D1247">
        <v>8</v>
      </c>
      <c r="E1247">
        <v>3</v>
      </c>
      <c r="F1247">
        <v>3</v>
      </c>
    </row>
    <row r="1248" spans="1:6" x14ac:dyDescent="0.35">
      <c r="A1248" t="str">
        <v>Incidente</v>
      </c>
      <c r="B1248" t="str">
        <v>Type4</v>
      </c>
      <c r="C1248" t="str">
        <v>A (Muy Importante)</v>
      </c>
      <c r="D1248">
        <v>8</v>
      </c>
      <c r="E1248">
        <v>0</v>
      </c>
      <c r="F1248">
        <v>0</v>
      </c>
    </row>
    <row r="1249" spans="1:6" x14ac:dyDescent="0.35">
      <c r="A1249" t="str">
        <v>Incidente</v>
      </c>
      <c r="B1249" t="str">
        <v>Type4</v>
      </c>
      <c r="C1249" t="str">
        <v>A (Muy Importante)</v>
      </c>
      <c r="D1249">
        <v>8</v>
      </c>
      <c r="E1249">
        <v>0</v>
      </c>
      <c r="F1249">
        <v>0</v>
      </c>
    </row>
    <row r="1250" spans="1:6" x14ac:dyDescent="0.35">
      <c r="A1250" t="str">
        <v>Incidente</v>
      </c>
      <c r="B1250" t="str">
        <v>Type2</v>
      </c>
      <c r="C1250" t="str">
        <v>A (Muy Importante)</v>
      </c>
      <c r="D1250">
        <v>8</v>
      </c>
      <c r="E1250">
        <v>6</v>
      </c>
      <c r="F1250">
        <v>6</v>
      </c>
    </row>
    <row r="1251" spans="1:6" x14ac:dyDescent="0.35">
      <c r="A1251" t="str">
        <v>Incidente</v>
      </c>
      <c r="B1251" t="str">
        <v>Type2</v>
      </c>
      <c r="C1251" t="str">
        <v>A (Muy Importante)</v>
      </c>
      <c r="D1251">
        <v>8</v>
      </c>
      <c r="E1251">
        <v>0</v>
      </c>
      <c r="F1251">
        <v>0</v>
      </c>
    </row>
    <row r="1252" spans="1:6" x14ac:dyDescent="0.35">
      <c r="A1252" t="str">
        <v>Incidente</v>
      </c>
      <c r="B1252" t="str">
        <v>Type6</v>
      </c>
      <c r="C1252" t="str">
        <v>A (Muy Importante)</v>
      </c>
      <c r="D1252">
        <v>8</v>
      </c>
      <c r="E1252">
        <v>7</v>
      </c>
      <c r="F1252">
        <v>7</v>
      </c>
    </row>
    <row r="1253" spans="1:6" x14ac:dyDescent="0.35">
      <c r="A1253" t="str">
        <v>Incidente</v>
      </c>
      <c r="B1253" t="str">
        <v>Type4</v>
      </c>
      <c r="C1253" t="str">
        <v>A (Muy Importante)</v>
      </c>
      <c r="D1253">
        <v>8</v>
      </c>
      <c r="E1253">
        <v>4</v>
      </c>
      <c r="F1253">
        <v>0</v>
      </c>
    </row>
    <row r="1254" spans="1:6" x14ac:dyDescent="0.35">
      <c r="A1254" t="str">
        <v>Incidente</v>
      </c>
      <c r="B1254" t="str">
        <v>Type2</v>
      </c>
      <c r="C1254" t="str">
        <v>B (Importante)</v>
      </c>
      <c r="D1254">
        <v>8</v>
      </c>
      <c r="E1254">
        <v>6</v>
      </c>
      <c r="F1254">
        <v>0</v>
      </c>
    </row>
    <row r="1255" spans="1:6" x14ac:dyDescent="0.35">
      <c r="A1255" t="str">
        <v>Incidente</v>
      </c>
      <c r="B1255" t="str">
        <v>Type6</v>
      </c>
      <c r="C1255" t="str">
        <v>A (Muy Importante)</v>
      </c>
      <c r="D1255">
        <v>8</v>
      </c>
      <c r="E1255">
        <v>5</v>
      </c>
      <c r="F1255">
        <v>0</v>
      </c>
    </row>
    <row r="1256" spans="1:6" x14ac:dyDescent="0.35">
      <c r="A1256" t="str">
        <v>Incidente</v>
      </c>
      <c r="B1256" t="str">
        <v>Type2</v>
      </c>
      <c r="C1256" t="str">
        <v>A (Muy Importante)</v>
      </c>
      <c r="D1256">
        <v>8</v>
      </c>
      <c r="E1256">
        <v>21</v>
      </c>
      <c r="F1256">
        <v>21</v>
      </c>
    </row>
    <row r="1257" spans="1:6" x14ac:dyDescent="0.35">
      <c r="A1257" t="str">
        <v>Incidente</v>
      </c>
      <c r="B1257" t="str">
        <v>Type6</v>
      </c>
      <c r="C1257" t="str">
        <v>A (Muy Importante)</v>
      </c>
      <c r="D1257">
        <v>8</v>
      </c>
      <c r="E1257">
        <v>8</v>
      </c>
      <c r="F1257">
        <v>7</v>
      </c>
    </row>
    <row r="1258" spans="1:6" x14ac:dyDescent="0.35">
      <c r="A1258" t="str">
        <v>Incidente</v>
      </c>
      <c r="B1258" t="str">
        <v>Type2</v>
      </c>
      <c r="C1258" t="str">
        <v>A+ (Crítico)</v>
      </c>
      <c r="D1258">
        <v>8</v>
      </c>
      <c r="E1258">
        <v>7</v>
      </c>
      <c r="F1258">
        <v>0</v>
      </c>
    </row>
    <row r="1259" spans="1:6" x14ac:dyDescent="0.35">
      <c r="A1259" t="str">
        <v>Solicitud de servicio</v>
      </c>
      <c r="B1259" t="str">
        <v>Type1</v>
      </c>
      <c r="C1259" t="str">
        <v>A (Muy Importante)</v>
      </c>
      <c r="D1259">
        <v>8</v>
      </c>
      <c r="E1259">
        <v>0</v>
      </c>
      <c r="F1259">
        <v>0</v>
      </c>
    </row>
    <row r="1260" spans="1:6" x14ac:dyDescent="0.35">
      <c r="A1260" t="str">
        <v>Solicitud de servicio</v>
      </c>
      <c r="B1260" t="str">
        <v>Type1</v>
      </c>
      <c r="C1260" t="str">
        <v>A (Muy Importante)</v>
      </c>
      <c r="D1260">
        <v>8</v>
      </c>
      <c r="E1260">
        <v>0</v>
      </c>
      <c r="F1260">
        <v>0</v>
      </c>
    </row>
    <row r="1261" spans="1:6" x14ac:dyDescent="0.35">
      <c r="A1261" t="str">
        <v>Solicitud de servicio</v>
      </c>
      <c r="B1261" t="str">
        <v>Type1</v>
      </c>
      <c r="C1261" t="str">
        <v>A (Muy Importante)</v>
      </c>
      <c r="D1261">
        <v>8</v>
      </c>
      <c r="E1261">
        <v>0</v>
      </c>
      <c r="F1261">
        <v>0</v>
      </c>
    </row>
    <row r="1262" spans="1:6" x14ac:dyDescent="0.35">
      <c r="A1262" t="str">
        <v>Incidente</v>
      </c>
      <c r="B1262" t="str">
        <v>Type6</v>
      </c>
      <c r="C1262" t="str">
        <v>A (Muy Importante)</v>
      </c>
      <c r="D1262">
        <v>8</v>
      </c>
      <c r="E1262">
        <v>6</v>
      </c>
      <c r="F1262">
        <v>6</v>
      </c>
    </row>
    <row r="1263" spans="1:6" x14ac:dyDescent="0.35">
      <c r="A1263" t="str">
        <v>Incidente</v>
      </c>
      <c r="B1263" t="str">
        <v>Type2</v>
      </c>
      <c r="C1263" t="str">
        <v>A (Muy Importante)</v>
      </c>
      <c r="D1263">
        <v>8</v>
      </c>
      <c r="E1263">
        <v>0</v>
      </c>
      <c r="F1263">
        <v>0</v>
      </c>
    </row>
    <row r="1264" spans="1:6" x14ac:dyDescent="0.35">
      <c r="A1264" t="str">
        <v>Incidente</v>
      </c>
      <c r="B1264" t="str">
        <v>Type4</v>
      </c>
      <c r="C1264" t="str">
        <v>A (Muy Importante)</v>
      </c>
      <c r="D1264">
        <v>8</v>
      </c>
      <c r="E1264">
        <v>4</v>
      </c>
      <c r="F1264">
        <v>0</v>
      </c>
    </row>
    <row r="1265" spans="1:6" x14ac:dyDescent="0.35">
      <c r="A1265" t="str">
        <v>Incidente</v>
      </c>
      <c r="B1265" t="str">
        <v>Type2</v>
      </c>
      <c r="C1265" t="str">
        <v>A+ (Crítico)</v>
      </c>
      <c r="D1265">
        <v>8</v>
      </c>
      <c r="E1265">
        <v>8</v>
      </c>
      <c r="F1265">
        <v>0</v>
      </c>
    </row>
    <row r="1266" spans="1:6" x14ac:dyDescent="0.35">
      <c r="A1266" t="str">
        <v>Incidente</v>
      </c>
      <c r="B1266" t="str">
        <v>Type6</v>
      </c>
      <c r="C1266" t="str">
        <v>A (Muy Importante)</v>
      </c>
      <c r="D1266">
        <v>8</v>
      </c>
      <c r="E1266">
        <v>0</v>
      </c>
      <c r="F1266">
        <v>0</v>
      </c>
    </row>
    <row r="1267" spans="1:6" x14ac:dyDescent="0.35">
      <c r="A1267" t="str">
        <v>Incidente</v>
      </c>
      <c r="B1267" t="str">
        <v>Type2</v>
      </c>
      <c r="C1267" t="str">
        <v>A (Muy Importante)</v>
      </c>
      <c r="D1267">
        <v>8</v>
      </c>
      <c r="E1267">
        <v>1</v>
      </c>
      <c r="F1267">
        <v>1</v>
      </c>
    </row>
    <row r="1268" spans="1:6" x14ac:dyDescent="0.35">
      <c r="A1268" t="str">
        <v>Incidente</v>
      </c>
      <c r="B1268" t="str">
        <v>Type4</v>
      </c>
      <c r="C1268" t="str">
        <v>A (Muy Importante)</v>
      </c>
      <c r="D1268">
        <v>8</v>
      </c>
      <c r="E1268">
        <v>5</v>
      </c>
      <c r="F1268">
        <v>0</v>
      </c>
    </row>
    <row r="1269" spans="1:6" x14ac:dyDescent="0.35">
      <c r="A1269" t="str">
        <v>Solicitud de servicio</v>
      </c>
      <c r="B1269" t="str">
        <v>Type1</v>
      </c>
      <c r="C1269" t="str">
        <v>B (Importante)</v>
      </c>
      <c r="D1269">
        <v>8</v>
      </c>
      <c r="E1269">
        <v>1</v>
      </c>
      <c r="F1269">
        <v>0</v>
      </c>
    </row>
    <row r="1270" spans="1:6" x14ac:dyDescent="0.35">
      <c r="A1270" t="str">
        <v>Solicitud de servicio</v>
      </c>
      <c r="B1270" t="str">
        <v>Type12</v>
      </c>
      <c r="C1270" t="str">
        <v>B (Importante)</v>
      </c>
      <c r="D1270">
        <v>8</v>
      </c>
      <c r="E1270">
        <v>2</v>
      </c>
      <c r="F1270">
        <v>2</v>
      </c>
    </row>
    <row r="1271" spans="1:6" x14ac:dyDescent="0.35">
      <c r="A1271" t="str">
        <v>Solicitud de servicio</v>
      </c>
      <c r="B1271" t="str">
        <v>Type12</v>
      </c>
      <c r="C1271" t="str">
        <v>B (Importante)</v>
      </c>
      <c r="D1271">
        <v>8</v>
      </c>
      <c r="E1271">
        <v>10</v>
      </c>
      <c r="F1271">
        <v>0</v>
      </c>
    </row>
    <row r="1272" spans="1:6" x14ac:dyDescent="0.35">
      <c r="A1272" t="str">
        <v>Incidente</v>
      </c>
      <c r="B1272" t="str">
        <v>Type2</v>
      </c>
      <c r="C1272" t="str">
        <v>A+ (Crítico)</v>
      </c>
      <c r="D1272">
        <v>8</v>
      </c>
      <c r="E1272">
        <v>9</v>
      </c>
      <c r="F1272">
        <v>9</v>
      </c>
    </row>
    <row r="1273" spans="1:6" x14ac:dyDescent="0.35">
      <c r="A1273" t="str">
        <v>Solicitud de servicio</v>
      </c>
      <c r="B1273" t="str">
        <v>Type1</v>
      </c>
      <c r="C1273" t="str">
        <v>A (Muy Importante)</v>
      </c>
      <c r="D1273">
        <v>8</v>
      </c>
      <c r="E1273">
        <v>0</v>
      </c>
      <c r="F1273">
        <v>0</v>
      </c>
    </row>
    <row r="1274" spans="1:6" x14ac:dyDescent="0.35">
      <c r="A1274" t="str">
        <v>Incidente</v>
      </c>
      <c r="B1274" t="str">
        <v>Type4</v>
      </c>
      <c r="C1274" t="str">
        <v>A (Muy Importante)</v>
      </c>
      <c r="D1274">
        <v>8</v>
      </c>
      <c r="E1274">
        <v>6</v>
      </c>
      <c r="F1274">
        <v>0</v>
      </c>
    </row>
    <row r="1275" spans="1:6" x14ac:dyDescent="0.35">
      <c r="A1275" t="str">
        <v>Incidente</v>
      </c>
      <c r="B1275" t="str">
        <v>Type6</v>
      </c>
      <c r="C1275" t="str">
        <v>A (Muy Importante)</v>
      </c>
      <c r="D1275">
        <v>8</v>
      </c>
      <c r="E1275">
        <v>0</v>
      </c>
      <c r="F1275">
        <v>0</v>
      </c>
    </row>
    <row r="1276" spans="1:6" x14ac:dyDescent="0.35">
      <c r="A1276" t="str">
        <v>Incidente</v>
      </c>
      <c r="B1276" t="str">
        <v>Type2</v>
      </c>
      <c r="C1276" t="str">
        <v>D (Trivial)</v>
      </c>
      <c r="D1276">
        <v>8</v>
      </c>
      <c r="E1276">
        <v>10</v>
      </c>
      <c r="F1276">
        <v>10</v>
      </c>
    </row>
    <row r="1277" spans="1:6" x14ac:dyDescent="0.35">
      <c r="A1277" t="str">
        <v>Incidente</v>
      </c>
      <c r="B1277" t="str">
        <v>Type2</v>
      </c>
      <c r="C1277" t="str">
        <v>D (Trivial)</v>
      </c>
      <c r="D1277">
        <v>8</v>
      </c>
      <c r="E1277">
        <v>10</v>
      </c>
      <c r="F1277">
        <v>10</v>
      </c>
    </row>
    <row r="1278" spans="1:6" x14ac:dyDescent="0.35">
      <c r="A1278" t="str">
        <v>Incidente</v>
      </c>
      <c r="B1278" t="str">
        <v>Type2</v>
      </c>
      <c r="C1278" t="str">
        <v>A+ (Crítico)</v>
      </c>
      <c r="D1278">
        <v>8</v>
      </c>
      <c r="E1278">
        <v>21</v>
      </c>
      <c r="F1278">
        <v>21</v>
      </c>
    </row>
    <row r="1279" spans="1:6" x14ac:dyDescent="0.35">
      <c r="A1279" t="str">
        <v>Incidente</v>
      </c>
      <c r="B1279" t="str">
        <v>Type6</v>
      </c>
      <c r="C1279" t="str">
        <v>A (Muy Importante)</v>
      </c>
      <c r="D1279">
        <v>8</v>
      </c>
      <c r="E1279">
        <v>28</v>
      </c>
      <c r="F1279">
        <v>28</v>
      </c>
    </row>
    <row r="1280" spans="1:6" x14ac:dyDescent="0.35">
      <c r="A1280" t="str">
        <v>Incidente</v>
      </c>
      <c r="B1280" t="str">
        <v>Type2</v>
      </c>
      <c r="C1280" t="str">
        <v>A (Muy Importante)</v>
      </c>
      <c r="D1280">
        <v>8</v>
      </c>
      <c r="E1280">
        <v>1</v>
      </c>
      <c r="F1280">
        <v>0</v>
      </c>
    </row>
    <row r="1281" spans="1:6" x14ac:dyDescent="0.35">
      <c r="A1281" t="str">
        <v>Incidente</v>
      </c>
      <c r="B1281" t="str">
        <v>Type4</v>
      </c>
      <c r="C1281" t="str">
        <v>A (Muy Importante)</v>
      </c>
      <c r="D1281">
        <v>8</v>
      </c>
      <c r="E1281">
        <v>23</v>
      </c>
      <c r="F1281">
        <v>23</v>
      </c>
    </row>
    <row r="1282" spans="1:6" x14ac:dyDescent="0.35">
      <c r="A1282" t="str">
        <v>Incidente</v>
      </c>
      <c r="B1282" t="str">
        <v>Type4</v>
      </c>
      <c r="C1282" t="str">
        <v>A+ (Crítico)</v>
      </c>
      <c r="D1282">
        <v>8</v>
      </c>
      <c r="E1282">
        <v>2</v>
      </c>
      <c r="F1282">
        <v>2</v>
      </c>
    </row>
    <row r="1283" spans="1:6" x14ac:dyDescent="0.35">
      <c r="A1283" t="str">
        <v>Incidente</v>
      </c>
      <c r="B1283" t="str">
        <v>Type4</v>
      </c>
      <c r="C1283" t="str">
        <v>A+ (Crítico)</v>
      </c>
      <c r="D1283">
        <v>8</v>
      </c>
      <c r="E1283">
        <v>1</v>
      </c>
      <c r="F1283">
        <v>1</v>
      </c>
    </row>
    <row r="1284" spans="1:6" x14ac:dyDescent="0.35">
      <c r="A1284" t="str">
        <v>Incidente</v>
      </c>
      <c r="B1284" t="str">
        <v>Type4</v>
      </c>
      <c r="C1284" t="str">
        <v>A (Muy Importante)</v>
      </c>
      <c r="D1284">
        <v>8</v>
      </c>
      <c r="E1284">
        <v>0</v>
      </c>
      <c r="F1284">
        <v>0</v>
      </c>
    </row>
    <row r="1285" spans="1:6" x14ac:dyDescent="0.35">
      <c r="A1285" t="str">
        <v>Incidente</v>
      </c>
      <c r="B1285" t="str">
        <v>Type6</v>
      </c>
      <c r="C1285" t="str">
        <v>B (Importante)</v>
      </c>
      <c r="D1285">
        <v>8</v>
      </c>
      <c r="E1285">
        <v>1</v>
      </c>
      <c r="F1285">
        <v>0</v>
      </c>
    </row>
    <row r="1286" spans="1:6" x14ac:dyDescent="0.35">
      <c r="A1286" t="str">
        <v>Incidente</v>
      </c>
      <c r="B1286" t="str">
        <v>Type8</v>
      </c>
      <c r="C1286" t="str">
        <v>B (Importante)</v>
      </c>
      <c r="D1286">
        <v>8</v>
      </c>
      <c r="E1286">
        <v>8</v>
      </c>
      <c r="F1286">
        <v>0</v>
      </c>
    </row>
    <row r="1287" spans="1:6" x14ac:dyDescent="0.35">
      <c r="A1287" t="str">
        <v>Incidente</v>
      </c>
      <c r="B1287" t="str">
        <v>Type4</v>
      </c>
      <c r="C1287" t="str">
        <v>A (Muy Importante)</v>
      </c>
      <c r="D1287">
        <v>8</v>
      </c>
      <c r="E1287">
        <v>3</v>
      </c>
      <c r="F1287">
        <v>3</v>
      </c>
    </row>
    <row r="1288" spans="1:6" x14ac:dyDescent="0.35">
      <c r="A1288" t="str">
        <v>Incidente</v>
      </c>
      <c r="B1288" t="str">
        <v>Type8</v>
      </c>
      <c r="C1288" t="str">
        <v>B (Importante)</v>
      </c>
      <c r="D1288">
        <v>8</v>
      </c>
      <c r="E1288">
        <v>10</v>
      </c>
      <c r="F1288">
        <v>0</v>
      </c>
    </row>
    <row r="1289" spans="1:6" x14ac:dyDescent="0.35">
      <c r="A1289" t="str">
        <v>Incidente</v>
      </c>
      <c r="B1289" t="str">
        <v>Type2</v>
      </c>
      <c r="C1289" t="str">
        <v>A (Muy Importante)</v>
      </c>
      <c r="D1289">
        <v>8</v>
      </c>
      <c r="E1289">
        <v>13</v>
      </c>
      <c r="F1289">
        <v>0</v>
      </c>
    </row>
    <row r="1290" spans="1:6" x14ac:dyDescent="0.35">
      <c r="A1290" t="str">
        <v>Incidente</v>
      </c>
      <c r="B1290" t="str">
        <v>Type4</v>
      </c>
      <c r="C1290" t="str">
        <v>A (Muy Importante)</v>
      </c>
      <c r="D1290">
        <v>8</v>
      </c>
      <c r="E1290">
        <v>5</v>
      </c>
      <c r="F1290">
        <v>5</v>
      </c>
    </row>
    <row r="1291" spans="1:6" x14ac:dyDescent="0.35">
      <c r="A1291" t="str">
        <v>Incidente</v>
      </c>
      <c r="B1291" t="str">
        <v>Type2</v>
      </c>
      <c r="C1291" t="str">
        <v>A+ (Crítico)</v>
      </c>
      <c r="D1291">
        <v>8</v>
      </c>
      <c r="E1291">
        <v>13</v>
      </c>
      <c r="F1291">
        <v>13</v>
      </c>
    </row>
    <row r="1292" spans="1:6" x14ac:dyDescent="0.35">
      <c r="A1292" t="str">
        <v>Incidente</v>
      </c>
      <c r="B1292" t="str">
        <v>Type2</v>
      </c>
      <c r="C1292" t="str">
        <v>A+ (Crítico)</v>
      </c>
      <c r="D1292">
        <v>8</v>
      </c>
      <c r="E1292">
        <v>6</v>
      </c>
      <c r="F1292">
        <v>6</v>
      </c>
    </row>
    <row r="1293" spans="1:6" x14ac:dyDescent="0.35">
      <c r="A1293" t="str">
        <v>Incidente</v>
      </c>
      <c r="B1293" t="str">
        <v>Type2</v>
      </c>
      <c r="C1293" t="str">
        <v>A+ (Crítico)</v>
      </c>
      <c r="D1293">
        <v>8</v>
      </c>
      <c r="E1293">
        <v>14</v>
      </c>
      <c r="F1293">
        <v>14</v>
      </c>
    </row>
    <row r="1294" spans="1:6" x14ac:dyDescent="0.35">
      <c r="A1294" t="str">
        <v>Incidente</v>
      </c>
      <c r="B1294" t="str">
        <v>Type6</v>
      </c>
      <c r="C1294" t="str">
        <v>A (Muy Importante)</v>
      </c>
      <c r="D1294">
        <v>8</v>
      </c>
      <c r="E1294">
        <v>23</v>
      </c>
      <c r="F1294">
        <v>23</v>
      </c>
    </row>
    <row r="1295" spans="1:6" x14ac:dyDescent="0.35">
      <c r="A1295" t="str">
        <v>Incidente</v>
      </c>
      <c r="B1295" t="str">
        <v>Type6</v>
      </c>
      <c r="C1295" t="str">
        <v>A (Muy Importante)</v>
      </c>
      <c r="D1295">
        <v>8</v>
      </c>
      <c r="E1295">
        <v>6</v>
      </c>
      <c r="F1295">
        <v>6</v>
      </c>
    </row>
    <row r="1296" spans="1:6" x14ac:dyDescent="0.35">
      <c r="A1296" t="str">
        <v>Incidente</v>
      </c>
      <c r="B1296" t="str">
        <v>Type2</v>
      </c>
      <c r="C1296" t="str">
        <v>A (Muy Importante)</v>
      </c>
      <c r="D1296">
        <v>8</v>
      </c>
      <c r="E1296">
        <v>16</v>
      </c>
      <c r="F1296">
        <v>0</v>
      </c>
    </row>
    <row r="1297" spans="1:6" x14ac:dyDescent="0.35">
      <c r="A1297" t="str">
        <v>Incidente</v>
      </c>
      <c r="B1297" t="str">
        <v>Type2</v>
      </c>
      <c r="C1297" t="str">
        <v>A (Muy Importante)</v>
      </c>
      <c r="D1297">
        <v>8</v>
      </c>
      <c r="E1297">
        <v>16</v>
      </c>
      <c r="F1297">
        <v>16</v>
      </c>
    </row>
    <row r="1298" spans="1:6" x14ac:dyDescent="0.35">
      <c r="A1298" t="str">
        <v>Incidente</v>
      </c>
      <c r="B1298" t="str">
        <v>Type2</v>
      </c>
      <c r="C1298" t="str">
        <v>A (Muy Importante)</v>
      </c>
      <c r="D1298">
        <v>8</v>
      </c>
      <c r="E1298">
        <v>16</v>
      </c>
      <c r="F1298">
        <v>16</v>
      </c>
    </row>
    <row r="1299" spans="1:6" x14ac:dyDescent="0.35">
      <c r="A1299" t="str">
        <v>Incidente</v>
      </c>
      <c r="B1299" t="str">
        <v>Type2</v>
      </c>
      <c r="C1299" t="str">
        <v>A+ (Crítico)</v>
      </c>
      <c r="D1299">
        <v>8</v>
      </c>
      <c r="E1299">
        <v>24</v>
      </c>
      <c r="F1299">
        <v>24</v>
      </c>
    </row>
    <row r="1300" spans="1:6" x14ac:dyDescent="0.35">
      <c r="A1300" t="str">
        <v>Incidente</v>
      </c>
      <c r="B1300" t="str">
        <v>Type2</v>
      </c>
      <c r="C1300" t="str">
        <v>A (Muy Importante)</v>
      </c>
      <c r="D1300">
        <v>8</v>
      </c>
      <c r="E1300">
        <v>16</v>
      </c>
      <c r="F1300">
        <v>16</v>
      </c>
    </row>
    <row r="1301" spans="1:6" x14ac:dyDescent="0.35">
      <c r="A1301" t="str">
        <v>Incidente</v>
      </c>
      <c r="B1301" t="str">
        <v>Type8</v>
      </c>
      <c r="C1301" t="str">
        <v>B (Importante)</v>
      </c>
      <c r="D1301">
        <v>8</v>
      </c>
      <c r="E1301">
        <v>15</v>
      </c>
      <c r="F1301">
        <v>0</v>
      </c>
    </row>
    <row r="1302" spans="1:6" x14ac:dyDescent="0.35">
      <c r="A1302" t="str">
        <v>Incidente</v>
      </c>
      <c r="B1302" t="str">
        <v>Type8</v>
      </c>
      <c r="C1302" t="str">
        <v>B (Importante)</v>
      </c>
      <c r="D1302">
        <v>8</v>
      </c>
      <c r="E1302">
        <v>32</v>
      </c>
      <c r="F1302">
        <v>1</v>
      </c>
    </row>
    <row r="1303" spans="1:6" x14ac:dyDescent="0.35">
      <c r="A1303" t="str">
        <v>Incidente</v>
      </c>
      <c r="B1303" t="str">
        <v>Type2</v>
      </c>
      <c r="C1303" t="str">
        <v>A (Muy Importante)</v>
      </c>
      <c r="D1303">
        <v>8</v>
      </c>
      <c r="E1303">
        <v>20</v>
      </c>
      <c r="F1303">
        <v>20</v>
      </c>
    </row>
    <row r="1304" spans="1:6" x14ac:dyDescent="0.35">
      <c r="A1304" t="str">
        <v>Incidente</v>
      </c>
      <c r="B1304" t="str">
        <v>Type8</v>
      </c>
      <c r="C1304" t="str">
        <v>A+ (Crítico)</v>
      </c>
      <c r="D1304">
        <v>8</v>
      </c>
      <c r="E1304">
        <v>19</v>
      </c>
      <c r="F1304">
        <v>0</v>
      </c>
    </row>
    <row r="1305" spans="1:6" x14ac:dyDescent="0.35">
      <c r="A1305" t="str">
        <v>Incidente</v>
      </c>
      <c r="B1305" t="str">
        <v>Type2</v>
      </c>
      <c r="C1305" t="str">
        <v>A (Muy Importante)</v>
      </c>
      <c r="D1305">
        <v>8</v>
      </c>
      <c r="E1305">
        <v>16</v>
      </c>
      <c r="F1305">
        <v>16</v>
      </c>
    </row>
    <row r="1306" spans="1:6" x14ac:dyDescent="0.35">
      <c r="A1306" t="str">
        <v>Incidente</v>
      </c>
      <c r="B1306" t="str">
        <v>Type2</v>
      </c>
      <c r="C1306" t="str">
        <v>A+ (Crítico)</v>
      </c>
      <c r="D1306">
        <v>8</v>
      </c>
      <c r="E1306">
        <v>23</v>
      </c>
      <c r="F1306">
        <v>23</v>
      </c>
    </row>
    <row r="1307" spans="1:6" x14ac:dyDescent="0.35">
      <c r="A1307" t="str">
        <v>Incidente</v>
      </c>
      <c r="B1307" t="str">
        <v>Type2</v>
      </c>
      <c r="C1307" t="str">
        <v>A (Muy Importante)</v>
      </c>
      <c r="D1307">
        <v>8</v>
      </c>
      <c r="E1307">
        <v>23</v>
      </c>
      <c r="F1307">
        <v>23</v>
      </c>
    </row>
    <row r="1308" spans="1:6" x14ac:dyDescent="0.35">
      <c r="A1308" t="str">
        <v>Incidente</v>
      </c>
      <c r="B1308" t="str">
        <v>Type2</v>
      </c>
      <c r="C1308" t="str">
        <v>A (Muy Importante)</v>
      </c>
      <c r="D1308">
        <v>8</v>
      </c>
      <c r="E1308">
        <v>23</v>
      </c>
      <c r="F1308">
        <v>23</v>
      </c>
    </row>
    <row r="1309" spans="1:6" x14ac:dyDescent="0.35">
      <c r="A1309" t="str">
        <v>Incidente</v>
      </c>
      <c r="B1309" t="str">
        <v>Type2</v>
      </c>
      <c r="C1309" t="str">
        <v>A+ (Crítico)</v>
      </c>
      <c r="D1309">
        <v>8</v>
      </c>
      <c r="E1309">
        <v>23</v>
      </c>
      <c r="F1309">
        <v>21</v>
      </c>
    </row>
    <row r="1310" spans="1:6" x14ac:dyDescent="0.35">
      <c r="A1310" t="str">
        <v>Incidente</v>
      </c>
      <c r="B1310" t="str">
        <v>Type2</v>
      </c>
      <c r="C1310" t="str">
        <v>A (Muy Importante)</v>
      </c>
      <c r="D1310">
        <v>8</v>
      </c>
      <c r="E1310">
        <v>23</v>
      </c>
      <c r="F1310">
        <v>23</v>
      </c>
    </row>
    <row r="1311" spans="1:6" x14ac:dyDescent="0.35">
      <c r="A1311" t="str">
        <v>Incidente</v>
      </c>
      <c r="B1311" t="str">
        <v>Type2</v>
      </c>
      <c r="C1311" t="str">
        <v>B (Importante)</v>
      </c>
      <c r="D1311">
        <v>8</v>
      </c>
      <c r="E1311">
        <v>23</v>
      </c>
      <c r="F1311">
        <v>23</v>
      </c>
    </row>
    <row r="1312" spans="1:6" x14ac:dyDescent="0.35">
      <c r="A1312" t="str">
        <v>Incidente</v>
      </c>
      <c r="B1312" t="str">
        <v>Type2</v>
      </c>
      <c r="C1312" t="str">
        <v>A (Muy Importante)</v>
      </c>
      <c r="D1312">
        <v>8</v>
      </c>
      <c r="E1312">
        <v>23</v>
      </c>
      <c r="F1312">
        <v>23</v>
      </c>
    </row>
    <row r="1313" spans="1:6" x14ac:dyDescent="0.35">
      <c r="A1313" t="str">
        <v>Incidente</v>
      </c>
      <c r="B1313" t="str">
        <v>Type2</v>
      </c>
      <c r="C1313" t="str">
        <v>A (Muy Importante)</v>
      </c>
      <c r="D1313">
        <v>8</v>
      </c>
      <c r="E1313">
        <v>23</v>
      </c>
      <c r="F1313">
        <v>23</v>
      </c>
    </row>
    <row r="1314" spans="1:6" x14ac:dyDescent="0.35">
      <c r="A1314" t="str">
        <v>Incidente</v>
      </c>
      <c r="B1314" t="str">
        <v>Type2</v>
      </c>
      <c r="C1314" t="str">
        <v>A (Muy Importante)</v>
      </c>
      <c r="D1314">
        <v>8</v>
      </c>
      <c r="E1314">
        <v>24</v>
      </c>
      <c r="F1314">
        <v>24</v>
      </c>
    </row>
    <row r="1315" spans="1:6" x14ac:dyDescent="0.35">
      <c r="A1315" t="str">
        <v>Incidente</v>
      </c>
      <c r="B1315" t="str">
        <v>Type8</v>
      </c>
      <c r="C1315" t="str">
        <v>B (Importante)</v>
      </c>
      <c r="D1315">
        <v>8</v>
      </c>
      <c r="E1315">
        <v>35</v>
      </c>
      <c r="F1315">
        <v>0</v>
      </c>
    </row>
    <row r="1316" spans="1:6" x14ac:dyDescent="0.35">
      <c r="A1316" t="str">
        <v>Incidente</v>
      </c>
      <c r="B1316" t="str">
        <v>Type2</v>
      </c>
      <c r="C1316" t="str">
        <v>A (Muy Importante)</v>
      </c>
      <c r="D1316">
        <v>8</v>
      </c>
      <c r="E1316">
        <v>24</v>
      </c>
      <c r="F1316">
        <v>24</v>
      </c>
    </row>
    <row r="1317" spans="1:6" x14ac:dyDescent="0.35">
      <c r="A1317" t="str">
        <v>Incidente</v>
      </c>
      <c r="B1317" t="str">
        <v>Type8</v>
      </c>
      <c r="C1317" t="str">
        <v>A (Muy Importante)</v>
      </c>
      <c r="D1317">
        <v>8</v>
      </c>
      <c r="E1317">
        <v>21</v>
      </c>
      <c r="F1317">
        <v>0</v>
      </c>
    </row>
    <row r="1318" spans="1:6" x14ac:dyDescent="0.35">
      <c r="A1318" t="str">
        <v>Incidente</v>
      </c>
      <c r="B1318" t="str">
        <v>Type8</v>
      </c>
      <c r="C1318" t="str">
        <v>B (Importante)</v>
      </c>
      <c r="D1318">
        <v>8</v>
      </c>
      <c r="E1318">
        <v>23</v>
      </c>
      <c r="F1318">
        <v>0</v>
      </c>
    </row>
    <row r="1319" spans="1:6" x14ac:dyDescent="0.35">
      <c r="A1319" t="str">
        <v>Incidente</v>
      </c>
      <c r="B1319" t="str">
        <v>Type8</v>
      </c>
      <c r="C1319" t="str">
        <v>B (Importante)</v>
      </c>
      <c r="D1319">
        <v>8</v>
      </c>
      <c r="E1319">
        <v>27</v>
      </c>
      <c r="F1319">
        <v>0</v>
      </c>
    </row>
    <row r="1320" spans="1:6" x14ac:dyDescent="0.35">
      <c r="A1320" t="str">
        <v>Incidente</v>
      </c>
      <c r="B1320" t="str">
        <v>Type2</v>
      </c>
      <c r="C1320" t="str">
        <v>A (Muy Importante)</v>
      </c>
      <c r="D1320">
        <v>8</v>
      </c>
      <c r="E1320">
        <v>27</v>
      </c>
      <c r="F1320">
        <v>0</v>
      </c>
    </row>
    <row r="1321" spans="1:6" x14ac:dyDescent="0.35">
      <c r="A1321" t="str">
        <v>Incidente</v>
      </c>
      <c r="B1321" t="str">
        <v>Type6</v>
      </c>
      <c r="C1321" t="str">
        <v>A+ (Crítico)</v>
      </c>
      <c r="D1321">
        <v>8</v>
      </c>
      <c r="E1321">
        <v>29</v>
      </c>
      <c r="F1321">
        <v>29</v>
      </c>
    </row>
    <row r="1322" spans="1:6" x14ac:dyDescent="0.35">
      <c r="A1322" t="str">
        <v>Incidente</v>
      </c>
      <c r="B1322" t="str">
        <v>Type2</v>
      </c>
      <c r="C1322" t="str">
        <v>A (Muy Importante)</v>
      </c>
      <c r="D1322">
        <v>8</v>
      </c>
      <c r="E1322">
        <v>28</v>
      </c>
      <c r="F1322">
        <v>28</v>
      </c>
    </row>
    <row r="1323" spans="1:6" x14ac:dyDescent="0.35">
      <c r="A1323" t="str">
        <v>Incidente</v>
      </c>
      <c r="B1323" t="str">
        <v>Type2</v>
      </c>
      <c r="C1323" t="str">
        <v>A (Muy Importante)</v>
      </c>
      <c r="D1323">
        <v>8</v>
      </c>
      <c r="E1323">
        <v>28</v>
      </c>
      <c r="F1323">
        <v>28</v>
      </c>
    </row>
    <row r="1324" spans="1:6" x14ac:dyDescent="0.35">
      <c r="A1324" t="str">
        <v>Incidente</v>
      </c>
      <c r="B1324" t="str">
        <v>Type2</v>
      </c>
      <c r="C1324" t="str">
        <v>A+ (Crítico)</v>
      </c>
      <c r="D1324">
        <v>8</v>
      </c>
      <c r="E1324">
        <v>28</v>
      </c>
      <c r="F1324">
        <v>28</v>
      </c>
    </row>
    <row r="1325" spans="1:6" x14ac:dyDescent="0.35">
      <c r="A1325" t="str">
        <v>Incidente</v>
      </c>
      <c r="B1325" t="str">
        <v>Type6</v>
      </c>
      <c r="C1325" t="str">
        <v>A (Muy Importante)</v>
      </c>
      <c r="D1325">
        <v>8</v>
      </c>
      <c r="E1325">
        <v>43</v>
      </c>
      <c r="F1325">
        <v>43</v>
      </c>
    </row>
    <row r="1326" spans="1:6" x14ac:dyDescent="0.35">
      <c r="A1326" t="str">
        <v>Incidente</v>
      </c>
      <c r="B1326" t="str">
        <v>Type4</v>
      </c>
      <c r="C1326" t="str">
        <v>A (Muy Importante)</v>
      </c>
      <c r="D1326">
        <v>8</v>
      </c>
      <c r="E1326">
        <v>27</v>
      </c>
      <c r="F1326">
        <v>0</v>
      </c>
    </row>
    <row r="1327" spans="1:6" x14ac:dyDescent="0.35">
      <c r="A1327" t="str">
        <v>Incidente</v>
      </c>
      <c r="B1327" t="str">
        <v>Type2</v>
      </c>
      <c r="C1327" t="str">
        <v>A (Muy Importante)</v>
      </c>
      <c r="D1327">
        <v>8</v>
      </c>
      <c r="E1327">
        <v>29</v>
      </c>
      <c r="F1327">
        <v>29</v>
      </c>
    </row>
    <row r="1328" spans="1:6" x14ac:dyDescent="0.35">
      <c r="A1328" t="str">
        <v>Incidente</v>
      </c>
      <c r="B1328" t="str">
        <v>Type8</v>
      </c>
      <c r="C1328" t="str">
        <v>B (Importante)</v>
      </c>
      <c r="D1328">
        <v>8</v>
      </c>
      <c r="E1328">
        <v>26</v>
      </c>
      <c r="F1328">
        <v>0</v>
      </c>
    </row>
    <row r="1329" spans="1:6" x14ac:dyDescent="0.35">
      <c r="A1329" t="str">
        <v>Incidente</v>
      </c>
      <c r="B1329" t="str">
        <v>Type2</v>
      </c>
      <c r="C1329" t="str">
        <v>D (Trivial)</v>
      </c>
      <c r="D1329">
        <v>8</v>
      </c>
      <c r="E1329">
        <v>31</v>
      </c>
      <c r="F1329">
        <v>31</v>
      </c>
    </row>
    <row r="1330" spans="1:6" x14ac:dyDescent="0.35">
      <c r="A1330" t="str">
        <v>Incidente</v>
      </c>
      <c r="B1330" t="str">
        <v>Type2</v>
      </c>
      <c r="C1330" t="str">
        <v>A (Muy Importante)</v>
      </c>
      <c r="D1330">
        <v>8</v>
      </c>
      <c r="E1330">
        <v>31</v>
      </c>
      <c r="F1330">
        <v>31</v>
      </c>
    </row>
    <row r="1331" spans="1:6" x14ac:dyDescent="0.35">
      <c r="A1331" t="str">
        <v>Incidente</v>
      </c>
      <c r="B1331" t="str">
        <v>Type2</v>
      </c>
      <c r="C1331" t="str">
        <v>A (Muy Importante)</v>
      </c>
      <c r="D1331">
        <v>8</v>
      </c>
      <c r="E1331">
        <v>31</v>
      </c>
      <c r="F1331">
        <v>31</v>
      </c>
    </row>
    <row r="1332" spans="1:6" x14ac:dyDescent="0.35">
      <c r="A1332" t="str">
        <v>Incidente</v>
      </c>
      <c r="B1332" t="str">
        <v>Type2</v>
      </c>
      <c r="C1332" t="str">
        <v>A (Muy Importante)</v>
      </c>
      <c r="D1332">
        <v>8</v>
      </c>
      <c r="E1332">
        <v>35</v>
      </c>
      <c r="F1332">
        <v>35</v>
      </c>
    </row>
    <row r="1333" spans="1:6" x14ac:dyDescent="0.35">
      <c r="A1333" t="str">
        <v>Incidente</v>
      </c>
      <c r="B1333" t="str">
        <v>Type2</v>
      </c>
      <c r="C1333" t="str">
        <v>A (Muy Importante)</v>
      </c>
      <c r="D1333">
        <v>8</v>
      </c>
      <c r="E1333">
        <v>35</v>
      </c>
      <c r="F1333">
        <v>35</v>
      </c>
    </row>
    <row r="1334" spans="1:6" x14ac:dyDescent="0.35">
      <c r="A1334" t="str">
        <v>Incidente</v>
      </c>
      <c r="B1334" t="str">
        <v>Type2</v>
      </c>
      <c r="C1334" t="str">
        <v>A (Muy Importante)</v>
      </c>
      <c r="D1334">
        <v>8</v>
      </c>
      <c r="E1334">
        <v>35</v>
      </c>
      <c r="F1334">
        <v>35</v>
      </c>
    </row>
    <row r="1335" spans="1:6" x14ac:dyDescent="0.35">
      <c r="A1335" t="str">
        <v>Incidente</v>
      </c>
      <c r="B1335" t="str">
        <v>Type2</v>
      </c>
      <c r="C1335" t="str">
        <v>A (Muy Importante)</v>
      </c>
      <c r="D1335">
        <v>8</v>
      </c>
      <c r="E1335">
        <v>35</v>
      </c>
      <c r="F1335">
        <v>35</v>
      </c>
    </row>
    <row r="1336" spans="1:6" x14ac:dyDescent="0.35">
      <c r="A1336" t="str">
        <v>Incidente</v>
      </c>
      <c r="B1336" t="str">
        <v>Type2</v>
      </c>
      <c r="C1336" t="str">
        <v>A+ (Crítico)</v>
      </c>
      <c r="D1336">
        <v>8</v>
      </c>
      <c r="E1336">
        <v>37</v>
      </c>
      <c r="F1336">
        <v>36</v>
      </c>
    </row>
    <row r="1337" spans="1:6" x14ac:dyDescent="0.35">
      <c r="A1337" t="str">
        <v>Incidente</v>
      </c>
      <c r="B1337" t="str">
        <v>Type2</v>
      </c>
      <c r="C1337" t="str">
        <v>A (Muy Importante)</v>
      </c>
      <c r="D1337">
        <v>8</v>
      </c>
      <c r="E1337">
        <v>37</v>
      </c>
      <c r="F1337">
        <v>0</v>
      </c>
    </row>
    <row r="1338" spans="1:6" x14ac:dyDescent="0.35">
      <c r="A1338" t="str">
        <v>Incidente</v>
      </c>
      <c r="B1338" t="str">
        <v>Type2</v>
      </c>
      <c r="C1338" t="str">
        <v>A (Muy Importante)</v>
      </c>
      <c r="D1338">
        <v>8</v>
      </c>
      <c r="E1338">
        <v>37</v>
      </c>
      <c r="F1338">
        <v>37</v>
      </c>
    </row>
    <row r="1339" spans="1:6" x14ac:dyDescent="0.35">
      <c r="A1339" t="str">
        <v>Incidente</v>
      </c>
      <c r="B1339" t="str">
        <v>Type4</v>
      </c>
      <c r="C1339" t="str">
        <v>A (Muy Importante)</v>
      </c>
      <c r="D1339">
        <v>8</v>
      </c>
      <c r="E1339">
        <v>38</v>
      </c>
      <c r="F1339">
        <v>38</v>
      </c>
    </row>
    <row r="1340" spans="1:6" x14ac:dyDescent="0.35">
      <c r="A1340" t="str">
        <v>Incidente</v>
      </c>
      <c r="B1340" t="str">
        <v>Type2</v>
      </c>
      <c r="C1340" t="str">
        <v>A (Muy Importante)</v>
      </c>
      <c r="D1340">
        <v>8</v>
      </c>
      <c r="E1340">
        <v>37</v>
      </c>
      <c r="F1340">
        <v>37</v>
      </c>
    </row>
    <row r="1341" spans="1:6" x14ac:dyDescent="0.35">
      <c r="A1341" t="str">
        <v>Incidente</v>
      </c>
      <c r="B1341" t="str">
        <v>Type2</v>
      </c>
      <c r="C1341" t="str">
        <v>A (Muy Importante)</v>
      </c>
      <c r="D1341">
        <v>8</v>
      </c>
      <c r="E1341">
        <v>37</v>
      </c>
      <c r="F1341">
        <v>37</v>
      </c>
    </row>
    <row r="1342" spans="1:6" x14ac:dyDescent="0.35">
      <c r="A1342" t="str">
        <v>Incidente</v>
      </c>
      <c r="B1342" t="str">
        <v>Type2</v>
      </c>
      <c r="C1342" t="str">
        <v>A+ (Crítico)</v>
      </c>
      <c r="D1342">
        <v>8</v>
      </c>
      <c r="E1342">
        <v>38</v>
      </c>
      <c r="F1342">
        <v>38</v>
      </c>
    </row>
    <row r="1343" spans="1:6" x14ac:dyDescent="0.35">
      <c r="A1343" t="str">
        <v>Incidente</v>
      </c>
      <c r="B1343" t="str">
        <v>Type2</v>
      </c>
      <c r="C1343" t="str">
        <v>A (Muy Importante)</v>
      </c>
      <c r="D1343">
        <v>8</v>
      </c>
      <c r="E1343">
        <v>38</v>
      </c>
      <c r="F1343">
        <v>38</v>
      </c>
    </row>
    <row r="1344" spans="1:6" x14ac:dyDescent="0.35">
      <c r="A1344" t="str">
        <v>Incidente</v>
      </c>
      <c r="B1344" t="str">
        <v>Type2</v>
      </c>
      <c r="C1344" t="str">
        <v>A+ (Crítico)</v>
      </c>
      <c r="D1344">
        <v>8</v>
      </c>
      <c r="E1344">
        <v>38</v>
      </c>
      <c r="F1344">
        <v>0</v>
      </c>
    </row>
    <row r="1345" spans="1:6" x14ac:dyDescent="0.35">
      <c r="A1345" t="str">
        <v>Incidente</v>
      </c>
      <c r="B1345" t="str">
        <v>Type2</v>
      </c>
      <c r="C1345" t="str">
        <v>A (Muy Importante)</v>
      </c>
      <c r="D1345">
        <v>8</v>
      </c>
      <c r="E1345">
        <v>42</v>
      </c>
      <c r="F1345">
        <v>42</v>
      </c>
    </row>
    <row r="1346" spans="1:6" x14ac:dyDescent="0.35">
      <c r="A1346" t="str">
        <v>Incidente</v>
      </c>
      <c r="B1346" t="str">
        <v>Type2</v>
      </c>
      <c r="C1346" t="str">
        <v>A (Muy Importante)</v>
      </c>
      <c r="D1346">
        <v>8</v>
      </c>
      <c r="E1346">
        <v>42</v>
      </c>
      <c r="F1346">
        <v>42</v>
      </c>
    </row>
    <row r="1347" spans="1:6" x14ac:dyDescent="0.35">
      <c r="A1347" t="str">
        <v>Incidente</v>
      </c>
      <c r="B1347" t="str">
        <v>Type2</v>
      </c>
      <c r="C1347" t="str">
        <v>A+ (Crítico)</v>
      </c>
      <c r="D1347">
        <v>8</v>
      </c>
      <c r="E1347">
        <v>43</v>
      </c>
      <c r="F1347">
        <v>0</v>
      </c>
    </row>
    <row r="1348" spans="1:6" x14ac:dyDescent="0.35">
      <c r="A1348" t="str">
        <v>Incidente</v>
      </c>
      <c r="B1348" t="str">
        <v>Type6</v>
      </c>
      <c r="C1348" t="str">
        <v>A (Muy Importante)</v>
      </c>
      <c r="D1348">
        <v>8</v>
      </c>
      <c r="E1348">
        <v>44</v>
      </c>
      <c r="F1348">
        <v>42</v>
      </c>
    </row>
    <row r="1349" spans="1:6" x14ac:dyDescent="0.35">
      <c r="A1349" t="str">
        <v>Incidente</v>
      </c>
      <c r="B1349" t="str">
        <v>Type2</v>
      </c>
      <c r="C1349" t="str">
        <v>A+ (Crítico)</v>
      </c>
      <c r="D1349">
        <v>8</v>
      </c>
      <c r="E1349">
        <v>43</v>
      </c>
      <c r="F1349">
        <v>43</v>
      </c>
    </row>
    <row r="1350" spans="1:6" x14ac:dyDescent="0.35">
      <c r="A1350" t="str">
        <v>Incidente</v>
      </c>
      <c r="B1350" t="str">
        <v>Type6</v>
      </c>
      <c r="C1350" t="str">
        <v>A (Muy Importante)</v>
      </c>
      <c r="D1350">
        <v>8</v>
      </c>
      <c r="E1350">
        <v>43</v>
      </c>
      <c r="F1350">
        <v>42</v>
      </c>
    </row>
    <row r="1351" spans="1:6" x14ac:dyDescent="0.35">
      <c r="A1351" t="str">
        <v>Incidente</v>
      </c>
      <c r="B1351" t="str">
        <v>Type6</v>
      </c>
      <c r="C1351" t="str">
        <v>A (Muy Importante)</v>
      </c>
      <c r="D1351">
        <v>8</v>
      </c>
      <c r="E1351">
        <v>43</v>
      </c>
      <c r="F1351">
        <v>42</v>
      </c>
    </row>
    <row r="1352" spans="1:6" x14ac:dyDescent="0.35">
      <c r="A1352" t="str">
        <v>Incidente</v>
      </c>
      <c r="B1352" t="str">
        <v>Type6</v>
      </c>
      <c r="C1352" t="str">
        <v>A (Muy Importante)</v>
      </c>
      <c r="D1352">
        <v>8</v>
      </c>
      <c r="E1352">
        <v>43</v>
      </c>
      <c r="F1352">
        <v>43</v>
      </c>
    </row>
    <row r="1353" spans="1:6" x14ac:dyDescent="0.35">
      <c r="A1353" t="str">
        <v>Incidente</v>
      </c>
      <c r="B1353" t="str">
        <v>Type2</v>
      </c>
      <c r="C1353" t="str">
        <v>A (Muy Importante)</v>
      </c>
      <c r="D1353">
        <v>8</v>
      </c>
      <c r="E1353">
        <v>44</v>
      </c>
      <c r="F1353">
        <v>44</v>
      </c>
    </row>
    <row r="1354" spans="1:6" x14ac:dyDescent="0.35">
      <c r="A1354" t="str">
        <v>Incidente</v>
      </c>
      <c r="B1354" t="str">
        <v>Type6</v>
      </c>
      <c r="C1354" t="str">
        <v>A (Muy Importante)</v>
      </c>
      <c r="D1354">
        <v>8</v>
      </c>
      <c r="E1354">
        <v>44</v>
      </c>
      <c r="F1354">
        <v>44</v>
      </c>
    </row>
    <row r="1355" spans="1:6" x14ac:dyDescent="0.35">
      <c r="A1355" t="str">
        <v>Incidente</v>
      </c>
      <c r="B1355" t="str">
        <v>Type6</v>
      </c>
      <c r="C1355" t="str">
        <v>A (Muy Importante)</v>
      </c>
      <c r="D1355">
        <v>8</v>
      </c>
      <c r="E1355">
        <v>44</v>
      </c>
      <c r="F1355">
        <v>44</v>
      </c>
    </row>
    <row r="1356" spans="1:6" x14ac:dyDescent="0.35">
      <c r="A1356" t="str">
        <v>Incidente</v>
      </c>
      <c r="B1356" t="str">
        <v>Type2</v>
      </c>
      <c r="C1356" t="str">
        <v>A (Muy Importante)</v>
      </c>
      <c r="D1356">
        <v>8</v>
      </c>
      <c r="E1356">
        <v>45</v>
      </c>
      <c r="F1356">
        <v>45</v>
      </c>
    </row>
    <row r="1357" spans="1:6" x14ac:dyDescent="0.35">
      <c r="A1357" t="str">
        <v>Incidente</v>
      </c>
      <c r="B1357" t="str">
        <v>Type6</v>
      </c>
      <c r="C1357" t="str">
        <v>A+ (Crítico)</v>
      </c>
      <c r="D1357">
        <v>8</v>
      </c>
      <c r="E1357">
        <v>43</v>
      </c>
      <c r="F1357">
        <v>21</v>
      </c>
    </row>
    <row r="1358" spans="1:6" x14ac:dyDescent="0.35">
      <c r="A1358" t="str">
        <v>Incidente</v>
      </c>
      <c r="B1358" t="str">
        <v>Type4</v>
      </c>
      <c r="C1358" t="str">
        <v>A (Muy Importante)</v>
      </c>
      <c r="D1358">
        <v>8</v>
      </c>
      <c r="E1358">
        <v>46</v>
      </c>
      <c r="F1358">
        <v>46</v>
      </c>
    </row>
    <row r="1359" spans="1:6" x14ac:dyDescent="0.35">
      <c r="A1359" t="str">
        <v>Incidente</v>
      </c>
      <c r="B1359" t="str">
        <v>Type2</v>
      </c>
      <c r="C1359" t="str">
        <v>A (Muy Importante)</v>
      </c>
      <c r="D1359">
        <v>8</v>
      </c>
      <c r="E1359">
        <v>45</v>
      </c>
      <c r="F1359">
        <v>45</v>
      </c>
    </row>
    <row r="1360" spans="1:6" x14ac:dyDescent="0.35">
      <c r="A1360" t="str">
        <v>Solicitud de servicio</v>
      </c>
      <c r="B1360" t="str">
        <v>Type5</v>
      </c>
      <c r="C1360" t="str">
        <v>A (Muy Importante)</v>
      </c>
      <c r="D1360">
        <v>8</v>
      </c>
      <c r="E1360">
        <v>45</v>
      </c>
      <c r="F1360">
        <v>44</v>
      </c>
    </row>
    <row r="1361" spans="1:6" x14ac:dyDescent="0.35">
      <c r="A1361" t="str">
        <v>Incidente</v>
      </c>
      <c r="B1361" t="str">
        <v>Type6</v>
      </c>
      <c r="C1361" t="str">
        <v>A (Muy Importante)</v>
      </c>
      <c r="D1361">
        <v>8</v>
      </c>
      <c r="E1361">
        <v>45</v>
      </c>
      <c r="F1361">
        <v>45</v>
      </c>
    </row>
    <row r="1362" spans="1:6" x14ac:dyDescent="0.35">
      <c r="A1362" t="str">
        <v>Incidente</v>
      </c>
      <c r="B1362" t="str">
        <v>Type6</v>
      </c>
      <c r="C1362" t="str">
        <v>A (Muy Importante)</v>
      </c>
      <c r="D1362">
        <v>8</v>
      </c>
      <c r="E1362">
        <v>45</v>
      </c>
      <c r="F1362">
        <v>0</v>
      </c>
    </row>
    <row r="1363" spans="1:6" x14ac:dyDescent="0.35">
      <c r="A1363" t="str">
        <v>Incidente</v>
      </c>
      <c r="B1363" t="str">
        <v>Type6</v>
      </c>
      <c r="C1363" t="str">
        <v>B (Importante)</v>
      </c>
      <c r="D1363">
        <v>8</v>
      </c>
      <c r="E1363">
        <v>45</v>
      </c>
      <c r="F1363">
        <v>45</v>
      </c>
    </row>
    <row r="1364" spans="1:6" x14ac:dyDescent="0.35">
      <c r="A1364" t="str">
        <v>Incidente</v>
      </c>
      <c r="B1364" t="str">
        <v>Type6</v>
      </c>
      <c r="C1364" t="str">
        <v>A (Muy Importante)</v>
      </c>
      <c r="D1364">
        <v>8</v>
      </c>
      <c r="E1364">
        <v>45</v>
      </c>
      <c r="F1364">
        <v>45</v>
      </c>
    </row>
    <row r="1365" spans="1:6" x14ac:dyDescent="0.35">
      <c r="A1365" t="str">
        <v>Incidente</v>
      </c>
      <c r="B1365" t="str">
        <v>Type23</v>
      </c>
      <c r="C1365" t="str">
        <v>D (Trivial)</v>
      </c>
      <c r="D1365">
        <v>8</v>
      </c>
      <c r="E1365">
        <v>50</v>
      </c>
      <c r="F1365">
        <v>50</v>
      </c>
    </row>
    <row r="1366" spans="1:6" x14ac:dyDescent="0.35">
      <c r="A1366" t="str">
        <v>Incidente</v>
      </c>
      <c r="B1366" t="str">
        <v>Type2</v>
      </c>
      <c r="C1366" t="str">
        <v>A (Muy Importante)</v>
      </c>
      <c r="D1366">
        <v>8</v>
      </c>
      <c r="E1366">
        <v>52</v>
      </c>
      <c r="F1366">
        <v>52</v>
      </c>
    </row>
    <row r="1367" spans="1:6" x14ac:dyDescent="0.35">
      <c r="A1367" t="str">
        <v>Incidente</v>
      </c>
      <c r="B1367" t="str">
        <v>Type4</v>
      </c>
      <c r="C1367" t="str">
        <v>A (Muy Importante)</v>
      </c>
      <c r="D1367">
        <v>8</v>
      </c>
      <c r="E1367">
        <v>51</v>
      </c>
      <c r="F1367">
        <v>51</v>
      </c>
    </row>
    <row r="1368" spans="1:6" x14ac:dyDescent="0.35">
      <c r="A1368" t="str">
        <v>Incidente</v>
      </c>
      <c r="B1368" t="str">
        <v>Type2</v>
      </c>
      <c r="C1368" t="str">
        <v>A (Muy Importante)</v>
      </c>
      <c r="D1368">
        <v>8</v>
      </c>
      <c r="E1368">
        <v>56</v>
      </c>
      <c r="F1368">
        <v>56</v>
      </c>
    </row>
    <row r="1369" spans="1:6" x14ac:dyDescent="0.35">
      <c r="A1369" t="str">
        <v>Incidente</v>
      </c>
      <c r="B1369" t="str">
        <v>Type2</v>
      </c>
      <c r="C1369" t="str">
        <v>A (Muy Importante)</v>
      </c>
      <c r="D1369">
        <v>8</v>
      </c>
      <c r="E1369">
        <v>56</v>
      </c>
      <c r="F1369">
        <v>56</v>
      </c>
    </row>
    <row r="1370" spans="1:6" x14ac:dyDescent="0.35">
      <c r="A1370" t="str">
        <v>Incidente</v>
      </c>
      <c r="B1370" t="str">
        <v>Type2</v>
      </c>
      <c r="C1370" t="str">
        <v>A (Muy Importante)</v>
      </c>
      <c r="D1370">
        <v>8</v>
      </c>
      <c r="E1370">
        <v>56</v>
      </c>
      <c r="F1370">
        <v>56</v>
      </c>
    </row>
    <row r="1371" spans="1:6" x14ac:dyDescent="0.35">
      <c r="A1371" t="str">
        <v>Incidente</v>
      </c>
      <c r="B1371" t="str">
        <v>Type2</v>
      </c>
      <c r="C1371" t="str">
        <v>A (Muy Importante)</v>
      </c>
      <c r="D1371">
        <v>8</v>
      </c>
      <c r="E1371">
        <v>58</v>
      </c>
      <c r="F1371">
        <v>58</v>
      </c>
    </row>
    <row r="1372" spans="1:6" x14ac:dyDescent="0.35">
      <c r="A1372" t="str">
        <v>Incidente</v>
      </c>
      <c r="B1372" t="str">
        <v>Type2</v>
      </c>
      <c r="C1372" t="str">
        <v>A (Muy Importante)</v>
      </c>
      <c r="D1372">
        <v>8</v>
      </c>
      <c r="E1372">
        <v>58</v>
      </c>
      <c r="F1372">
        <v>58</v>
      </c>
    </row>
    <row r="1373" spans="1:6" x14ac:dyDescent="0.35">
      <c r="A1373" t="str">
        <v>Incidente</v>
      </c>
      <c r="B1373" t="str">
        <v>Type2</v>
      </c>
      <c r="C1373" t="str">
        <v>A (Muy Importante)</v>
      </c>
      <c r="D1373">
        <v>8</v>
      </c>
      <c r="E1373">
        <v>58</v>
      </c>
      <c r="F1373">
        <v>58</v>
      </c>
    </row>
    <row r="1374" spans="1:6" x14ac:dyDescent="0.35">
      <c r="A1374" t="str">
        <v>Incidente</v>
      </c>
      <c r="B1374" t="str">
        <v>Type2</v>
      </c>
      <c r="C1374" t="str">
        <v>A (Muy Importante)</v>
      </c>
      <c r="D1374">
        <v>8</v>
      </c>
      <c r="E1374">
        <v>59</v>
      </c>
      <c r="F1374">
        <v>59</v>
      </c>
    </row>
    <row r="1375" spans="1:6" x14ac:dyDescent="0.35">
      <c r="A1375" t="str">
        <v>Incidente</v>
      </c>
      <c r="B1375" t="str">
        <v>Type2</v>
      </c>
      <c r="C1375" t="str">
        <v>A (Muy Importante)</v>
      </c>
      <c r="D1375">
        <v>8</v>
      </c>
      <c r="E1375">
        <v>59</v>
      </c>
      <c r="F1375">
        <v>59</v>
      </c>
    </row>
    <row r="1376" spans="1:6" x14ac:dyDescent="0.35">
      <c r="A1376" t="str">
        <v>Incidente</v>
      </c>
      <c r="B1376" t="str">
        <v>Type2</v>
      </c>
      <c r="C1376" t="str">
        <v>A (Muy Importante)</v>
      </c>
      <c r="D1376">
        <v>8</v>
      </c>
      <c r="E1376">
        <v>59</v>
      </c>
      <c r="F1376">
        <v>59</v>
      </c>
    </row>
    <row r="1377" spans="1:6" x14ac:dyDescent="0.35">
      <c r="A1377" t="str">
        <v>Incidente</v>
      </c>
      <c r="B1377" t="str">
        <v>Type2</v>
      </c>
      <c r="C1377" t="str">
        <v>B (Importante)</v>
      </c>
      <c r="D1377">
        <v>8</v>
      </c>
      <c r="E1377">
        <v>62</v>
      </c>
      <c r="F1377">
        <v>62</v>
      </c>
    </row>
    <row r="1378" spans="1:6" x14ac:dyDescent="0.35">
      <c r="A1378" t="str">
        <v>Solicitud de servicio</v>
      </c>
      <c r="B1378" t="str">
        <v>Type1</v>
      </c>
      <c r="C1378" t="str">
        <v>A (Muy Importante)</v>
      </c>
      <c r="D1378">
        <v>7</v>
      </c>
      <c r="E1378">
        <v>0</v>
      </c>
      <c r="F1378">
        <v>0</v>
      </c>
    </row>
    <row r="1379" spans="1:6" x14ac:dyDescent="0.35">
      <c r="A1379" t="str">
        <v>Incidente</v>
      </c>
      <c r="B1379" t="str">
        <v>Type4</v>
      </c>
      <c r="C1379" t="str">
        <v>A (Muy Importante)</v>
      </c>
      <c r="D1379">
        <v>7</v>
      </c>
      <c r="E1379">
        <v>0</v>
      </c>
      <c r="F1379">
        <v>0</v>
      </c>
    </row>
    <row r="1380" spans="1:6" x14ac:dyDescent="0.35">
      <c r="A1380" t="str">
        <v>Incidente</v>
      </c>
      <c r="B1380" t="str">
        <v>Type2</v>
      </c>
      <c r="C1380" t="str">
        <v>A+ (Crítico)</v>
      </c>
      <c r="D1380">
        <v>7</v>
      </c>
      <c r="E1380">
        <v>0</v>
      </c>
      <c r="F1380">
        <v>0</v>
      </c>
    </row>
    <row r="1381" spans="1:6" x14ac:dyDescent="0.35">
      <c r="A1381" t="str">
        <v>Solicitud de servicio</v>
      </c>
      <c r="B1381" t="str">
        <v>Type12</v>
      </c>
      <c r="C1381" t="str">
        <v>A (Muy Importante)</v>
      </c>
      <c r="D1381">
        <v>7</v>
      </c>
      <c r="E1381">
        <v>2</v>
      </c>
      <c r="F1381">
        <v>0</v>
      </c>
    </row>
    <row r="1382" spans="1:6" x14ac:dyDescent="0.35">
      <c r="A1382" t="str">
        <v>Solicitud de servicio</v>
      </c>
      <c r="B1382" t="str">
        <v>Type14</v>
      </c>
      <c r="C1382" t="str">
        <v>A (Muy Importante)</v>
      </c>
      <c r="D1382">
        <v>7</v>
      </c>
      <c r="E1382">
        <v>0</v>
      </c>
      <c r="F1382">
        <v>0</v>
      </c>
    </row>
    <row r="1383" spans="1:6" x14ac:dyDescent="0.35">
      <c r="A1383" t="str">
        <v>Incidente</v>
      </c>
      <c r="B1383" t="str">
        <v>Type6</v>
      </c>
      <c r="C1383" t="str">
        <v>A (Muy Importante)</v>
      </c>
      <c r="D1383">
        <v>7</v>
      </c>
      <c r="E1383">
        <v>0</v>
      </c>
      <c r="F1383">
        <v>0</v>
      </c>
    </row>
    <row r="1384" spans="1:6" x14ac:dyDescent="0.35">
      <c r="A1384" t="str">
        <v>Solicitud de servicio</v>
      </c>
      <c r="B1384" t="str">
        <v>Type6</v>
      </c>
      <c r="C1384" t="str">
        <v>A+ (Crítico)</v>
      </c>
      <c r="D1384">
        <v>7</v>
      </c>
      <c r="E1384">
        <v>2</v>
      </c>
      <c r="F1384">
        <v>0</v>
      </c>
    </row>
    <row r="1385" spans="1:6" x14ac:dyDescent="0.35">
      <c r="A1385" t="str">
        <v>Incidente</v>
      </c>
      <c r="B1385" t="str">
        <v>Type2</v>
      </c>
      <c r="C1385" t="str">
        <v>A+ (Crítico)</v>
      </c>
      <c r="D1385">
        <v>7</v>
      </c>
      <c r="E1385">
        <v>2</v>
      </c>
      <c r="F1385">
        <v>0</v>
      </c>
    </row>
    <row r="1386" spans="1:6" x14ac:dyDescent="0.35">
      <c r="A1386" t="str">
        <v>Incidente</v>
      </c>
      <c r="B1386" t="str">
        <v>Type2</v>
      </c>
      <c r="C1386" t="str">
        <v>A (Muy Importante)</v>
      </c>
      <c r="D1386">
        <v>7</v>
      </c>
      <c r="E1386">
        <v>0</v>
      </c>
      <c r="F1386">
        <v>0</v>
      </c>
    </row>
    <row r="1387" spans="1:6" x14ac:dyDescent="0.35">
      <c r="A1387" t="str">
        <v>Incidente</v>
      </c>
      <c r="B1387" t="str">
        <v>Type4</v>
      </c>
      <c r="C1387" t="str">
        <v>A+ (Crítico)</v>
      </c>
      <c r="D1387">
        <v>7</v>
      </c>
      <c r="E1387">
        <v>0</v>
      </c>
      <c r="F1387">
        <v>0</v>
      </c>
    </row>
    <row r="1388" spans="1:6" x14ac:dyDescent="0.35">
      <c r="A1388" t="str">
        <v>Incidente</v>
      </c>
      <c r="B1388" t="str">
        <v>Type4</v>
      </c>
      <c r="C1388" t="str">
        <v>A (Muy Importante)</v>
      </c>
      <c r="D1388">
        <v>7</v>
      </c>
      <c r="E1388">
        <v>0</v>
      </c>
      <c r="F1388">
        <v>0</v>
      </c>
    </row>
    <row r="1389" spans="1:6" x14ac:dyDescent="0.35">
      <c r="A1389" t="str">
        <v>Incidente</v>
      </c>
      <c r="B1389" t="str">
        <v>Type4</v>
      </c>
      <c r="C1389" t="str">
        <v>A (Muy Importante)</v>
      </c>
      <c r="D1389">
        <v>7</v>
      </c>
      <c r="E1389">
        <v>1</v>
      </c>
      <c r="F1389">
        <v>0</v>
      </c>
    </row>
    <row r="1390" spans="1:6" x14ac:dyDescent="0.35">
      <c r="A1390" t="str">
        <v>Incidente</v>
      </c>
      <c r="B1390" t="str">
        <v>Type2</v>
      </c>
      <c r="C1390" t="str">
        <v>A (Muy Importante)</v>
      </c>
      <c r="D1390">
        <v>7</v>
      </c>
      <c r="E1390">
        <v>1</v>
      </c>
      <c r="F1390">
        <v>1</v>
      </c>
    </row>
    <row r="1391" spans="1:6" x14ac:dyDescent="0.35">
      <c r="A1391" t="str">
        <v>Incidente</v>
      </c>
      <c r="B1391" t="str">
        <v>Type4</v>
      </c>
      <c r="C1391" t="str">
        <v>A (Muy Importante)</v>
      </c>
      <c r="D1391">
        <v>7</v>
      </c>
      <c r="E1391">
        <v>2</v>
      </c>
      <c r="F1391">
        <v>2</v>
      </c>
    </row>
    <row r="1392" spans="1:6" x14ac:dyDescent="0.35">
      <c r="A1392" t="str">
        <v>Incidente</v>
      </c>
      <c r="B1392" t="str">
        <v>Type2</v>
      </c>
      <c r="C1392" t="str">
        <v>A+ (Crítico)</v>
      </c>
      <c r="D1392">
        <v>7</v>
      </c>
      <c r="E1392">
        <v>0</v>
      </c>
      <c r="F1392">
        <v>0</v>
      </c>
    </row>
    <row r="1393" spans="1:6" x14ac:dyDescent="0.35">
      <c r="A1393" t="str">
        <v>Incidente</v>
      </c>
      <c r="B1393" t="str">
        <v>Type2</v>
      </c>
      <c r="C1393" t="str">
        <v>A+ (Crítico)</v>
      </c>
      <c r="D1393">
        <v>7</v>
      </c>
      <c r="E1393">
        <v>0</v>
      </c>
      <c r="F1393">
        <v>0</v>
      </c>
    </row>
    <row r="1394" spans="1:6" x14ac:dyDescent="0.35">
      <c r="A1394" t="str">
        <v>Incidente</v>
      </c>
      <c r="B1394" t="str">
        <v>Type2</v>
      </c>
      <c r="C1394" t="str">
        <v>A+ (Crítico)</v>
      </c>
      <c r="D1394">
        <v>7</v>
      </c>
      <c r="E1394">
        <v>0</v>
      </c>
      <c r="F1394">
        <v>0</v>
      </c>
    </row>
    <row r="1395" spans="1:6" x14ac:dyDescent="0.35">
      <c r="A1395" t="str">
        <v>Incidente</v>
      </c>
      <c r="B1395" t="str">
        <v>Type2</v>
      </c>
      <c r="C1395" t="str">
        <v>A+ (Crítico)</v>
      </c>
      <c r="D1395">
        <v>7</v>
      </c>
      <c r="E1395">
        <v>0</v>
      </c>
      <c r="F1395">
        <v>0</v>
      </c>
    </row>
    <row r="1396" spans="1:6" x14ac:dyDescent="0.35">
      <c r="A1396" t="str">
        <v>Incidente</v>
      </c>
      <c r="B1396" t="str">
        <v>Type6</v>
      </c>
      <c r="C1396" t="str">
        <v>A (Muy Importante)</v>
      </c>
      <c r="D1396">
        <v>7</v>
      </c>
      <c r="E1396">
        <v>1</v>
      </c>
      <c r="F1396">
        <v>0</v>
      </c>
    </row>
    <row r="1397" spans="1:6" x14ac:dyDescent="0.35">
      <c r="A1397" t="str">
        <v>Solicitud de servicio</v>
      </c>
      <c r="B1397" t="str">
        <v>Type1</v>
      </c>
      <c r="C1397" t="str">
        <v>B (Importante)</v>
      </c>
      <c r="D1397">
        <v>7</v>
      </c>
      <c r="E1397">
        <v>0</v>
      </c>
      <c r="F1397">
        <v>0</v>
      </c>
    </row>
    <row r="1398" spans="1:6" x14ac:dyDescent="0.35">
      <c r="A1398" t="str">
        <v>Incidente</v>
      </c>
      <c r="B1398" t="str">
        <v>Type2</v>
      </c>
      <c r="C1398" t="str">
        <v>A (Muy Importante)</v>
      </c>
      <c r="D1398">
        <v>7</v>
      </c>
      <c r="E1398">
        <v>5</v>
      </c>
      <c r="F1398">
        <v>0</v>
      </c>
    </row>
    <row r="1399" spans="1:6" x14ac:dyDescent="0.35">
      <c r="A1399" t="str">
        <v>Solicitud de servicio</v>
      </c>
      <c r="B1399" t="str">
        <v>Type1</v>
      </c>
      <c r="C1399" t="str">
        <v>A (Muy Importante)</v>
      </c>
      <c r="D1399">
        <v>7</v>
      </c>
      <c r="E1399">
        <v>0</v>
      </c>
      <c r="F1399">
        <v>0</v>
      </c>
    </row>
    <row r="1400" spans="1:6" x14ac:dyDescent="0.35">
      <c r="A1400" t="str">
        <v>Solicitud de servicio</v>
      </c>
      <c r="B1400" t="str">
        <v>Type10</v>
      </c>
      <c r="C1400" t="str">
        <v>A+ (Crítico)</v>
      </c>
      <c r="D1400">
        <v>7</v>
      </c>
      <c r="E1400">
        <v>0</v>
      </c>
      <c r="F1400">
        <v>0</v>
      </c>
    </row>
    <row r="1401" spans="1:6" x14ac:dyDescent="0.35">
      <c r="A1401" t="str">
        <v>Incidente</v>
      </c>
      <c r="B1401" t="str">
        <v>Type4</v>
      </c>
      <c r="C1401" t="str">
        <v>A (Muy Importante)</v>
      </c>
      <c r="D1401">
        <v>7</v>
      </c>
      <c r="E1401">
        <v>5</v>
      </c>
      <c r="F1401">
        <v>5</v>
      </c>
    </row>
    <row r="1402" spans="1:6" x14ac:dyDescent="0.35">
      <c r="A1402" t="str">
        <v>Incidente</v>
      </c>
      <c r="B1402" t="str">
        <v>Type4</v>
      </c>
      <c r="C1402" t="str">
        <v>A (Muy Importante)</v>
      </c>
      <c r="D1402">
        <v>7</v>
      </c>
      <c r="E1402">
        <v>7</v>
      </c>
      <c r="F1402">
        <v>7</v>
      </c>
    </row>
    <row r="1403" spans="1:6" x14ac:dyDescent="0.35">
      <c r="A1403" t="str">
        <v>Incidente</v>
      </c>
      <c r="B1403" t="str">
        <v>Type2</v>
      </c>
      <c r="C1403" t="str">
        <v>A+ (Crítico)</v>
      </c>
      <c r="D1403">
        <v>7</v>
      </c>
      <c r="E1403">
        <v>1</v>
      </c>
      <c r="F1403">
        <v>0</v>
      </c>
    </row>
    <row r="1404" spans="1:6" x14ac:dyDescent="0.35">
      <c r="A1404" t="str">
        <v>Incidente</v>
      </c>
      <c r="B1404" t="str">
        <v>Type2</v>
      </c>
      <c r="C1404" t="str">
        <v>A (Muy Importante)</v>
      </c>
      <c r="D1404">
        <v>7</v>
      </c>
      <c r="E1404">
        <v>0</v>
      </c>
      <c r="F1404">
        <v>0</v>
      </c>
    </row>
    <row r="1405" spans="1:6" x14ac:dyDescent="0.35">
      <c r="A1405" t="str">
        <v>Incidente</v>
      </c>
      <c r="B1405" t="str">
        <v>Type2</v>
      </c>
      <c r="C1405" t="str">
        <v>A (Muy Importante)</v>
      </c>
      <c r="D1405">
        <v>7</v>
      </c>
      <c r="E1405">
        <v>0</v>
      </c>
      <c r="F1405">
        <v>0</v>
      </c>
    </row>
    <row r="1406" spans="1:6" x14ac:dyDescent="0.35">
      <c r="A1406" t="str">
        <v>Incidente</v>
      </c>
      <c r="B1406" t="str">
        <v>Type8</v>
      </c>
      <c r="C1406" t="str">
        <v>B (Importante)</v>
      </c>
      <c r="D1406">
        <v>7</v>
      </c>
      <c r="E1406">
        <v>9</v>
      </c>
      <c r="F1406">
        <v>0</v>
      </c>
    </row>
    <row r="1407" spans="1:6" x14ac:dyDescent="0.35">
      <c r="A1407" t="str">
        <v>Solicitud de servicio</v>
      </c>
      <c r="B1407" t="str">
        <v>Type1</v>
      </c>
      <c r="C1407" t="str">
        <v>B (Importante)</v>
      </c>
      <c r="D1407">
        <v>7</v>
      </c>
      <c r="E1407">
        <v>0</v>
      </c>
      <c r="F1407">
        <v>0</v>
      </c>
    </row>
    <row r="1408" spans="1:6" x14ac:dyDescent="0.35">
      <c r="A1408" t="str">
        <v>Incidente</v>
      </c>
      <c r="B1408" t="str">
        <v>Type2</v>
      </c>
      <c r="C1408" t="str">
        <v>A (Muy Importante)</v>
      </c>
      <c r="D1408">
        <v>7</v>
      </c>
      <c r="E1408">
        <v>0</v>
      </c>
      <c r="F1408">
        <v>0</v>
      </c>
    </row>
    <row r="1409" spans="1:6" x14ac:dyDescent="0.35">
      <c r="A1409" t="str">
        <v>Solicitud de servicio</v>
      </c>
      <c r="B1409" t="str">
        <v>Type1</v>
      </c>
      <c r="C1409" t="str">
        <v>A+ (Crítico)</v>
      </c>
      <c r="D1409">
        <v>7</v>
      </c>
      <c r="E1409">
        <v>0</v>
      </c>
      <c r="F1409">
        <v>0</v>
      </c>
    </row>
    <row r="1410" spans="1:6" x14ac:dyDescent="0.35">
      <c r="A1410" t="str">
        <v>Incidente</v>
      </c>
      <c r="B1410" t="str">
        <v>Type2</v>
      </c>
      <c r="C1410" t="str">
        <v>A (Muy Importante)</v>
      </c>
      <c r="D1410">
        <v>7</v>
      </c>
      <c r="E1410">
        <v>2</v>
      </c>
      <c r="F1410">
        <v>2</v>
      </c>
    </row>
    <row r="1411" spans="1:6" x14ac:dyDescent="0.35">
      <c r="A1411" t="str">
        <v>Incidente</v>
      </c>
      <c r="B1411" t="str">
        <v>Type2</v>
      </c>
      <c r="C1411" t="str">
        <v>A (Muy Importante)</v>
      </c>
      <c r="D1411">
        <v>7</v>
      </c>
      <c r="E1411">
        <v>0</v>
      </c>
      <c r="F1411">
        <v>0</v>
      </c>
    </row>
    <row r="1412" spans="1:6" x14ac:dyDescent="0.35">
      <c r="A1412" t="str">
        <v>Incidente</v>
      </c>
      <c r="B1412" t="str">
        <v>Type2</v>
      </c>
      <c r="C1412" t="str">
        <v>A (Muy Importante)</v>
      </c>
      <c r="D1412">
        <v>7</v>
      </c>
      <c r="E1412">
        <v>0</v>
      </c>
      <c r="F1412">
        <v>0</v>
      </c>
    </row>
    <row r="1413" spans="1:6" x14ac:dyDescent="0.35">
      <c r="A1413" t="str">
        <v>Solicitud de servicio</v>
      </c>
      <c r="B1413" t="str">
        <v>Type22</v>
      </c>
      <c r="C1413" t="str">
        <v>A+ (Crítico)</v>
      </c>
      <c r="D1413">
        <v>7</v>
      </c>
      <c r="E1413">
        <v>0</v>
      </c>
      <c r="F1413">
        <v>0</v>
      </c>
    </row>
    <row r="1414" spans="1:6" x14ac:dyDescent="0.35">
      <c r="A1414" t="str">
        <v>Solicitud de servicio</v>
      </c>
      <c r="B1414" t="str">
        <v>Type1</v>
      </c>
      <c r="C1414" t="str">
        <v>A (Muy Importante)</v>
      </c>
      <c r="D1414">
        <v>7</v>
      </c>
      <c r="E1414">
        <v>0</v>
      </c>
      <c r="F1414">
        <v>0</v>
      </c>
    </row>
    <row r="1415" spans="1:6" x14ac:dyDescent="0.35">
      <c r="A1415" t="str">
        <v>Solicitud de servicio</v>
      </c>
      <c r="B1415" t="str">
        <v>Type1</v>
      </c>
      <c r="C1415" t="str">
        <v>A (Muy Importante)</v>
      </c>
      <c r="D1415">
        <v>7</v>
      </c>
      <c r="E1415">
        <v>0</v>
      </c>
      <c r="F1415">
        <v>0</v>
      </c>
    </row>
    <row r="1416" spans="1:6" x14ac:dyDescent="0.35">
      <c r="A1416" t="str">
        <v>Solicitud de servicio</v>
      </c>
      <c r="B1416" t="str">
        <v>Type1</v>
      </c>
      <c r="C1416" t="str">
        <v>A (Muy Importante)</v>
      </c>
      <c r="D1416">
        <v>7</v>
      </c>
      <c r="E1416">
        <v>0</v>
      </c>
      <c r="F1416">
        <v>0</v>
      </c>
    </row>
    <row r="1417" spans="1:6" x14ac:dyDescent="0.35">
      <c r="A1417" t="str">
        <v>Incidente</v>
      </c>
      <c r="B1417" t="str">
        <v>Type2</v>
      </c>
      <c r="C1417" t="str">
        <v>A (Muy Importante)</v>
      </c>
      <c r="D1417">
        <v>7</v>
      </c>
      <c r="E1417">
        <v>0</v>
      </c>
      <c r="F1417">
        <v>0</v>
      </c>
    </row>
    <row r="1418" spans="1:6" x14ac:dyDescent="0.35">
      <c r="A1418" t="str">
        <v>Solicitud de servicio</v>
      </c>
      <c r="B1418" t="str">
        <v>Type2</v>
      </c>
      <c r="C1418" t="str">
        <v>D (Trivial)</v>
      </c>
      <c r="D1418">
        <v>7</v>
      </c>
      <c r="E1418">
        <v>0</v>
      </c>
      <c r="F1418">
        <v>0</v>
      </c>
    </row>
    <row r="1419" spans="1:6" x14ac:dyDescent="0.35">
      <c r="A1419" t="str">
        <v>Incidente</v>
      </c>
      <c r="B1419" t="str">
        <v>Type2</v>
      </c>
      <c r="C1419" t="str">
        <v>A (Muy Importante)</v>
      </c>
      <c r="D1419">
        <v>7</v>
      </c>
      <c r="E1419">
        <v>8</v>
      </c>
      <c r="F1419">
        <v>8</v>
      </c>
    </row>
    <row r="1420" spans="1:6" x14ac:dyDescent="0.35">
      <c r="A1420" t="str">
        <v>Incidente</v>
      </c>
      <c r="B1420" t="str">
        <v>Type2</v>
      </c>
      <c r="C1420" t="str">
        <v>A+ (Crítico)</v>
      </c>
      <c r="D1420">
        <v>7</v>
      </c>
      <c r="E1420">
        <v>0</v>
      </c>
      <c r="F1420">
        <v>0</v>
      </c>
    </row>
    <row r="1421" spans="1:6" x14ac:dyDescent="0.35">
      <c r="A1421" t="str">
        <v>Incidente</v>
      </c>
      <c r="B1421" t="str">
        <v>Type8</v>
      </c>
      <c r="C1421" t="str">
        <v>B (Importante)</v>
      </c>
      <c r="D1421">
        <v>7</v>
      </c>
      <c r="E1421">
        <v>11</v>
      </c>
      <c r="F1421">
        <v>0</v>
      </c>
    </row>
    <row r="1422" spans="1:6" x14ac:dyDescent="0.35">
      <c r="A1422" t="str">
        <v>Incidente</v>
      </c>
      <c r="B1422" t="str">
        <v>Type2</v>
      </c>
      <c r="C1422" t="str">
        <v>A+ (Crítico)</v>
      </c>
      <c r="D1422">
        <v>7</v>
      </c>
      <c r="E1422">
        <v>0</v>
      </c>
      <c r="F1422">
        <v>0</v>
      </c>
    </row>
    <row r="1423" spans="1:6" x14ac:dyDescent="0.35">
      <c r="A1423" t="str">
        <v>Incidente</v>
      </c>
      <c r="B1423" t="str">
        <v>Type2</v>
      </c>
      <c r="C1423" t="str">
        <v>A (Muy Importante)</v>
      </c>
      <c r="D1423">
        <v>7</v>
      </c>
      <c r="E1423">
        <v>0</v>
      </c>
      <c r="F1423">
        <v>0</v>
      </c>
    </row>
    <row r="1424" spans="1:6" x14ac:dyDescent="0.35">
      <c r="A1424" t="str">
        <v>Incidente</v>
      </c>
      <c r="B1424" t="str">
        <v>Type2</v>
      </c>
      <c r="C1424" t="str">
        <v>A (Muy Importante)</v>
      </c>
      <c r="D1424">
        <v>7</v>
      </c>
      <c r="E1424">
        <v>0</v>
      </c>
      <c r="F1424">
        <v>0</v>
      </c>
    </row>
    <row r="1425" spans="1:6" x14ac:dyDescent="0.35">
      <c r="A1425" t="str">
        <v>Solicitud de servicio</v>
      </c>
      <c r="B1425" t="str">
        <v>Type1</v>
      </c>
      <c r="C1425" t="str">
        <v>A (Muy Importante)</v>
      </c>
      <c r="D1425">
        <v>7</v>
      </c>
      <c r="E1425">
        <v>3</v>
      </c>
      <c r="F1425">
        <v>0</v>
      </c>
    </row>
    <row r="1426" spans="1:6" x14ac:dyDescent="0.35">
      <c r="A1426" t="str">
        <v>Solicitud de servicio</v>
      </c>
      <c r="B1426" t="str">
        <v>Type1</v>
      </c>
      <c r="C1426" t="str">
        <v>A (Muy Importante)</v>
      </c>
      <c r="D1426">
        <v>7</v>
      </c>
      <c r="E1426">
        <v>3</v>
      </c>
      <c r="F1426">
        <v>0</v>
      </c>
    </row>
    <row r="1427" spans="1:6" x14ac:dyDescent="0.35">
      <c r="A1427" t="str">
        <v>Incidente</v>
      </c>
      <c r="B1427" t="str">
        <v>Type2</v>
      </c>
      <c r="C1427" t="str">
        <v>A (Muy Importante)</v>
      </c>
      <c r="D1427">
        <v>7</v>
      </c>
      <c r="E1427">
        <v>3</v>
      </c>
      <c r="F1427">
        <v>3</v>
      </c>
    </row>
    <row r="1428" spans="1:6" x14ac:dyDescent="0.35">
      <c r="A1428" t="str">
        <v>Solicitud de servicio</v>
      </c>
      <c r="B1428" t="str">
        <v>Type1</v>
      </c>
      <c r="C1428" t="str">
        <v>B (Importante)</v>
      </c>
      <c r="D1428">
        <v>7</v>
      </c>
      <c r="E1428">
        <v>0</v>
      </c>
      <c r="F1428">
        <v>0</v>
      </c>
    </row>
    <row r="1429" spans="1:6" x14ac:dyDescent="0.35">
      <c r="A1429" t="str">
        <v>Incidente</v>
      </c>
      <c r="B1429" t="str">
        <v>Type6</v>
      </c>
      <c r="C1429" t="str">
        <v>A (Muy Importante)</v>
      </c>
      <c r="D1429">
        <v>7</v>
      </c>
      <c r="E1429">
        <v>11</v>
      </c>
      <c r="F1429">
        <v>11</v>
      </c>
    </row>
    <row r="1430" spans="1:6" x14ac:dyDescent="0.35">
      <c r="A1430" t="str">
        <v>Incidente</v>
      </c>
      <c r="B1430" t="str">
        <v>Type6</v>
      </c>
      <c r="C1430" t="str">
        <v>A (Muy Importante)</v>
      </c>
      <c r="D1430">
        <v>7</v>
      </c>
      <c r="E1430">
        <v>4</v>
      </c>
      <c r="F1430">
        <v>0</v>
      </c>
    </row>
    <row r="1431" spans="1:6" x14ac:dyDescent="0.35">
      <c r="A1431" t="str">
        <v>Incidente</v>
      </c>
      <c r="B1431" t="str">
        <v>Type8</v>
      </c>
      <c r="C1431" t="str">
        <v>B (Importante)</v>
      </c>
      <c r="D1431">
        <v>7</v>
      </c>
      <c r="E1431">
        <v>14</v>
      </c>
      <c r="F1431">
        <v>0</v>
      </c>
    </row>
    <row r="1432" spans="1:6" x14ac:dyDescent="0.35">
      <c r="A1432" t="str">
        <v>Solicitud de servicio</v>
      </c>
      <c r="B1432" t="str">
        <v>Type10</v>
      </c>
      <c r="C1432" t="str">
        <v>B (Importante)</v>
      </c>
      <c r="D1432">
        <v>7</v>
      </c>
      <c r="E1432">
        <v>0</v>
      </c>
      <c r="F1432">
        <v>0</v>
      </c>
    </row>
    <row r="1433" spans="1:6" x14ac:dyDescent="0.35">
      <c r="A1433" t="str">
        <v>Incidente</v>
      </c>
      <c r="B1433" t="str">
        <v>Type2</v>
      </c>
      <c r="C1433" t="str">
        <v>A (Muy Importante)</v>
      </c>
      <c r="D1433">
        <v>7</v>
      </c>
      <c r="E1433">
        <v>0</v>
      </c>
      <c r="F1433">
        <v>0</v>
      </c>
    </row>
    <row r="1434" spans="1:6" x14ac:dyDescent="0.35">
      <c r="A1434" t="str">
        <v>Incidente</v>
      </c>
      <c r="B1434" t="str">
        <v>Type24</v>
      </c>
      <c r="C1434" t="str">
        <v>A (Muy Importante)</v>
      </c>
      <c r="D1434">
        <v>7</v>
      </c>
      <c r="E1434">
        <v>8</v>
      </c>
      <c r="F1434">
        <v>0</v>
      </c>
    </row>
    <row r="1435" spans="1:6" x14ac:dyDescent="0.35">
      <c r="A1435" t="str">
        <v>Solicitud de servicio</v>
      </c>
      <c r="B1435" t="str">
        <v>Type24</v>
      </c>
      <c r="C1435" t="str">
        <v>D (Trivial)</v>
      </c>
      <c r="D1435">
        <v>7</v>
      </c>
      <c r="E1435">
        <v>0</v>
      </c>
      <c r="F1435">
        <v>0</v>
      </c>
    </row>
    <row r="1436" spans="1:6" x14ac:dyDescent="0.35">
      <c r="A1436" t="str">
        <v>Incidente</v>
      </c>
      <c r="B1436" t="str">
        <v>Type8</v>
      </c>
      <c r="C1436" t="str">
        <v>B (Importante)</v>
      </c>
      <c r="D1436">
        <v>7</v>
      </c>
      <c r="E1436">
        <v>14</v>
      </c>
      <c r="F1436">
        <v>0</v>
      </c>
    </row>
    <row r="1437" spans="1:6" x14ac:dyDescent="0.35">
      <c r="A1437" t="str">
        <v>Incidente</v>
      </c>
      <c r="B1437" t="str">
        <v>Type2</v>
      </c>
      <c r="C1437" t="str">
        <v>A (Muy Importante)</v>
      </c>
      <c r="D1437">
        <v>7</v>
      </c>
      <c r="E1437">
        <v>1</v>
      </c>
      <c r="F1437">
        <v>0</v>
      </c>
    </row>
    <row r="1438" spans="1:6" x14ac:dyDescent="0.35">
      <c r="A1438" t="str">
        <v>Incidente</v>
      </c>
      <c r="B1438" t="str">
        <v>Type4</v>
      </c>
      <c r="C1438" t="str">
        <v>A (Muy Importante)</v>
      </c>
      <c r="D1438">
        <v>7</v>
      </c>
      <c r="E1438">
        <v>8</v>
      </c>
      <c r="F1438">
        <v>8</v>
      </c>
    </row>
    <row r="1439" spans="1:6" x14ac:dyDescent="0.35">
      <c r="A1439" t="str">
        <v>Incidente</v>
      </c>
      <c r="B1439" t="str">
        <v>Type2</v>
      </c>
      <c r="C1439" t="str">
        <v>A+ (Crítico)</v>
      </c>
      <c r="D1439">
        <v>7</v>
      </c>
      <c r="E1439">
        <v>0</v>
      </c>
      <c r="F1439">
        <v>0</v>
      </c>
    </row>
    <row r="1440" spans="1:6" x14ac:dyDescent="0.35">
      <c r="A1440" t="str">
        <v>Incidente</v>
      </c>
      <c r="B1440" t="str">
        <v>Type8</v>
      </c>
      <c r="C1440" t="str">
        <v>B (Importante)</v>
      </c>
      <c r="D1440">
        <v>7</v>
      </c>
      <c r="E1440">
        <v>12</v>
      </c>
      <c r="F1440">
        <v>0</v>
      </c>
    </row>
    <row r="1441" spans="1:6" x14ac:dyDescent="0.35">
      <c r="A1441" t="str">
        <v>Solicitud de servicio</v>
      </c>
      <c r="B1441" t="str">
        <v>Type14</v>
      </c>
      <c r="C1441" t="str">
        <v>A (Muy Importante)</v>
      </c>
      <c r="D1441">
        <v>7</v>
      </c>
      <c r="E1441">
        <v>0</v>
      </c>
      <c r="F1441">
        <v>0</v>
      </c>
    </row>
    <row r="1442" spans="1:6" x14ac:dyDescent="0.35">
      <c r="A1442" t="str">
        <v>Solicitud de servicio</v>
      </c>
      <c r="B1442" t="str">
        <v>Type1</v>
      </c>
      <c r="C1442" t="str">
        <v>A (Muy Importante)</v>
      </c>
      <c r="D1442">
        <v>7</v>
      </c>
      <c r="E1442">
        <v>1</v>
      </c>
      <c r="F1442">
        <v>0</v>
      </c>
    </row>
    <row r="1443" spans="1:6" x14ac:dyDescent="0.35">
      <c r="A1443" t="str">
        <v>Solicitud de servicio</v>
      </c>
      <c r="B1443" t="str">
        <v>Type1</v>
      </c>
      <c r="C1443" t="str">
        <v>A (Muy Importante)</v>
      </c>
      <c r="D1443">
        <v>7</v>
      </c>
      <c r="E1443">
        <v>1</v>
      </c>
      <c r="F1443">
        <v>0</v>
      </c>
    </row>
    <row r="1444" spans="1:6" x14ac:dyDescent="0.35">
      <c r="A1444" t="str">
        <v>Incidente</v>
      </c>
      <c r="B1444" t="str">
        <v>Type6</v>
      </c>
      <c r="C1444" t="str">
        <v>A (Muy Importante)</v>
      </c>
      <c r="D1444">
        <v>7</v>
      </c>
      <c r="E1444">
        <v>0</v>
      </c>
      <c r="F1444">
        <v>0</v>
      </c>
    </row>
    <row r="1445" spans="1:6" x14ac:dyDescent="0.35">
      <c r="A1445" t="str">
        <v>Solicitud de servicio</v>
      </c>
      <c r="B1445" t="str">
        <v>Type1</v>
      </c>
      <c r="C1445" t="str">
        <v>A (Muy Importante)</v>
      </c>
      <c r="D1445">
        <v>7</v>
      </c>
      <c r="E1445">
        <v>0</v>
      </c>
      <c r="F1445">
        <v>0</v>
      </c>
    </row>
    <row r="1446" spans="1:6" x14ac:dyDescent="0.35">
      <c r="A1446" t="str">
        <v>Incidente</v>
      </c>
      <c r="B1446" t="str">
        <v>Type2</v>
      </c>
      <c r="C1446" t="str">
        <v>A (Muy Importante)</v>
      </c>
      <c r="D1446">
        <v>7</v>
      </c>
      <c r="E1446">
        <v>9</v>
      </c>
      <c r="F1446">
        <v>9</v>
      </c>
    </row>
    <row r="1447" spans="1:6" x14ac:dyDescent="0.35">
      <c r="A1447" t="str">
        <v>Solicitud de servicio</v>
      </c>
      <c r="B1447" t="str">
        <v>Type1</v>
      </c>
      <c r="C1447" t="str">
        <v>B (Importante)</v>
      </c>
      <c r="D1447">
        <v>7</v>
      </c>
      <c r="E1447">
        <v>10</v>
      </c>
      <c r="F1447">
        <v>0</v>
      </c>
    </row>
    <row r="1448" spans="1:6" x14ac:dyDescent="0.35">
      <c r="A1448" t="str">
        <v>Solicitud de servicio</v>
      </c>
      <c r="B1448" t="str">
        <v>Type1</v>
      </c>
      <c r="C1448" t="str">
        <v>A (Muy Importante)</v>
      </c>
      <c r="D1448">
        <v>7</v>
      </c>
      <c r="E1448">
        <v>0</v>
      </c>
      <c r="F1448">
        <v>0</v>
      </c>
    </row>
    <row r="1449" spans="1:6" x14ac:dyDescent="0.35">
      <c r="A1449" t="str">
        <v>Solicitud de servicio</v>
      </c>
      <c r="B1449" t="str">
        <v>Type1</v>
      </c>
      <c r="C1449" t="str">
        <v>A (Muy Importante)</v>
      </c>
      <c r="D1449">
        <v>7</v>
      </c>
      <c r="E1449">
        <v>0</v>
      </c>
      <c r="F1449">
        <v>0</v>
      </c>
    </row>
    <row r="1450" spans="1:6" x14ac:dyDescent="0.35">
      <c r="A1450" t="str">
        <v>Incidente</v>
      </c>
      <c r="B1450" t="str">
        <v>Type4</v>
      </c>
      <c r="C1450" t="str">
        <v>A (Muy Importante)</v>
      </c>
      <c r="D1450">
        <v>7</v>
      </c>
      <c r="E1450">
        <v>0</v>
      </c>
      <c r="F1450">
        <v>0</v>
      </c>
    </row>
    <row r="1451" spans="1:6" x14ac:dyDescent="0.35">
      <c r="A1451" t="str">
        <v>Incidente</v>
      </c>
      <c r="B1451" t="str">
        <v>Type8</v>
      </c>
      <c r="C1451" t="str">
        <v>B (Importante)</v>
      </c>
      <c r="D1451">
        <v>7</v>
      </c>
      <c r="E1451">
        <v>14</v>
      </c>
      <c r="F1451">
        <v>0</v>
      </c>
    </row>
    <row r="1452" spans="1:6" x14ac:dyDescent="0.35">
      <c r="A1452" t="str">
        <v>Incidente</v>
      </c>
      <c r="B1452" t="str">
        <v>Type6</v>
      </c>
      <c r="C1452" t="str">
        <v>A (Muy Importante)</v>
      </c>
      <c r="D1452">
        <v>7</v>
      </c>
      <c r="E1452">
        <v>2</v>
      </c>
      <c r="F1452">
        <v>2</v>
      </c>
    </row>
    <row r="1453" spans="1:6" x14ac:dyDescent="0.35">
      <c r="A1453" t="str">
        <v>Incidente</v>
      </c>
      <c r="B1453" t="str">
        <v>Type4</v>
      </c>
      <c r="C1453" t="str">
        <v>A (Muy Importante)</v>
      </c>
      <c r="D1453">
        <v>7</v>
      </c>
      <c r="E1453">
        <v>16</v>
      </c>
      <c r="F1453">
        <v>16</v>
      </c>
    </row>
    <row r="1454" spans="1:6" x14ac:dyDescent="0.35">
      <c r="A1454" t="str">
        <v>Incidente</v>
      </c>
      <c r="B1454" t="str">
        <v>Type6</v>
      </c>
      <c r="C1454" t="str">
        <v>A (Muy Importante)</v>
      </c>
      <c r="D1454">
        <v>7</v>
      </c>
      <c r="E1454">
        <v>0</v>
      </c>
      <c r="F1454">
        <v>0</v>
      </c>
    </row>
    <row r="1455" spans="1:6" x14ac:dyDescent="0.35">
      <c r="A1455" t="str">
        <v>Incidente</v>
      </c>
      <c r="B1455" t="str">
        <v>Type4</v>
      </c>
      <c r="C1455" t="str">
        <v>A (Muy Importante)</v>
      </c>
      <c r="D1455">
        <v>7</v>
      </c>
      <c r="E1455">
        <v>2</v>
      </c>
      <c r="F1455">
        <v>0</v>
      </c>
    </row>
    <row r="1456" spans="1:6" x14ac:dyDescent="0.35">
      <c r="A1456" t="str">
        <v>Incidente</v>
      </c>
      <c r="B1456" t="str">
        <v>Type4</v>
      </c>
      <c r="C1456" t="str">
        <v>A (Muy Importante)</v>
      </c>
      <c r="D1456">
        <v>7</v>
      </c>
      <c r="E1456">
        <v>2</v>
      </c>
      <c r="F1456">
        <v>0</v>
      </c>
    </row>
    <row r="1457" spans="1:6" x14ac:dyDescent="0.35">
      <c r="A1457" t="str">
        <v>Incidente</v>
      </c>
      <c r="B1457" t="str">
        <v>Type4</v>
      </c>
      <c r="C1457" t="str">
        <v>A (Muy Importante)</v>
      </c>
      <c r="D1457">
        <v>7</v>
      </c>
      <c r="E1457">
        <v>1</v>
      </c>
      <c r="F1457">
        <v>1</v>
      </c>
    </row>
    <row r="1458" spans="1:6" x14ac:dyDescent="0.35">
      <c r="A1458" t="str">
        <v>Incidente</v>
      </c>
      <c r="B1458" t="str">
        <v>Type4</v>
      </c>
      <c r="C1458" t="str">
        <v>A (Muy Importante)</v>
      </c>
      <c r="D1458">
        <v>7</v>
      </c>
      <c r="E1458">
        <v>2</v>
      </c>
      <c r="F1458">
        <v>0</v>
      </c>
    </row>
    <row r="1459" spans="1:6" x14ac:dyDescent="0.35">
      <c r="A1459" t="str">
        <v>Incidente</v>
      </c>
      <c r="B1459" t="str">
        <v>Type6</v>
      </c>
      <c r="C1459" t="str">
        <v>A (Muy Importante)</v>
      </c>
      <c r="D1459">
        <v>7</v>
      </c>
      <c r="E1459">
        <v>0</v>
      </c>
      <c r="F1459">
        <v>0</v>
      </c>
    </row>
    <row r="1460" spans="1:6" x14ac:dyDescent="0.35">
      <c r="A1460" t="str">
        <v>Incidente</v>
      </c>
      <c r="B1460" t="str">
        <v>Type2</v>
      </c>
      <c r="C1460" t="str">
        <v>A (Muy Importante)</v>
      </c>
      <c r="D1460">
        <v>7</v>
      </c>
      <c r="E1460">
        <v>1</v>
      </c>
      <c r="F1460">
        <v>1</v>
      </c>
    </row>
    <row r="1461" spans="1:6" x14ac:dyDescent="0.35">
      <c r="A1461" t="str">
        <v>Incidente</v>
      </c>
      <c r="B1461" t="str">
        <v>Type4</v>
      </c>
      <c r="C1461" t="str">
        <v>A (Muy Importante)</v>
      </c>
      <c r="D1461">
        <v>7</v>
      </c>
      <c r="E1461">
        <v>6</v>
      </c>
      <c r="F1461">
        <v>0</v>
      </c>
    </row>
    <row r="1462" spans="1:6" x14ac:dyDescent="0.35">
      <c r="A1462" t="str">
        <v>Incidente</v>
      </c>
      <c r="B1462" t="str">
        <v>Type2</v>
      </c>
      <c r="C1462" t="str">
        <v>A (Muy Importante)</v>
      </c>
      <c r="D1462">
        <v>7</v>
      </c>
      <c r="E1462">
        <v>3</v>
      </c>
      <c r="F1462">
        <v>3</v>
      </c>
    </row>
    <row r="1463" spans="1:6" x14ac:dyDescent="0.35">
      <c r="A1463" t="str">
        <v>Incidente</v>
      </c>
      <c r="B1463" t="str">
        <v>Type8</v>
      </c>
      <c r="C1463" t="str">
        <v>A (Muy Importante)</v>
      </c>
      <c r="D1463">
        <v>7</v>
      </c>
      <c r="E1463">
        <v>21</v>
      </c>
      <c r="F1463">
        <v>0</v>
      </c>
    </row>
    <row r="1464" spans="1:6" x14ac:dyDescent="0.35">
      <c r="A1464" t="str">
        <v>Incidente</v>
      </c>
      <c r="B1464" t="str">
        <v>Type8</v>
      </c>
      <c r="C1464" t="str">
        <v>B (Importante)</v>
      </c>
      <c r="D1464">
        <v>7</v>
      </c>
      <c r="E1464">
        <v>21</v>
      </c>
      <c r="F1464">
        <v>0</v>
      </c>
    </row>
    <row r="1465" spans="1:6" x14ac:dyDescent="0.35">
      <c r="A1465" t="str">
        <v>Incidente</v>
      </c>
      <c r="B1465" t="str">
        <v>Type4</v>
      </c>
      <c r="C1465" t="str">
        <v>A (Muy Importante)</v>
      </c>
      <c r="D1465">
        <v>7</v>
      </c>
      <c r="E1465">
        <v>1</v>
      </c>
      <c r="F1465">
        <v>0</v>
      </c>
    </row>
    <row r="1466" spans="1:6" x14ac:dyDescent="0.35">
      <c r="A1466" t="str">
        <v>Solicitud de servicio</v>
      </c>
      <c r="B1466" t="str">
        <v>Type10</v>
      </c>
      <c r="C1466" t="str">
        <v>B (Importante)</v>
      </c>
      <c r="D1466">
        <v>7</v>
      </c>
      <c r="E1466">
        <v>0</v>
      </c>
      <c r="F1466">
        <v>0</v>
      </c>
    </row>
    <row r="1467" spans="1:6" x14ac:dyDescent="0.35">
      <c r="A1467" t="str">
        <v>Incidente</v>
      </c>
      <c r="B1467" t="str">
        <v>Type8</v>
      </c>
      <c r="C1467" t="str">
        <v>B (Importante)</v>
      </c>
      <c r="D1467">
        <v>7</v>
      </c>
      <c r="E1467">
        <v>21</v>
      </c>
      <c r="F1467">
        <v>0</v>
      </c>
    </row>
    <row r="1468" spans="1:6" x14ac:dyDescent="0.35">
      <c r="A1468" t="str">
        <v>Solicitud de servicio</v>
      </c>
      <c r="B1468" t="str">
        <v>Type1</v>
      </c>
      <c r="C1468" t="str">
        <v>A+ (Crítico)</v>
      </c>
      <c r="D1468">
        <v>7</v>
      </c>
      <c r="E1468">
        <v>0</v>
      </c>
      <c r="F1468">
        <v>0</v>
      </c>
    </row>
    <row r="1469" spans="1:6" x14ac:dyDescent="0.35">
      <c r="A1469" t="str">
        <v>Incidente</v>
      </c>
      <c r="B1469" t="str">
        <v>Type8</v>
      </c>
      <c r="C1469" t="str">
        <v>B (Importante)</v>
      </c>
      <c r="D1469">
        <v>7</v>
      </c>
      <c r="E1469">
        <v>6</v>
      </c>
      <c r="F1469">
        <v>0</v>
      </c>
    </row>
    <row r="1470" spans="1:6" x14ac:dyDescent="0.35">
      <c r="A1470" t="str">
        <v>Incidente</v>
      </c>
      <c r="B1470" t="str">
        <v>Type4</v>
      </c>
      <c r="C1470" t="str">
        <v>A (Muy Importante)</v>
      </c>
      <c r="D1470">
        <v>7</v>
      </c>
      <c r="E1470">
        <v>0</v>
      </c>
      <c r="F1470">
        <v>0</v>
      </c>
    </row>
    <row r="1471" spans="1:6" x14ac:dyDescent="0.35">
      <c r="A1471" t="str">
        <v>Incidente</v>
      </c>
      <c r="B1471" t="str">
        <v>Type2</v>
      </c>
      <c r="C1471" t="str">
        <v>A (Muy Importante)</v>
      </c>
      <c r="D1471">
        <v>7</v>
      </c>
      <c r="E1471">
        <v>6</v>
      </c>
      <c r="F1471">
        <v>6</v>
      </c>
    </row>
    <row r="1472" spans="1:6" x14ac:dyDescent="0.35">
      <c r="A1472" t="str">
        <v>Incidente</v>
      </c>
      <c r="B1472" t="str">
        <v>Type2</v>
      </c>
      <c r="C1472" t="str">
        <v>A (Muy Importante)</v>
      </c>
      <c r="D1472">
        <v>7</v>
      </c>
      <c r="E1472">
        <v>1</v>
      </c>
      <c r="F1472">
        <v>0</v>
      </c>
    </row>
    <row r="1473" spans="1:6" x14ac:dyDescent="0.35">
      <c r="A1473" t="str">
        <v>Incidente</v>
      </c>
      <c r="B1473" t="str">
        <v>Type6</v>
      </c>
      <c r="C1473" t="str">
        <v>A (Muy Importante)</v>
      </c>
      <c r="D1473">
        <v>7</v>
      </c>
      <c r="E1473">
        <v>1</v>
      </c>
      <c r="F1473">
        <v>0</v>
      </c>
    </row>
    <row r="1474" spans="1:6" x14ac:dyDescent="0.35">
      <c r="A1474" t="str">
        <v>Incidente</v>
      </c>
      <c r="B1474" t="str">
        <v>Type6</v>
      </c>
      <c r="C1474" t="str">
        <v>A (Muy Importante)</v>
      </c>
      <c r="D1474">
        <v>7</v>
      </c>
      <c r="E1474">
        <v>0</v>
      </c>
      <c r="F1474">
        <v>0</v>
      </c>
    </row>
    <row r="1475" spans="1:6" x14ac:dyDescent="0.35">
      <c r="A1475" t="str">
        <v>Incidente</v>
      </c>
      <c r="B1475" t="str">
        <v>Type2</v>
      </c>
      <c r="C1475" t="str">
        <v>A (Muy Importante)</v>
      </c>
      <c r="D1475">
        <v>7</v>
      </c>
      <c r="E1475">
        <v>2</v>
      </c>
      <c r="F1475">
        <v>0</v>
      </c>
    </row>
    <row r="1476" spans="1:6" x14ac:dyDescent="0.35">
      <c r="A1476" t="str">
        <v>Incidente</v>
      </c>
      <c r="B1476" t="str">
        <v>Type2</v>
      </c>
      <c r="C1476" t="str">
        <v>A (Muy Importante)</v>
      </c>
      <c r="D1476">
        <v>7</v>
      </c>
      <c r="E1476">
        <v>2</v>
      </c>
      <c r="F1476">
        <v>0</v>
      </c>
    </row>
    <row r="1477" spans="1:6" x14ac:dyDescent="0.35">
      <c r="A1477" t="str">
        <v>Incidente</v>
      </c>
      <c r="B1477" t="str">
        <v>Type2</v>
      </c>
      <c r="C1477" t="str">
        <v>A (Muy Importante)</v>
      </c>
      <c r="D1477">
        <v>7</v>
      </c>
      <c r="E1477">
        <v>1</v>
      </c>
      <c r="F1477">
        <v>1</v>
      </c>
    </row>
    <row r="1478" spans="1:6" x14ac:dyDescent="0.35">
      <c r="A1478" t="str">
        <v>Incidente</v>
      </c>
      <c r="B1478" t="str">
        <v>Type6</v>
      </c>
      <c r="C1478" t="str">
        <v>A (Muy Importante)</v>
      </c>
      <c r="D1478">
        <v>7</v>
      </c>
      <c r="E1478">
        <v>1</v>
      </c>
      <c r="F1478">
        <v>0</v>
      </c>
    </row>
    <row r="1479" spans="1:6" x14ac:dyDescent="0.35">
      <c r="A1479" t="str">
        <v>Incidente</v>
      </c>
      <c r="B1479" t="str">
        <v>Type8</v>
      </c>
      <c r="C1479" t="str">
        <v>B (Importante)</v>
      </c>
      <c r="D1479">
        <v>7</v>
      </c>
      <c r="E1479">
        <v>23</v>
      </c>
      <c r="F1479">
        <v>0</v>
      </c>
    </row>
    <row r="1480" spans="1:6" x14ac:dyDescent="0.35">
      <c r="A1480" t="str">
        <v>Incidente</v>
      </c>
      <c r="B1480" t="str">
        <v>Type8</v>
      </c>
      <c r="C1480" t="str">
        <v>B (Importante)</v>
      </c>
      <c r="D1480">
        <v>7</v>
      </c>
      <c r="E1480">
        <v>23</v>
      </c>
      <c r="F1480">
        <v>0</v>
      </c>
    </row>
    <row r="1481" spans="1:6" x14ac:dyDescent="0.35">
      <c r="A1481" t="str">
        <v>Incidente</v>
      </c>
      <c r="B1481" t="str">
        <v>Type2</v>
      </c>
      <c r="C1481" t="str">
        <v>A (Muy Importante)</v>
      </c>
      <c r="D1481">
        <v>7</v>
      </c>
      <c r="E1481">
        <v>18</v>
      </c>
      <c r="F1481">
        <v>0</v>
      </c>
    </row>
    <row r="1482" spans="1:6" x14ac:dyDescent="0.35">
      <c r="A1482" t="str">
        <v>Incidente</v>
      </c>
      <c r="B1482" t="str">
        <v>Type2</v>
      </c>
      <c r="C1482" t="str">
        <v>A (Muy Importante)</v>
      </c>
      <c r="D1482">
        <v>7</v>
      </c>
      <c r="E1482">
        <v>17</v>
      </c>
      <c r="F1482">
        <v>9</v>
      </c>
    </row>
    <row r="1483" spans="1:6" x14ac:dyDescent="0.35">
      <c r="A1483" t="str">
        <v>Incidente</v>
      </c>
      <c r="B1483" t="str">
        <v>Type2</v>
      </c>
      <c r="C1483" t="str">
        <v>A+ (Crítico)</v>
      </c>
      <c r="D1483">
        <v>7</v>
      </c>
      <c r="E1483">
        <v>3</v>
      </c>
      <c r="F1483">
        <v>0</v>
      </c>
    </row>
    <row r="1484" spans="1:6" x14ac:dyDescent="0.35">
      <c r="A1484" t="str">
        <v>Incidente</v>
      </c>
      <c r="B1484" t="str">
        <v>Type4</v>
      </c>
      <c r="C1484" t="str">
        <v>A+ (Crítico)</v>
      </c>
      <c r="D1484">
        <v>7</v>
      </c>
      <c r="E1484">
        <v>0</v>
      </c>
      <c r="F1484">
        <v>0</v>
      </c>
    </row>
    <row r="1485" spans="1:6" x14ac:dyDescent="0.35">
      <c r="A1485" t="str">
        <v>Incidente</v>
      </c>
      <c r="B1485" t="str">
        <v>Type2</v>
      </c>
      <c r="C1485" t="str">
        <v>A (Muy Importante)</v>
      </c>
      <c r="D1485">
        <v>7</v>
      </c>
      <c r="E1485">
        <v>1</v>
      </c>
      <c r="F1485">
        <v>1</v>
      </c>
    </row>
    <row r="1486" spans="1:6" x14ac:dyDescent="0.35">
      <c r="A1486" t="str">
        <v>Incidente</v>
      </c>
      <c r="B1486" t="str">
        <v>Type4</v>
      </c>
      <c r="C1486" t="str">
        <v>A (Muy Importante)</v>
      </c>
      <c r="D1486">
        <v>7</v>
      </c>
      <c r="E1486">
        <v>0</v>
      </c>
      <c r="F1486">
        <v>0</v>
      </c>
    </row>
    <row r="1487" spans="1:6" x14ac:dyDescent="0.35">
      <c r="A1487" t="str">
        <v>Incidente</v>
      </c>
      <c r="B1487" t="str">
        <v>Type2</v>
      </c>
      <c r="C1487" t="str">
        <v>A (Muy Importante)</v>
      </c>
      <c r="D1487">
        <v>7</v>
      </c>
      <c r="E1487">
        <v>2</v>
      </c>
      <c r="F1487">
        <v>2</v>
      </c>
    </row>
    <row r="1488" spans="1:6" x14ac:dyDescent="0.35">
      <c r="A1488" t="str">
        <v>Incidente</v>
      </c>
      <c r="B1488" t="str">
        <v>Type2</v>
      </c>
      <c r="C1488" t="str">
        <v>A (Muy Importante)</v>
      </c>
      <c r="D1488">
        <v>7</v>
      </c>
      <c r="E1488">
        <v>2</v>
      </c>
      <c r="F1488">
        <v>2</v>
      </c>
    </row>
    <row r="1489" spans="1:6" x14ac:dyDescent="0.35">
      <c r="A1489" t="str">
        <v>Incidente</v>
      </c>
      <c r="B1489" t="str">
        <v>Type6</v>
      </c>
      <c r="C1489" t="str">
        <v>A (Muy Importante)</v>
      </c>
      <c r="D1489">
        <v>7</v>
      </c>
      <c r="E1489">
        <v>0</v>
      </c>
      <c r="F1489">
        <v>0</v>
      </c>
    </row>
    <row r="1490" spans="1:6" x14ac:dyDescent="0.35">
      <c r="A1490" t="str">
        <v>Incidente</v>
      </c>
      <c r="B1490" t="str">
        <v>Type8</v>
      </c>
      <c r="C1490" t="str">
        <v>B (Importante)</v>
      </c>
      <c r="D1490">
        <v>7</v>
      </c>
      <c r="E1490">
        <v>6</v>
      </c>
      <c r="F1490">
        <v>0</v>
      </c>
    </row>
    <row r="1491" spans="1:6" x14ac:dyDescent="0.35">
      <c r="A1491" t="str">
        <v>Incidente</v>
      </c>
      <c r="B1491" t="str">
        <v>Type6</v>
      </c>
      <c r="C1491" t="str">
        <v>A++ (Bloqueo)</v>
      </c>
      <c r="D1491">
        <v>7</v>
      </c>
      <c r="E1491">
        <v>4</v>
      </c>
      <c r="F1491">
        <v>0</v>
      </c>
    </row>
    <row r="1492" spans="1:6" x14ac:dyDescent="0.35">
      <c r="A1492" t="str">
        <v>Incidente</v>
      </c>
      <c r="B1492" t="str">
        <v>Type4</v>
      </c>
      <c r="C1492" t="str">
        <v>A (Muy Importante)</v>
      </c>
      <c r="D1492">
        <v>7</v>
      </c>
      <c r="E1492">
        <v>3</v>
      </c>
      <c r="F1492">
        <v>0</v>
      </c>
    </row>
    <row r="1493" spans="1:6" x14ac:dyDescent="0.35">
      <c r="A1493" t="str">
        <v>Incidente</v>
      </c>
      <c r="B1493" t="str">
        <v>Type4</v>
      </c>
      <c r="C1493" t="str">
        <v>A (Muy Importante)</v>
      </c>
      <c r="D1493">
        <v>7</v>
      </c>
      <c r="E1493">
        <v>3</v>
      </c>
      <c r="F1493">
        <v>0</v>
      </c>
    </row>
    <row r="1494" spans="1:6" x14ac:dyDescent="0.35">
      <c r="A1494" t="str">
        <v>Incidente</v>
      </c>
      <c r="B1494" t="str">
        <v>Type6</v>
      </c>
      <c r="C1494" t="str">
        <v>A (Muy Importante)</v>
      </c>
      <c r="D1494">
        <v>7</v>
      </c>
      <c r="E1494">
        <v>5</v>
      </c>
      <c r="F1494">
        <v>0</v>
      </c>
    </row>
    <row r="1495" spans="1:6" x14ac:dyDescent="0.35">
      <c r="A1495" t="str">
        <v>Incidente</v>
      </c>
      <c r="B1495" t="str">
        <v>Type2</v>
      </c>
      <c r="C1495" t="str">
        <v>A (Muy Importante)</v>
      </c>
      <c r="D1495">
        <v>7</v>
      </c>
      <c r="E1495">
        <v>3</v>
      </c>
      <c r="F1495">
        <v>0</v>
      </c>
    </row>
    <row r="1496" spans="1:6" x14ac:dyDescent="0.35">
      <c r="A1496" t="str">
        <v>Incidente</v>
      </c>
      <c r="B1496" t="str">
        <v>Type2</v>
      </c>
      <c r="C1496" t="str">
        <v>A (Muy Importante)</v>
      </c>
      <c r="D1496">
        <v>7</v>
      </c>
      <c r="E1496">
        <v>3</v>
      </c>
      <c r="F1496">
        <v>0</v>
      </c>
    </row>
    <row r="1497" spans="1:6" x14ac:dyDescent="0.35">
      <c r="A1497" t="str">
        <v>Incidente</v>
      </c>
      <c r="B1497" t="str">
        <v>Type2</v>
      </c>
      <c r="C1497" t="str">
        <v>A (Muy Importante)</v>
      </c>
      <c r="D1497">
        <v>7</v>
      </c>
      <c r="E1497">
        <v>3</v>
      </c>
      <c r="F1497">
        <v>0</v>
      </c>
    </row>
    <row r="1498" spans="1:6" x14ac:dyDescent="0.35">
      <c r="A1498" t="str">
        <v>Incidente</v>
      </c>
      <c r="B1498" t="str">
        <v>Type4</v>
      </c>
      <c r="C1498" t="str">
        <v>A (Muy Importante)</v>
      </c>
      <c r="D1498">
        <v>7</v>
      </c>
      <c r="E1498">
        <v>4</v>
      </c>
      <c r="F1498">
        <v>0</v>
      </c>
    </row>
    <row r="1499" spans="1:6" x14ac:dyDescent="0.35">
      <c r="A1499" t="str">
        <v>Incidente</v>
      </c>
      <c r="B1499" t="str">
        <v>Type24</v>
      </c>
      <c r="C1499" t="str">
        <v>A (Muy Importante)</v>
      </c>
      <c r="D1499">
        <v>7</v>
      </c>
      <c r="E1499">
        <v>8</v>
      </c>
      <c r="F1499">
        <v>8</v>
      </c>
    </row>
    <row r="1500" spans="1:6" x14ac:dyDescent="0.35">
      <c r="A1500" t="str">
        <v>Incidente</v>
      </c>
      <c r="B1500" t="str">
        <v>Type2</v>
      </c>
      <c r="C1500" t="str">
        <v>A+ (Crítico)</v>
      </c>
      <c r="D1500">
        <v>7</v>
      </c>
      <c r="E1500">
        <v>9</v>
      </c>
      <c r="F1500">
        <v>9</v>
      </c>
    </row>
    <row r="1501" spans="1:6" x14ac:dyDescent="0.35">
      <c r="A1501" t="str">
        <v>Incidente</v>
      </c>
      <c r="B1501" t="str">
        <v>Type4</v>
      </c>
      <c r="C1501" t="str">
        <v>A (Muy Importante)</v>
      </c>
      <c r="D1501">
        <v>7</v>
      </c>
      <c r="E1501">
        <v>9</v>
      </c>
      <c r="F1501">
        <v>9</v>
      </c>
    </row>
    <row r="1502" spans="1:6" x14ac:dyDescent="0.35">
      <c r="A1502" t="str">
        <v>Incidente</v>
      </c>
      <c r="B1502" t="str">
        <v>Type2</v>
      </c>
      <c r="C1502" t="str">
        <v>A+ (Crítico)</v>
      </c>
      <c r="D1502">
        <v>7</v>
      </c>
      <c r="E1502">
        <v>11</v>
      </c>
      <c r="F1502">
        <v>11</v>
      </c>
    </row>
    <row r="1503" spans="1:6" x14ac:dyDescent="0.35">
      <c r="A1503" t="str">
        <v>Incidente</v>
      </c>
      <c r="B1503" t="str">
        <v>Type6</v>
      </c>
      <c r="C1503" t="str">
        <v>A+ (Crítico)</v>
      </c>
      <c r="D1503">
        <v>7</v>
      </c>
      <c r="E1503">
        <v>16</v>
      </c>
      <c r="F1503">
        <v>16</v>
      </c>
    </row>
    <row r="1504" spans="1:6" x14ac:dyDescent="0.35">
      <c r="A1504" t="str">
        <v>Incidente</v>
      </c>
      <c r="B1504" t="str">
        <v>Type2</v>
      </c>
      <c r="C1504" t="str">
        <v>A (Muy Importante)</v>
      </c>
      <c r="D1504">
        <v>7</v>
      </c>
      <c r="E1504">
        <v>14</v>
      </c>
      <c r="F1504">
        <v>14</v>
      </c>
    </row>
    <row r="1505" spans="1:6" x14ac:dyDescent="0.35">
      <c r="A1505" t="str">
        <v>Incidente</v>
      </c>
      <c r="B1505" t="str">
        <v>Type2</v>
      </c>
      <c r="C1505" t="str">
        <v>A++ (Bloqueo)</v>
      </c>
      <c r="D1505">
        <v>7</v>
      </c>
      <c r="E1505">
        <v>27</v>
      </c>
      <c r="F1505">
        <v>27</v>
      </c>
    </row>
    <row r="1506" spans="1:6" x14ac:dyDescent="0.35">
      <c r="A1506" t="str">
        <v>Incidente</v>
      </c>
      <c r="B1506" t="str">
        <v>Type2</v>
      </c>
      <c r="C1506" t="str">
        <v>A+ (Crítico)</v>
      </c>
      <c r="D1506">
        <v>7</v>
      </c>
      <c r="E1506">
        <v>31</v>
      </c>
      <c r="F1506">
        <v>31</v>
      </c>
    </row>
    <row r="1507" spans="1:6" x14ac:dyDescent="0.35">
      <c r="A1507" t="str">
        <v>Incidente</v>
      </c>
      <c r="B1507" t="str">
        <v>Type2</v>
      </c>
      <c r="C1507" t="str">
        <v>A+ (Crítico)</v>
      </c>
      <c r="D1507">
        <v>7</v>
      </c>
      <c r="E1507">
        <v>36</v>
      </c>
      <c r="F1507">
        <v>0</v>
      </c>
    </row>
    <row r="1508" spans="1:6" x14ac:dyDescent="0.35">
      <c r="A1508" t="str">
        <v>Incidente</v>
      </c>
      <c r="B1508" t="str">
        <v>Type7</v>
      </c>
      <c r="C1508" t="str">
        <v>A (Muy Importante)</v>
      </c>
      <c r="D1508">
        <v>7</v>
      </c>
      <c r="E1508">
        <v>34</v>
      </c>
      <c r="F1508">
        <v>34</v>
      </c>
    </row>
    <row r="1509" spans="1:6" x14ac:dyDescent="0.35">
      <c r="A1509" t="str">
        <v>Incidente</v>
      </c>
      <c r="B1509" t="str">
        <v>Type2</v>
      </c>
      <c r="C1509" t="str">
        <v>A+ (Crítico)</v>
      </c>
      <c r="D1509">
        <v>7</v>
      </c>
      <c r="E1509">
        <v>45</v>
      </c>
      <c r="F1509">
        <v>45</v>
      </c>
    </row>
    <row r="1510" spans="1:6" x14ac:dyDescent="0.35">
      <c r="A1510" t="str">
        <v>Incidente</v>
      </c>
      <c r="B1510" t="str">
        <v>Type8</v>
      </c>
      <c r="C1510" t="str">
        <v>B (Importante)</v>
      </c>
      <c r="D1510">
        <v>7</v>
      </c>
      <c r="E1510">
        <v>79</v>
      </c>
      <c r="F1510">
        <v>0</v>
      </c>
    </row>
    <row r="1511" spans="1:6" x14ac:dyDescent="0.35">
      <c r="A1511" t="str">
        <v>Incidente</v>
      </c>
      <c r="B1511" t="str">
        <v>Type2</v>
      </c>
      <c r="C1511" t="str">
        <v>A (Muy Importante)</v>
      </c>
      <c r="D1511">
        <v>7</v>
      </c>
      <c r="E1511">
        <v>76</v>
      </c>
      <c r="F1511">
        <v>0</v>
      </c>
    </row>
    <row r="1512" spans="1:6" x14ac:dyDescent="0.35">
      <c r="A1512" t="str">
        <v>Incidente</v>
      </c>
      <c r="B1512" t="str">
        <v>Type2</v>
      </c>
      <c r="C1512" t="str">
        <v>A (Muy Importante)</v>
      </c>
      <c r="D1512">
        <v>7</v>
      </c>
      <c r="E1512">
        <v>84</v>
      </c>
      <c r="F1512">
        <v>0</v>
      </c>
    </row>
    <row r="1513" spans="1:6" x14ac:dyDescent="0.35">
      <c r="A1513" t="str">
        <v>Incidente</v>
      </c>
      <c r="B1513" t="str">
        <v>Type2</v>
      </c>
      <c r="C1513" t="str">
        <v>A (Muy Importante)</v>
      </c>
      <c r="D1513">
        <v>7</v>
      </c>
      <c r="E1513">
        <v>87</v>
      </c>
      <c r="F1513">
        <v>75</v>
      </c>
    </row>
    <row r="1514" spans="1:6" x14ac:dyDescent="0.35">
      <c r="A1514" t="str">
        <v>Incidente</v>
      </c>
      <c r="B1514" t="str">
        <v>Type4</v>
      </c>
      <c r="C1514" t="str">
        <v>A (Muy Importante)</v>
      </c>
      <c r="D1514">
        <v>7</v>
      </c>
      <c r="E1514">
        <v>101</v>
      </c>
      <c r="F1514">
        <v>0</v>
      </c>
    </row>
    <row r="1515" spans="1:6" x14ac:dyDescent="0.35">
      <c r="A1515" t="str">
        <v>Incidente</v>
      </c>
      <c r="B1515" t="str">
        <v>Type8</v>
      </c>
      <c r="C1515" t="str">
        <v>B (Importante)</v>
      </c>
      <c r="D1515">
        <v>7</v>
      </c>
      <c r="E1515">
        <v>111</v>
      </c>
      <c r="F1515">
        <v>0</v>
      </c>
    </row>
    <row r="1516" spans="1:6" x14ac:dyDescent="0.35">
      <c r="A1516" t="str">
        <v>Incidente</v>
      </c>
      <c r="B1516" t="str">
        <v>Type6</v>
      </c>
      <c r="C1516" t="str">
        <v>A (Muy Importante)</v>
      </c>
      <c r="D1516">
        <v>7</v>
      </c>
      <c r="E1516">
        <v>118</v>
      </c>
      <c r="F1516">
        <v>117</v>
      </c>
    </row>
    <row r="1517" spans="1:6" x14ac:dyDescent="0.35">
      <c r="A1517" t="str">
        <v>Incidente</v>
      </c>
      <c r="B1517" t="str">
        <v>Type2</v>
      </c>
      <c r="C1517" t="str">
        <v>D (Trivial)</v>
      </c>
      <c r="D1517">
        <v>7</v>
      </c>
      <c r="E1517">
        <v>133</v>
      </c>
      <c r="F1517">
        <v>133</v>
      </c>
    </row>
    <row r="1518" spans="1:6" x14ac:dyDescent="0.35">
      <c r="A1518" t="str">
        <v>Incidente</v>
      </c>
      <c r="B1518" t="str">
        <v>Type2</v>
      </c>
      <c r="C1518" t="str">
        <v>A (Muy Importante)</v>
      </c>
      <c r="D1518">
        <v>6</v>
      </c>
      <c r="E1518">
        <v>0</v>
      </c>
      <c r="F1518">
        <v>0</v>
      </c>
    </row>
    <row r="1519" spans="1:6" x14ac:dyDescent="0.35">
      <c r="A1519" t="str">
        <v>Incidente</v>
      </c>
      <c r="B1519" t="str">
        <v>Type6</v>
      </c>
      <c r="C1519" t="str">
        <v>A (Muy Importante)</v>
      </c>
      <c r="D1519">
        <v>6</v>
      </c>
      <c r="E1519">
        <v>0</v>
      </c>
      <c r="F1519">
        <v>0</v>
      </c>
    </row>
    <row r="1520" spans="1:6" x14ac:dyDescent="0.35">
      <c r="A1520" t="str">
        <v>Incidente</v>
      </c>
      <c r="B1520" t="str">
        <v>Type6</v>
      </c>
      <c r="C1520" t="str">
        <v>A (Muy Importante)</v>
      </c>
      <c r="D1520">
        <v>6</v>
      </c>
      <c r="E1520">
        <v>0</v>
      </c>
      <c r="F1520">
        <v>0</v>
      </c>
    </row>
    <row r="1521" spans="1:6" x14ac:dyDescent="0.35">
      <c r="A1521" t="str">
        <v>Incidente</v>
      </c>
      <c r="B1521" t="str">
        <v>Type7</v>
      </c>
      <c r="C1521" t="str">
        <v>A (Muy Importante)</v>
      </c>
      <c r="D1521">
        <v>6</v>
      </c>
      <c r="E1521">
        <v>0</v>
      </c>
      <c r="F1521">
        <v>0</v>
      </c>
    </row>
    <row r="1522" spans="1:6" x14ac:dyDescent="0.35">
      <c r="A1522" t="str">
        <v>Incidente</v>
      </c>
      <c r="B1522" t="str">
        <v>Type2</v>
      </c>
      <c r="C1522" t="str">
        <v>A (Muy Importante)</v>
      </c>
      <c r="D1522">
        <v>6</v>
      </c>
      <c r="E1522">
        <v>0</v>
      </c>
      <c r="F1522">
        <v>0</v>
      </c>
    </row>
    <row r="1523" spans="1:6" x14ac:dyDescent="0.35">
      <c r="A1523" t="str">
        <v>Incidente</v>
      </c>
      <c r="B1523" t="str">
        <v>Type6</v>
      </c>
      <c r="C1523" t="str">
        <v>A (Muy Importante)</v>
      </c>
      <c r="D1523">
        <v>6</v>
      </c>
      <c r="E1523">
        <v>1</v>
      </c>
      <c r="F1523">
        <v>0</v>
      </c>
    </row>
    <row r="1524" spans="1:6" x14ac:dyDescent="0.35">
      <c r="A1524" t="str">
        <v>Incidente</v>
      </c>
      <c r="B1524" t="str">
        <v>Type2</v>
      </c>
      <c r="C1524" t="str">
        <v>A (Muy Importante)</v>
      </c>
      <c r="D1524">
        <v>6</v>
      </c>
      <c r="E1524">
        <v>0</v>
      </c>
      <c r="F1524">
        <v>0</v>
      </c>
    </row>
    <row r="1525" spans="1:6" x14ac:dyDescent="0.35">
      <c r="A1525" t="str">
        <v>Incidente</v>
      </c>
      <c r="B1525" t="str">
        <v>Type2</v>
      </c>
      <c r="C1525" t="str">
        <v>A (Muy Importante)</v>
      </c>
      <c r="D1525">
        <v>6</v>
      </c>
      <c r="E1525">
        <v>0</v>
      </c>
      <c r="F1525">
        <v>0</v>
      </c>
    </row>
    <row r="1526" spans="1:6" x14ac:dyDescent="0.35">
      <c r="A1526" t="str">
        <v>Incidente</v>
      </c>
      <c r="B1526" t="str">
        <v>Type6</v>
      </c>
      <c r="C1526" t="str">
        <v>A (Muy Importante)</v>
      </c>
      <c r="D1526">
        <v>6</v>
      </c>
      <c r="E1526">
        <v>0</v>
      </c>
      <c r="F1526">
        <v>0</v>
      </c>
    </row>
    <row r="1527" spans="1:6" x14ac:dyDescent="0.35">
      <c r="A1527" t="str">
        <v>Incidente</v>
      </c>
      <c r="B1527" t="str">
        <v>Type2</v>
      </c>
      <c r="C1527" t="str">
        <v>A (Muy Importante)</v>
      </c>
      <c r="D1527">
        <v>6</v>
      </c>
      <c r="E1527">
        <v>1</v>
      </c>
      <c r="F1527">
        <v>0</v>
      </c>
    </row>
    <row r="1528" spans="1:6" x14ac:dyDescent="0.35">
      <c r="A1528" t="str">
        <v>Incidente</v>
      </c>
      <c r="B1528" t="str">
        <v>Type4</v>
      </c>
      <c r="C1528" t="str">
        <v>A (Muy Importante)</v>
      </c>
      <c r="D1528">
        <v>6</v>
      </c>
      <c r="E1528">
        <v>1</v>
      </c>
      <c r="F1528">
        <v>0</v>
      </c>
    </row>
    <row r="1529" spans="1:6" x14ac:dyDescent="0.35">
      <c r="A1529" t="str">
        <v>Incidente</v>
      </c>
      <c r="B1529" t="str">
        <v>Type6</v>
      </c>
      <c r="C1529" t="str">
        <v>A (Muy Importante)</v>
      </c>
      <c r="D1529">
        <v>6</v>
      </c>
      <c r="E1529">
        <v>1</v>
      </c>
      <c r="F1529">
        <v>1</v>
      </c>
    </row>
    <row r="1530" spans="1:6" x14ac:dyDescent="0.35">
      <c r="A1530" t="str">
        <v>Incidente</v>
      </c>
      <c r="B1530" t="str">
        <v>Type8</v>
      </c>
      <c r="C1530" t="str">
        <v>B (Importante)</v>
      </c>
      <c r="D1530">
        <v>6</v>
      </c>
      <c r="E1530">
        <v>3</v>
      </c>
      <c r="F1530">
        <v>0</v>
      </c>
    </row>
    <row r="1531" spans="1:6" x14ac:dyDescent="0.35">
      <c r="A1531" t="str">
        <v>Solicitud de servicio</v>
      </c>
      <c r="B1531" t="str">
        <v>Type1</v>
      </c>
      <c r="C1531" t="str">
        <v>A (Muy Importante)</v>
      </c>
      <c r="D1531">
        <v>6</v>
      </c>
      <c r="E1531">
        <v>1</v>
      </c>
      <c r="F1531">
        <v>0</v>
      </c>
    </row>
    <row r="1532" spans="1:6" x14ac:dyDescent="0.35">
      <c r="A1532" t="str">
        <v>Solicitud de servicio</v>
      </c>
      <c r="B1532" t="str">
        <v>Type14</v>
      </c>
      <c r="C1532" t="str">
        <v>B (Importante)</v>
      </c>
      <c r="D1532">
        <v>6</v>
      </c>
      <c r="E1532">
        <v>0</v>
      </c>
      <c r="F1532">
        <v>0</v>
      </c>
    </row>
    <row r="1533" spans="1:6" x14ac:dyDescent="0.35">
      <c r="A1533" t="str">
        <v>Incidente</v>
      </c>
      <c r="B1533" t="str">
        <v>Type6</v>
      </c>
      <c r="C1533" t="str">
        <v>A (Muy Importante)</v>
      </c>
      <c r="D1533">
        <v>6</v>
      </c>
      <c r="E1533">
        <v>0</v>
      </c>
      <c r="F1533">
        <v>0</v>
      </c>
    </row>
    <row r="1534" spans="1:6" x14ac:dyDescent="0.35">
      <c r="A1534" t="str">
        <v>Incidente</v>
      </c>
      <c r="B1534" t="str">
        <v>Type4</v>
      </c>
      <c r="C1534" t="str">
        <v>A (Muy Importante)</v>
      </c>
      <c r="D1534">
        <v>6</v>
      </c>
      <c r="E1534">
        <v>1</v>
      </c>
      <c r="F1534">
        <v>1</v>
      </c>
    </row>
    <row r="1535" spans="1:6" x14ac:dyDescent="0.35">
      <c r="A1535" t="str">
        <v>Incidente</v>
      </c>
      <c r="B1535" t="str">
        <v>Type4</v>
      </c>
      <c r="C1535" t="str">
        <v>A (Muy Importante)</v>
      </c>
      <c r="D1535">
        <v>6</v>
      </c>
      <c r="E1535">
        <v>1</v>
      </c>
      <c r="F1535">
        <v>1</v>
      </c>
    </row>
    <row r="1536" spans="1:6" x14ac:dyDescent="0.35">
      <c r="A1536" t="str">
        <v>Incidente</v>
      </c>
      <c r="B1536" t="str">
        <v>Type2</v>
      </c>
      <c r="C1536" t="str">
        <v>A (Muy Importante)</v>
      </c>
      <c r="D1536">
        <v>6</v>
      </c>
      <c r="E1536">
        <v>2</v>
      </c>
      <c r="F1536">
        <v>2</v>
      </c>
    </row>
    <row r="1537" spans="1:6" x14ac:dyDescent="0.35">
      <c r="A1537" t="str">
        <v>Incidente</v>
      </c>
      <c r="B1537" t="str">
        <v>Type4</v>
      </c>
      <c r="C1537" t="str">
        <v>A (Muy Importante)</v>
      </c>
      <c r="D1537">
        <v>6</v>
      </c>
      <c r="E1537">
        <v>0</v>
      </c>
      <c r="F1537">
        <v>0</v>
      </c>
    </row>
    <row r="1538" spans="1:6" x14ac:dyDescent="0.35">
      <c r="A1538" t="str">
        <v>Incidente</v>
      </c>
      <c r="B1538" t="str">
        <v>Type6</v>
      </c>
      <c r="C1538" t="str">
        <v>A (Muy Importante)</v>
      </c>
      <c r="D1538">
        <v>6</v>
      </c>
      <c r="E1538">
        <v>0</v>
      </c>
      <c r="F1538">
        <v>0</v>
      </c>
    </row>
    <row r="1539" spans="1:6" x14ac:dyDescent="0.35">
      <c r="A1539" t="str">
        <v>Incidente</v>
      </c>
      <c r="B1539" t="str">
        <v>Type6</v>
      </c>
      <c r="C1539" t="str">
        <v>A (Muy Importante)</v>
      </c>
      <c r="D1539">
        <v>6</v>
      </c>
      <c r="E1539">
        <v>0</v>
      </c>
      <c r="F1539">
        <v>0</v>
      </c>
    </row>
    <row r="1540" spans="1:6" x14ac:dyDescent="0.35">
      <c r="A1540" t="str">
        <v>Incidente</v>
      </c>
      <c r="B1540" t="str">
        <v>Type6</v>
      </c>
      <c r="C1540" t="str">
        <v>A (Muy Importante)</v>
      </c>
      <c r="D1540">
        <v>6</v>
      </c>
      <c r="E1540">
        <v>2</v>
      </c>
      <c r="F1540">
        <v>2</v>
      </c>
    </row>
    <row r="1541" spans="1:6" x14ac:dyDescent="0.35">
      <c r="A1541" t="str">
        <v>Incidente</v>
      </c>
      <c r="B1541" t="str">
        <v>Type6</v>
      </c>
      <c r="C1541" t="str">
        <v>A (Muy Importante)</v>
      </c>
      <c r="D1541">
        <v>6</v>
      </c>
      <c r="E1541">
        <v>1</v>
      </c>
      <c r="F1541">
        <v>1</v>
      </c>
    </row>
    <row r="1542" spans="1:6" x14ac:dyDescent="0.35">
      <c r="A1542" t="str">
        <v>Incidente</v>
      </c>
      <c r="B1542" t="str">
        <v>Type6</v>
      </c>
      <c r="C1542" t="str">
        <v>A (Muy Importante)</v>
      </c>
      <c r="D1542">
        <v>6</v>
      </c>
      <c r="E1542">
        <v>0</v>
      </c>
      <c r="F1542">
        <v>0</v>
      </c>
    </row>
    <row r="1543" spans="1:6" x14ac:dyDescent="0.35">
      <c r="A1543" t="str">
        <v>Incidente</v>
      </c>
      <c r="B1543" t="str">
        <v>Type6</v>
      </c>
      <c r="C1543" t="str">
        <v>A (Muy Importante)</v>
      </c>
      <c r="D1543">
        <v>6</v>
      </c>
      <c r="E1543">
        <v>0</v>
      </c>
      <c r="F1543">
        <v>0</v>
      </c>
    </row>
    <row r="1544" spans="1:6" x14ac:dyDescent="0.35">
      <c r="A1544" t="str">
        <v>Incidente</v>
      </c>
      <c r="B1544" t="str">
        <v>Type7</v>
      </c>
      <c r="C1544" t="str">
        <v>A (Muy Importante)</v>
      </c>
      <c r="D1544">
        <v>6</v>
      </c>
      <c r="E1544">
        <v>0</v>
      </c>
      <c r="F1544">
        <v>0</v>
      </c>
    </row>
    <row r="1545" spans="1:6" x14ac:dyDescent="0.35">
      <c r="A1545" t="str">
        <v>Incidente</v>
      </c>
      <c r="B1545" t="str">
        <v>Type6</v>
      </c>
      <c r="C1545" t="str">
        <v>A (Muy Importante)</v>
      </c>
      <c r="D1545">
        <v>6</v>
      </c>
      <c r="E1545">
        <v>0</v>
      </c>
      <c r="F1545">
        <v>0</v>
      </c>
    </row>
    <row r="1546" spans="1:6" x14ac:dyDescent="0.35">
      <c r="A1546" t="str">
        <v>Solicitud de servicio</v>
      </c>
      <c r="B1546" t="str">
        <v>Type10</v>
      </c>
      <c r="C1546" t="str">
        <v>A (Muy Importante)</v>
      </c>
      <c r="D1546">
        <v>6</v>
      </c>
      <c r="E1546">
        <v>4</v>
      </c>
      <c r="F1546">
        <v>0</v>
      </c>
    </row>
    <row r="1547" spans="1:6" x14ac:dyDescent="0.35">
      <c r="A1547" t="str">
        <v>Incidente</v>
      </c>
      <c r="B1547" t="str">
        <v>Type4</v>
      </c>
      <c r="C1547" t="str">
        <v>A (Muy Importante)</v>
      </c>
      <c r="D1547">
        <v>6</v>
      </c>
      <c r="E1547">
        <v>5</v>
      </c>
      <c r="F1547">
        <v>5</v>
      </c>
    </row>
    <row r="1548" spans="1:6" x14ac:dyDescent="0.35">
      <c r="A1548" t="str">
        <v>Incidente</v>
      </c>
      <c r="B1548" t="str">
        <v>Type2</v>
      </c>
      <c r="C1548" t="str">
        <v>A (Muy Importante)</v>
      </c>
      <c r="D1548">
        <v>6</v>
      </c>
      <c r="E1548">
        <v>0</v>
      </c>
      <c r="F1548">
        <v>0</v>
      </c>
    </row>
    <row r="1549" spans="1:6" x14ac:dyDescent="0.35">
      <c r="A1549" t="str">
        <v>Incidente</v>
      </c>
      <c r="B1549" t="str">
        <v>Type2</v>
      </c>
      <c r="C1549" t="str">
        <v>A (Muy Importante)</v>
      </c>
      <c r="D1549">
        <v>6</v>
      </c>
      <c r="E1549">
        <v>4</v>
      </c>
      <c r="F1549">
        <v>4</v>
      </c>
    </row>
    <row r="1550" spans="1:6" x14ac:dyDescent="0.35">
      <c r="A1550" t="str">
        <v>Solicitud de servicio</v>
      </c>
      <c r="B1550" t="str">
        <v>Type1</v>
      </c>
      <c r="C1550" t="str">
        <v>A (Muy Importante)</v>
      </c>
      <c r="D1550">
        <v>6</v>
      </c>
      <c r="E1550">
        <v>0</v>
      </c>
      <c r="F1550">
        <v>0</v>
      </c>
    </row>
    <row r="1551" spans="1:6" x14ac:dyDescent="0.35">
      <c r="A1551" t="str">
        <v>Incidente</v>
      </c>
      <c r="B1551" t="str">
        <v>Type2</v>
      </c>
      <c r="C1551" t="str">
        <v>A+ (Crítico)</v>
      </c>
      <c r="D1551">
        <v>6</v>
      </c>
      <c r="E1551">
        <v>1</v>
      </c>
      <c r="F1551">
        <v>0</v>
      </c>
    </row>
    <row r="1552" spans="1:6" x14ac:dyDescent="0.35">
      <c r="A1552" t="str">
        <v>Incidente</v>
      </c>
      <c r="B1552" t="str">
        <v>Type4</v>
      </c>
      <c r="C1552" t="str">
        <v>A (Muy Importante)</v>
      </c>
      <c r="D1552">
        <v>6</v>
      </c>
      <c r="E1552">
        <v>1</v>
      </c>
      <c r="F1552">
        <v>1</v>
      </c>
    </row>
    <row r="1553" spans="1:6" x14ac:dyDescent="0.35">
      <c r="A1553" t="str">
        <v>Incidente</v>
      </c>
      <c r="B1553" t="str">
        <v>Type4</v>
      </c>
      <c r="C1553" t="str">
        <v>A (Muy Importante)</v>
      </c>
      <c r="D1553">
        <v>6</v>
      </c>
      <c r="E1553">
        <v>1</v>
      </c>
      <c r="F1553">
        <v>1</v>
      </c>
    </row>
    <row r="1554" spans="1:6" x14ac:dyDescent="0.35">
      <c r="A1554" t="str">
        <v>Incidente</v>
      </c>
      <c r="B1554" t="str">
        <v>Type4</v>
      </c>
      <c r="C1554" t="str">
        <v>A (Muy Importante)</v>
      </c>
      <c r="D1554">
        <v>6</v>
      </c>
      <c r="E1554">
        <v>0</v>
      </c>
      <c r="F1554">
        <v>0</v>
      </c>
    </row>
    <row r="1555" spans="1:6" x14ac:dyDescent="0.35">
      <c r="A1555" t="str">
        <v>Incidente</v>
      </c>
      <c r="B1555" t="str">
        <v>Type6</v>
      </c>
      <c r="C1555" t="str">
        <v>B (Importante)</v>
      </c>
      <c r="D1555">
        <v>6</v>
      </c>
      <c r="E1555">
        <v>0</v>
      </c>
      <c r="F1555">
        <v>0</v>
      </c>
    </row>
    <row r="1556" spans="1:6" x14ac:dyDescent="0.35">
      <c r="A1556" t="str">
        <v>Incidente</v>
      </c>
      <c r="B1556" t="str">
        <v>Type7</v>
      </c>
      <c r="C1556" t="str">
        <v>A (Muy Importante)</v>
      </c>
      <c r="D1556">
        <v>6</v>
      </c>
      <c r="E1556">
        <v>0</v>
      </c>
      <c r="F1556">
        <v>0</v>
      </c>
    </row>
    <row r="1557" spans="1:6" x14ac:dyDescent="0.35">
      <c r="A1557" t="str">
        <v>Incidente</v>
      </c>
      <c r="B1557" t="str">
        <v>Type4</v>
      </c>
      <c r="C1557" t="str">
        <v>A (Muy Importante)</v>
      </c>
      <c r="D1557">
        <v>6</v>
      </c>
      <c r="E1557">
        <v>1</v>
      </c>
      <c r="F1557">
        <v>0</v>
      </c>
    </row>
    <row r="1558" spans="1:6" x14ac:dyDescent="0.35">
      <c r="A1558" t="str">
        <v>Incidente</v>
      </c>
      <c r="B1558" t="str">
        <v>Type2</v>
      </c>
      <c r="C1558" t="str">
        <v>A (Muy Importante)</v>
      </c>
      <c r="D1558">
        <v>6</v>
      </c>
      <c r="E1558">
        <v>0</v>
      </c>
      <c r="F1558">
        <v>0</v>
      </c>
    </row>
    <row r="1559" spans="1:6" x14ac:dyDescent="0.35">
      <c r="A1559" t="str">
        <v>Incidente</v>
      </c>
      <c r="B1559" t="str">
        <v>Type4</v>
      </c>
      <c r="C1559" t="str">
        <v>A (Muy Importante)</v>
      </c>
      <c r="D1559">
        <v>6</v>
      </c>
      <c r="E1559">
        <v>0</v>
      </c>
      <c r="F1559">
        <v>0</v>
      </c>
    </row>
    <row r="1560" spans="1:6" x14ac:dyDescent="0.35">
      <c r="A1560" t="str">
        <v>Incidente</v>
      </c>
      <c r="B1560" t="str">
        <v>Type4</v>
      </c>
      <c r="C1560" t="str">
        <v>A++ (Bloqueo)</v>
      </c>
      <c r="D1560">
        <v>6</v>
      </c>
      <c r="E1560">
        <v>1</v>
      </c>
      <c r="F1560">
        <v>1</v>
      </c>
    </row>
    <row r="1561" spans="1:6" x14ac:dyDescent="0.35">
      <c r="A1561" t="str">
        <v>Incidente</v>
      </c>
      <c r="B1561" t="str">
        <v>Type4</v>
      </c>
      <c r="C1561" t="str">
        <v>A++ (Bloqueo)</v>
      </c>
      <c r="D1561">
        <v>6</v>
      </c>
      <c r="E1561">
        <v>1</v>
      </c>
      <c r="F1561">
        <v>1</v>
      </c>
    </row>
    <row r="1562" spans="1:6" x14ac:dyDescent="0.35">
      <c r="A1562" t="str">
        <v>Incidente</v>
      </c>
      <c r="B1562" t="str">
        <v>Type2</v>
      </c>
      <c r="C1562" t="str">
        <v>A (Muy Importante)</v>
      </c>
      <c r="D1562">
        <v>6</v>
      </c>
      <c r="E1562">
        <v>0</v>
      </c>
      <c r="F1562">
        <v>0</v>
      </c>
    </row>
    <row r="1563" spans="1:6" x14ac:dyDescent="0.35">
      <c r="A1563" t="str">
        <v>Incidente</v>
      </c>
      <c r="B1563" t="str">
        <v>Type2</v>
      </c>
      <c r="C1563" t="str">
        <v>A (Muy Importante)</v>
      </c>
      <c r="D1563">
        <v>6</v>
      </c>
      <c r="E1563">
        <v>0</v>
      </c>
      <c r="F1563">
        <v>0</v>
      </c>
    </row>
    <row r="1564" spans="1:6" x14ac:dyDescent="0.35">
      <c r="A1564" t="str">
        <v>Incidente</v>
      </c>
      <c r="B1564" t="str">
        <v>Type2</v>
      </c>
      <c r="C1564" t="str">
        <v>A (Muy Importante)</v>
      </c>
      <c r="D1564">
        <v>6</v>
      </c>
      <c r="E1564">
        <v>3</v>
      </c>
      <c r="F1564">
        <v>3</v>
      </c>
    </row>
    <row r="1565" spans="1:6" x14ac:dyDescent="0.35">
      <c r="A1565" t="str">
        <v>Solicitud de servicio</v>
      </c>
      <c r="B1565" t="str">
        <v>Type1</v>
      </c>
      <c r="C1565" t="str">
        <v>A (Muy Importante)</v>
      </c>
      <c r="D1565">
        <v>6</v>
      </c>
      <c r="E1565">
        <v>0</v>
      </c>
      <c r="F1565">
        <v>0</v>
      </c>
    </row>
    <row r="1566" spans="1:6" x14ac:dyDescent="0.35">
      <c r="A1566" t="str">
        <v>Incidente</v>
      </c>
      <c r="B1566" t="str">
        <v>Type2</v>
      </c>
      <c r="C1566" t="str">
        <v>A (Muy Importante)</v>
      </c>
      <c r="D1566">
        <v>6</v>
      </c>
      <c r="E1566">
        <v>0</v>
      </c>
      <c r="F1566">
        <v>0</v>
      </c>
    </row>
    <row r="1567" spans="1:6" x14ac:dyDescent="0.35">
      <c r="A1567" t="str">
        <v>Incidente</v>
      </c>
      <c r="B1567" t="str">
        <v>Type6</v>
      </c>
      <c r="C1567" t="str">
        <v>A (Muy Importante)</v>
      </c>
      <c r="D1567">
        <v>6</v>
      </c>
      <c r="E1567">
        <v>0</v>
      </c>
      <c r="F1567">
        <v>0</v>
      </c>
    </row>
    <row r="1568" spans="1:6" x14ac:dyDescent="0.35">
      <c r="A1568" t="str">
        <v>Solicitud de servicio</v>
      </c>
      <c r="B1568" t="str">
        <v>Type1</v>
      </c>
      <c r="C1568" t="str">
        <v>A (Muy Importante)</v>
      </c>
      <c r="D1568">
        <v>6</v>
      </c>
      <c r="E1568">
        <v>12</v>
      </c>
      <c r="F1568">
        <v>0</v>
      </c>
    </row>
    <row r="1569" spans="1:6" x14ac:dyDescent="0.35">
      <c r="A1569" t="str">
        <v>Incidente</v>
      </c>
      <c r="B1569" t="str">
        <v>Type2</v>
      </c>
      <c r="C1569" t="str">
        <v>A (Muy Importante)</v>
      </c>
      <c r="D1569">
        <v>6</v>
      </c>
      <c r="E1569">
        <v>0</v>
      </c>
      <c r="F1569">
        <v>0</v>
      </c>
    </row>
    <row r="1570" spans="1:6" x14ac:dyDescent="0.35">
      <c r="A1570" t="str">
        <v>Incidente</v>
      </c>
      <c r="B1570" t="str">
        <v>Type2</v>
      </c>
      <c r="C1570" t="str">
        <v>A (Muy Importante)</v>
      </c>
      <c r="D1570">
        <v>6</v>
      </c>
      <c r="E1570">
        <v>0</v>
      </c>
      <c r="F1570">
        <v>0</v>
      </c>
    </row>
    <row r="1571" spans="1:6" x14ac:dyDescent="0.35">
      <c r="A1571" t="str">
        <v>Solicitud de servicio</v>
      </c>
      <c r="B1571" t="str">
        <v>Type9</v>
      </c>
      <c r="C1571" t="str">
        <v>B (Importante)</v>
      </c>
      <c r="D1571">
        <v>6</v>
      </c>
      <c r="E1571">
        <v>1</v>
      </c>
      <c r="F1571">
        <v>0</v>
      </c>
    </row>
    <row r="1572" spans="1:6" x14ac:dyDescent="0.35">
      <c r="A1572" t="str">
        <v>Solicitud de servicio</v>
      </c>
      <c r="B1572" t="str">
        <v>Type1</v>
      </c>
      <c r="C1572" t="str">
        <v>B (Importante)</v>
      </c>
      <c r="D1572">
        <v>6</v>
      </c>
      <c r="E1572">
        <v>0</v>
      </c>
      <c r="F1572">
        <v>0</v>
      </c>
    </row>
    <row r="1573" spans="1:6" x14ac:dyDescent="0.35">
      <c r="A1573" t="str">
        <v>Solicitud de servicio</v>
      </c>
      <c r="B1573" t="str">
        <v>Type1</v>
      </c>
      <c r="C1573" t="str">
        <v>B (Importante)</v>
      </c>
      <c r="D1573">
        <v>6</v>
      </c>
      <c r="E1573">
        <v>0</v>
      </c>
      <c r="F1573">
        <v>0</v>
      </c>
    </row>
    <row r="1574" spans="1:6" x14ac:dyDescent="0.35">
      <c r="A1574" t="str">
        <v>Solicitud de servicio</v>
      </c>
      <c r="B1574" t="str">
        <v>Type1</v>
      </c>
      <c r="C1574" t="str">
        <v>B (Importante)</v>
      </c>
      <c r="D1574">
        <v>6</v>
      </c>
      <c r="E1574">
        <v>0</v>
      </c>
      <c r="F1574">
        <v>0</v>
      </c>
    </row>
    <row r="1575" spans="1:6" x14ac:dyDescent="0.35">
      <c r="A1575" t="str">
        <v>Solicitud de servicio</v>
      </c>
      <c r="B1575" t="str">
        <v>Type1</v>
      </c>
      <c r="C1575" t="str">
        <v>D (Trivial)</v>
      </c>
      <c r="D1575">
        <v>6</v>
      </c>
      <c r="E1575">
        <v>0</v>
      </c>
      <c r="F1575">
        <v>0</v>
      </c>
    </row>
    <row r="1576" spans="1:6" x14ac:dyDescent="0.35">
      <c r="A1576" t="str">
        <v>Incidente</v>
      </c>
      <c r="B1576" t="str">
        <v>Type2</v>
      </c>
      <c r="C1576" t="str">
        <v>B (Importante)</v>
      </c>
      <c r="D1576">
        <v>6</v>
      </c>
      <c r="E1576">
        <v>0</v>
      </c>
      <c r="F1576">
        <v>0</v>
      </c>
    </row>
    <row r="1577" spans="1:6" x14ac:dyDescent="0.35">
      <c r="A1577" t="str">
        <v>Incidente</v>
      </c>
      <c r="B1577" t="str">
        <v>Type2</v>
      </c>
      <c r="C1577" t="str">
        <v>A (Muy Importante)</v>
      </c>
      <c r="D1577">
        <v>6</v>
      </c>
      <c r="E1577">
        <v>5</v>
      </c>
      <c r="F1577">
        <v>5</v>
      </c>
    </row>
    <row r="1578" spans="1:6" x14ac:dyDescent="0.35">
      <c r="A1578" t="str">
        <v>Incidente</v>
      </c>
      <c r="B1578" t="str">
        <v>Type2</v>
      </c>
      <c r="C1578" t="str">
        <v>A (Muy Importante)</v>
      </c>
      <c r="D1578">
        <v>6</v>
      </c>
      <c r="E1578">
        <v>0</v>
      </c>
      <c r="F1578">
        <v>0</v>
      </c>
    </row>
    <row r="1579" spans="1:6" x14ac:dyDescent="0.35">
      <c r="A1579" t="str">
        <v>Incidente</v>
      </c>
      <c r="B1579" t="str">
        <v>Type2</v>
      </c>
      <c r="C1579" t="str">
        <v>A (Muy Importante)</v>
      </c>
      <c r="D1579">
        <v>6</v>
      </c>
      <c r="E1579">
        <v>1</v>
      </c>
      <c r="F1579">
        <v>1</v>
      </c>
    </row>
    <row r="1580" spans="1:6" x14ac:dyDescent="0.35">
      <c r="A1580" t="str">
        <v>Solicitud de servicio</v>
      </c>
      <c r="B1580" t="str">
        <v>Type1</v>
      </c>
      <c r="C1580" t="str">
        <v>B (Importante)</v>
      </c>
      <c r="D1580">
        <v>6</v>
      </c>
      <c r="E1580">
        <v>0</v>
      </c>
      <c r="F1580">
        <v>0</v>
      </c>
    </row>
    <row r="1581" spans="1:6" x14ac:dyDescent="0.35">
      <c r="A1581" t="str">
        <v>Incidente</v>
      </c>
      <c r="B1581" t="str">
        <v>Type2</v>
      </c>
      <c r="C1581" t="str">
        <v>A (Muy Importante)</v>
      </c>
      <c r="D1581">
        <v>6</v>
      </c>
      <c r="E1581">
        <v>0</v>
      </c>
      <c r="F1581">
        <v>0</v>
      </c>
    </row>
    <row r="1582" spans="1:6" x14ac:dyDescent="0.35">
      <c r="A1582" t="str">
        <v>Incidente</v>
      </c>
      <c r="B1582" t="str">
        <v>Type2</v>
      </c>
      <c r="C1582" t="str">
        <v>A (Muy Importante)</v>
      </c>
      <c r="D1582">
        <v>6</v>
      </c>
      <c r="E1582">
        <v>0</v>
      </c>
      <c r="F1582">
        <v>0</v>
      </c>
    </row>
    <row r="1583" spans="1:6" x14ac:dyDescent="0.35">
      <c r="A1583" t="str">
        <v>Incidente</v>
      </c>
      <c r="B1583" t="str">
        <v>Type2</v>
      </c>
      <c r="C1583" t="str">
        <v>A (Muy Importante)</v>
      </c>
      <c r="D1583">
        <v>6</v>
      </c>
      <c r="E1583">
        <v>7</v>
      </c>
      <c r="F1583">
        <v>7</v>
      </c>
    </row>
    <row r="1584" spans="1:6" x14ac:dyDescent="0.35">
      <c r="A1584" t="str">
        <v>Incidente</v>
      </c>
      <c r="B1584" t="str">
        <v>Type2</v>
      </c>
      <c r="C1584" t="str">
        <v>B (Importante)</v>
      </c>
      <c r="D1584">
        <v>6</v>
      </c>
      <c r="E1584">
        <v>0</v>
      </c>
      <c r="F1584">
        <v>0</v>
      </c>
    </row>
    <row r="1585" spans="1:6" x14ac:dyDescent="0.35">
      <c r="A1585" t="str">
        <v>Incidente</v>
      </c>
      <c r="B1585" t="str">
        <v>Type8</v>
      </c>
      <c r="C1585" t="str">
        <v>B (Importante)</v>
      </c>
      <c r="D1585">
        <v>6</v>
      </c>
      <c r="E1585">
        <v>9</v>
      </c>
      <c r="F1585">
        <v>0</v>
      </c>
    </row>
    <row r="1586" spans="1:6" x14ac:dyDescent="0.35">
      <c r="A1586" t="str">
        <v>Solicitud de servicio</v>
      </c>
      <c r="B1586" t="str">
        <v>Type1</v>
      </c>
      <c r="C1586" t="str">
        <v>B (Importante)</v>
      </c>
      <c r="D1586">
        <v>6</v>
      </c>
      <c r="E1586">
        <v>0</v>
      </c>
      <c r="F1586">
        <v>0</v>
      </c>
    </row>
    <row r="1587" spans="1:6" x14ac:dyDescent="0.35">
      <c r="A1587" t="str">
        <v>Incidente</v>
      </c>
      <c r="B1587" t="str">
        <v>Type2</v>
      </c>
      <c r="C1587" t="str">
        <v>A (Muy Importante)</v>
      </c>
      <c r="D1587">
        <v>6</v>
      </c>
      <c r="E1587">
        <v>1</v>
      </c>
      <c r="F1587">
        <v>1</v>
      </c>
    </row>
    <row r="1588" spans="1:6" x14ac:dyDescent="0.35">
      <c r="A1588" t="str">
        <v>Incidente</v>
      </c>
      <c r="B1588" t="str">
        <v>Type2</v>
      </c>
      <c r="C1588" t="str">
        <v>A (Muy Importante)</v>
      </c>
      <c r="D1588">
        <v>6</v>
      </c>
      <c r="E1588">
        <v>1</v>
      </c>
      <c r="F1588">
        <v>1</v>
      </c>
    </row>
    <row r="1589" spans="1:6" x14ac:dyDescent="0.35">
      <c r="A1589" t="str">
        <v>Incidente</v>
      </c>
      <c r="B1589" t="str">
        <v>Type2</v>
      </c>
      <c r="C1589" t="str">
        <v>B (Importante)</v>
      </c>
      <c r="D1589">
        <v>6</v>
      </c>
      <c r="E1589">
        <v>0</v>
      </c>
      <c r="F1589">
        <v>0</v>
      </c>
    </row>
    <row r="1590" spans="1:6" x14ac:dyDescent="0.35">
      <c r="A1590" t="str">
        <v>Incidente</v>
      </c>
      <c r="B1590" t="str">
        <v>Type8</v>
      </c>
      <c r="C1590" t="str">
        <v>B (Importante)</v>
      </c>
      <c r="D1590">
        <v>6</v>
      </c>
      <c r="E1590">
        <v>10</v>
      </c>
      <c r="F1590">
        <v>0</v>
      </c>
    </row>
    <row r="1591" spans="1:6" x14ac:dyDescent="0.35">
      <c r="A1591" t="str">
        <v>Incidente</v>
      </c>
      <c r="B1591" t="str">
        <v>Type8</v>
      </c>
      <c r="C1591" t="str">
        <v>A+ (Crítico)</v>
      </c>
      <c r="D1591">
        <v>6</v>
      </c>
      <c r="E1591">
        <v>13</v>
      </c>
      <c r="F1591">
        <v>2</v>
      </c>
    </row>
    <row r="1592" spans="1:6" x14ac:dyDescent="0.35">
      <c r="A1592" t="str">
        <v>Incidente</v>
      </c>
      <c r="B1592" t="str">
        <v>Type2</v>
      </c>
      <c r="C1592" t="str">
        <v>A (Muy Importante)</v>
      </c>
      <c r="D1592">
        <v>6</v>
      </c>
      <c r="E1592">
        <v>4</v>
      </c>
      <c r="F1592">
        <v>4</v>
      </c>
    </row>
    <row r="1593" spans="1:6" x14ac:dyDescent="0.35">
      <c r="A1593" t="str">
        <v>Solicitud de servicio</v>
      </c>
      <c r="B1593" t="str">
        <v>Type1</v>
      </c>
      <c r="C1593" t="str">
        <v>B (Importante)</v>
      </c>
      <c r="D1593">
        <v>6</v>
      </c>
      <c r="E1593">
        <v>0</v>
      </c>
      <c r="F1593">
        <v>0</v>
      </c>
    </row>
    <row r="1594" spans="1:6" x14ac:dyDescent="0.35">
      <c r="A1594" t="str">
        <v>Incidente</v>
      </c>
      <c r="B1594" t="str">
        <v>Type2</v>
      </c>
      <c r="C1594" t="str">
        <v>A+ (Crítico)</v>
      </c>
      <c r="D1594">
        <v>6</v>
      </c>
      <c r="E1594">
        <v>19</v>
      </c>
      <c r="F1594">
        <v>19</v>
      </c>
    </row>
    <row r="1595" spans="1:6" x14ac:dyDescent="0.35">
      <c r="A1595" t="str">
        <v>Solicitud de servicio</v>
      </c>
      <c r="B1595" t="str">
        <v>Type1</v>
      </c>
      <c r="C1595" t="str">
        <v>B (Importante)</v>
      </c>
      <c r="D1595">
        <v>5</v>
      </c>
      <c r="E1595">
        <v>0</v>
      </c>
      <c r="F1595">
        <v>0</v>
      </c>
    </row>
    <row r="1596" spans="1:6" x14ac:dyDescent="0.35">
      <c r="A1596" t="str">
        <v>Solicitud de servicio</v>
      </c>
      <c r="B1596" t="str">
        <v>Type1</v>
      </c>
      <c r="C1596" t="str">
        <v>A (Muy Importante)</v>
      </c>
      <c r="D1596">
        <v>5</v>
      </c>
      <c r="E1596">
        <v>0</v>
      </c>
      <c r="F1596">
        <v>0</v>
      </c>
    </row>
    <row r="1597" spans="1:6" x14ac:dyDescent="0.35">
      <c r="A1597" t="str">
        <v>Solicitud de servicio</v>
      </c>
      <c r="B1597" t="str">
        <v>Type1</v>
      </c>
      <c r="C1597" t="str">
        <v>A (Muy Importante)</v>
      </c>
      <c r="D1597">
        <v>5</v>
      </c>
      <c r="E1597">
        <v>0</v>
      </c>
      <c r="F1597">
        <v>0</v>
      </c>
    </row>
    <row r="1598" spans="1:6" x14ac:dyDescent="0.35">
      <c r="A1598" t="str">
        <v>Solicitud de servicio</v>
      </c>
      <c r="B1598" t="str">
        <v>Type1</v>
      </c>
      <c r="C1598" t="str">
        <v>A (Muy Importante)</v>
      </c>
      <c r="D1598">
        <v>5</v>
      </c>
      <c r="E1598">
        <v>0</v>
      </c>
      <c r="F1598">
        <v>0</v>
      </c>
    </row>
    <row r="1599" spans="1:6" x14ac:dyDescent="0.35">
      <c r="A1599" t="str">
        <v>Solicitud de servicio</v>
      </c>
      <c r="B1599" t="str">
        <v>Type1</v>
      </c>
      <c r="C1599" t="str">
        <v>B (Importante)</v>
      </c>
      <c r="D1599">
        <v>5</v>
      </c>
      <c r="E1599">
        <v>0</v>
      </c>
      <c r="F1599">
        <v>0</v>
      </c>
    </row>
    <row r="1600" spans="1:6" x14ac:dyDescent="0.35">
      <c r="A1600" t="str">
        <v>Incidente</v>
      </c>
      <c r="B1600" t="str">
        <v>Type4</v>
      </c>
      <c r="C1600" t="str">
        <v>A (Muy Importante)</v>
      </c>
      <c r="D1600">
        <v>5</v>
      </c>
      <c r="E1600">
        <v>0</v>
      </c>
      <c r="F1600">
        <v>0</v>
      </c>
    </row>
    <row r="1601" spans="1:6" x14ac:dyDescent="0.35">
      <c r="A1601" t="str">
        <v>Solicitud de servicio</v>
      </c>
      <c r="B1601" t="str">
        <v>Type1</v>
      </c>
      <c r="C1601" t="str">
        <v>A (Muy Importante)</v>
      </c>
      <c r="D1601">
        <v>5</v>
      </c>
      <c r="E1601">
        <v>0</v>
      </c>
      <c r="F1601">
        <v>0</v>
      </c>
    </row>
    <row r="1602" spans="1:6" x14ac:dyDescent="0.35">
      <c r="A1602" t="str">
        <v>Incidente</v>
      </c>
      <c r="B1602" t="str">
        <v>Type6</v>
      </c>
      <c r="C1602" t="str">
        <v>A++ (Bloqueo)</v>
      </c>
      <c r="D1602">
        <v>5</v>
      </c>
      <c r="E1602">
        <v>0</v>
      </c>
      <c r="F1602">
        <v>0</v>
      </c>
    </row>
    <row r="1603" spans="1:6" x14ac:dyDescent="0.35">
      <c r="A1603" t="str">
        <v>Solicitud de servicio</v>
      </c>
      <c r="B1603" t="str">
        <v>Type12</v>
      </c>
      <c r="C1603" t="str">
        <v>A (Muy Importante)</v>
      </c>
      <c r="D1603">
        <v>5</v>
      </c>
      <c r="E1603">
        <v>0</v>
      </c>
      <c r="F1603">
        <v>0</v>
      </c>
    </row>
    <row r="1604" spans="1:6" x14ac:dyDescent="0.35">
      <c r="A1604" t="str">
        <v>Incidente</v>
      </c>
      <c r="B1604" t="str">
        <v>Type2</v>
      </c>
      <c r="C1604" t="str">
        <v>A (Muy Importante)</v>
      </c>
      <c r="D1604">
        <v>5</v>
      </c>
      <c r="E1604">
        <v>1</v>
      </c>
      <c r="F1604">
        <v>1</v>
      </c>
    </row>
    <row r="1605" spans="1:6" x14ac:dyDescent="0.35">
      <c r="A1605" t="str">
        <v>Incidente</v>
      </c>
      <c r="B1605" t="str">
        <v>Type6</v>
      </c>
      <c r="C1605" t="str">
        <v>A (Muy Importante)</v>
      </c>
      <c r="D1605">
        <v>5</v>
      </c>
      <c r="E1605">
        <v>0</v>
      </c>
      <c r="F1605">
        <v>0</v>
      </c>
    </row>
    <row r="1606" spans="1:6" x14ac:dyDescent="0.35">
      <c r="A1606" t="str">
        <v>Incidente</v>
      </c>
      <c r="B1606" t="str">
        <v>Type4</v>
      </c>
      <c r="C1606" t="str">
        <v>A (Muy Importante)</v>
      </c>
      <c r="D1606">
        <v>5</v>
      </c>
      <c r="E1606">
        <v>0</v>
      </c>
      <c r="F1606">
        <v>0</v>
      </c>
    </row>
    <row r="1607" spans="1:6" x14ac:dyDescent="0.35">
      <c r="A1607" t="str">
        <v>Incidente</v>
      </c>
      <c r="B1607" t="str">
        <v>Type4</v>
      </c>
      <c r="C1607" t="str">
        <v>A++ (Bloqueo)</v>
      </c>
      <c r="D1607">
        <v>5</v>
      </c>
      <c r="E1607">
        <v>1</v>
      </c>
      <c r="F1607">
        <v>1</v>
      </c>
    </row>
    <row r="1608" spans="1:6" x14ac:dyDescent="0.35">
      <c r="A1608" t="str">
        <v>Incidente</v>
      </c>
      <c r="B1608" t="str">
        <v>Type2</v>
      </c>
      <c r="C1608" t="str">
        <v>A (Muy Importante)</v>
      </c>
      <c r="D1608">
        <v>5</v>
      </c>
      <c r="E1608">
        <v>0</v>
      </c>
      <c r="F1608">
        <v>0</v>
      </c>
    </row>
    <row r="1609" spans="1:6" x14ac:dyDescent="0.35">
      <c r="A1609" t="str">
        <v>Incidente</v>
      </c>
      <c r="B1609" t="str">
        <v>Type2</v>
      </c>
      <c r="C1609" t="str">
        <v>A+ (Crítico)</v>
      </c>
      <c r="D1609">
        <v>5</v>
      </c>
      <c r="E1609">
        <v>0</v>
      </c>
      <c r="F1609">
        <v>0</v>
      </c>
    </row>
    <row r="1610" spans="1:6" x14ac:dyDescent="0.35">
      <c r="A1610" t="str">
        <v>Incidente</v>
      </c>
      <c r="B1610" t="str">
        <v>Type2</v>
      </c>
      <c r="C1610" t="str">
        <v>A+ (Crítico)</v>
      </c>
      <c r="D1610">
        <v>5</v>
      </c>
      <c r="E1610">
        <v>4</v>
      </c>
      <c r="F1610">
        <v>0</v>
      </c>
    </row>
    <row r="1611" spans="1:6" x14ac:dyDescent="0.35">
      <c r="A1611" t="str">
        <v>Incidente</v>
      </c>
      <c r="B1611" t="str">
        <v>Type2</v>
      </c>
      <c r="C1611" t="str">
        <v>A+ (Crítico)</v>
      </c>
      <c r="D1611">
        <v>5</v>
      </c>
      <c r="E1611">
        <v>4</v>
      </c>
      <c r="F1611">
        <v>0</v>
      </c>
    </row>
    <row r="1612" spans="1:6" x14ac:dyDescent="0.35">
      <c r="A1612" t="str">
        <v>Incidente</v>
      </c>
      <c r="B1612" t="str">
        <v>Type2</v>
      </c>
      <c r="C1612" t="str">
        <v>A (Muy Importante)</v>
      </c>
      <c r="D1612">
        <v>5</v>
      </c>
      <c r="E1612">
        <v>4</v>
      </c>
      <c r="F1612">
        <v>4</v>
      </c>
    </row>
    <row r="1613" spans="1:6" x14ac:dyDescent="0.35">
      <c r="A1613" t="str">
        <v>Incidente</v>
      </c>
      <c r="B1613" t="str">
        <v>Type2</v>
      </c>
      <c r="C1613" t="str">
        <v>A (Muy Importante)</v>
      </c>
      <c r="D1613">
        <v>5</v>
      </c>
      <c r="E1613">
        <v>4</v>
      </c>
      <c r="F1613">
        <v>4</v>
      </c>
    </row>
    <row r="1614" spans="1:6" x14ac:dyDescent="0.35">
      <c r="A1614" t="str">
        <v>Incidente</v>
      </c>
      <c r="B1614" t="str">
        <v>Type2</v>
      </c>
      <c r="C1614" t="str">
        <v>A (Muy Importante)</v>
      </c>
      <c r="D1614">
        <v>5</v>
      </c>
      <c r="E1614">
        <v>4</v>
      </c>
      <c r="F1614">
        <v>0</v>
      </c>
    </row>
    <row r="1615" spans="1:6" x14ac:dyDescent="0.35">
      <c r="A1615" t="str">
        <v>Incidente</v>
      </c>
      <c r="B1615" t="str">
        <v>Type2</v>
      </c>
      <c r="C1615" t="str">
        <v>A (Muy Importante)</v>
      </c>
      <c r="D1615">
        <v>5</v>
      </c>
      <c r="E1615">
        <v>0</v>
      </c>
      <c r="F1615">
        <v>0</v>
      </c>
    </row>
    <row r="1616" spans="1:6" x14ac:dyDescent="0.35">
      <c r="A1616" t="str">
        <v>Solicitud de servicio</v>
      </c>
      <c r="B1616" t="str">
        <v>Type1</v>
      </c>
      <c r="C1616" t="str">
        <v>B (Importante)</v>
      </c>
      <c r="D1616">
        <v>5</v>
      </c>
      <c r="E1616">
        <v>1</v>
      </c>
      <c r="F1616">
        <v>0</v>
      </c>
    </row>
    <row r="1617" spans="1:6" x14ac:dyDescent="0.35">
      <c r="A1617" t="str">
        <v>Incidente</v>
      </c>
      <c r="B1617" t="str">
        <v>Type6</v>
      </c>
      <c r="C1617" t="str">
        <v>B (Importante)</v>
      </c>
      <c r="D1617">
        <v>5</v>
      </c>
      <c r="E1617">
        <v>2</v>
      </c>
      <c r="F1617">
        <v>0</v>
      </c>
    </row>
    <row r="1618" spans="1:6" x14ac:dyDescent="0.35">
      <c r="A1618" t="str">
        <v>Solicitud de servicio</v>
      </c>
      <c r="B1618" t="str">
        <v>Type14</v>
      </c>
      <c r="C1618" t="str">
        <v>B (Importante)</v>
      </c>
      <c r="D1618">
        <v>5</v>
      </c>
      <c r="E1618">
        <v>0</v>
      </c>
      <c r="F1618">
        <v>0</v>
      </c>
    </row>
    <row r="1619" spans="1:6" x14ac:dyDescent="0.35">
      <c r="A1619" t="str">
        <v>Incidente</v>
      </c>
      <c r="B1619" t="str">
        <v>Type2</v>
      </c>
      <c r="C1619" t="str">
        <v>A (Muy Importante)</v>
      </c>
      <c r="D1619">
        <v>5</v>
      </c>
      <c r="E1619">
        <v>0</v>
      </c>
      <c r="F1619">
        <v>0</v>
      </c>
    </row>
    <row r="1620" spans="1:6" x14ac:dyDescent="0.35">
      <c r="A1620" t="str">
        <v>Incidente</v>
      </c>
      <c r="B1620" t="str">
        <v>Type2</v>
      </c>
      <c r="C1620" t="str">
        <v>A+ (Crítico)</v>
      </c>
      <c r="D1620">
        <v>5</v>
      </c>
      <c r="E1620">
        <v>2</v>
      </c>
      <c r="F1620">
        <v>2</v>
      </c>
    </row>
    <row r="1621" spans="1:6" x14ac:dyDescent="0.35">
      <c r="A1621" t="str">
        <v>Incidente</v>
      </c>
      <c r="B1621" t="str">
        <v>Type6</v>
      </c>
      <c r="C1621" t="str">
        <v>B (Importante)</v>
      </c>
      <c r="D1621">
        <v>5</v>
      </c>
      <c r="E1621">
        <v>2</v>
      </c>
      <c r="F1621">
        <v>0</v>
      </c>
    </row>
    <row r="1622" spans="1:6" x14ac:dyDescent="0.35">
      <c r="A1622" t="str">
        <v>Solicitud de servicio</v>
      </c>
      <c r="B1622" t="str">
        <v>Type6</v>
      </c>
      <c r="C1622" t="str">
        <v>C (Menor)</v>
      </c>
      <c r="D1622">
        <v>5</v>
      </c>
      <c r="E1622">
        <v>1</v>
      </c>
      <c r="F1622">
        <v>0</v>
      </c>
    </row>
    <row r="1623" spans="1:6" x14ac:dyDescent="0.35">
      <c r="A1623" t="str">
        <v>Solicitud de servicio</v>
      </c>
      <c r="B1623" t="str">
        <v>Type22</v>
      </c>
      <c r="C1623" t="str">
        <v>B (Importante)</v>
      </c>
      <c r="D1623">
        <v>5</v>
      </c>
      <c r="E1623">
        <v>0</v>
      </c>
      <c r="F1623">
        <v>0</v>
      </c>
    </row>
    <row r="1624" spans="1:6" x14ac:dyDescent="0.35">
      <c r="A1624" t="str">
        <v>Incidente</v>
      </c>
      <c r="B1624" t="str">
        <v>Type2</v>
      </c>
      <c r="C1624" t="str">
        <v>A+ (Crítico)</v>
      </c>
      <c r="D1624">
        <v>5</v>
      </c>
      <c r="E1624">
        <v>2</v>
      </c>
      <c r="F1624">
        <v>2</v>
      </c>
    </row>
    <row r="1625" spans="1:6" x14ac:dyDescent="0.35">
      <c r="A1625" t="str">
        <v>Incidente</v>
      </c>
      <c r="B1625" t="str">
        <v>Type2</v>
      </c>
      <c r="C1625" t="str">
        <v>A+ (Crítico)</v>
      </c>
      <c r="D1625">
        <v>5</v>
      </c>
      <c r="E1625">
        <v>2</v>
      </c>
      <c r="F1625">
        <v>2</v>
      </c>
    </row>
    <row r="1626" spans="1:6" x14ac:dyDescent="0.35">
      <c r="A1626" t="str">
        <v>Incidente</v>
      </c>
      <c r="B1626" t="str">
        <v>Type4</v>
      </c>
      <c r="C1626" t="str">
        <v>A (Muy Importante)</v>
      </c>
      <c r="D1626">
        <v>5</v>
      </c>
      <c r="E1626">
        <v>1</v>
      </c>
      <c r="F1626">
        <v>0</v>
      </c>
    </row>
    <row r="1627" spans="1:6" x14ac:dyDescent="0.35">
      <c r="A1627" t="str">
        <v>Solicitud de servicio</v>
      </c>
      <c r="B1627" t="str">
        <v>Type1</v>
      </c>
      <c r="C1627" t="str">
        <v>A (Muy Importante)</v>
      </c>
      <c r="D1627">
        <v>5</v>
      </c>
      <c r="E1627">
        <v>0</v>
      </c>
      <c r="F1627">
        <v>0</v>
      </c>
    </row>
    <row r="1628" spans="1:6" x14ac:dyDescent="0.35">
      <c r="A1628" t="str">
        <v>Incidente</v>
      </c>
      <c r="B1628" t="str">
        <v>Type4</v>
      </c>
      <c r="C1628" t="str">
        <v>A (Muy Importante)</v>
      </c>
      <c r="D1628">
        <v>5</v>
      </c>
      <c r="E1628">
        <v>1</v>
      </c>
      <c r="F1628">
        <v>1</v>
      </c>
    </row>
    <row r="1629" spans="1:6" x14ac:dyDescent="0.35">
      <c r="A1629" t="str">
        <v>Incidente</v>
      </c>
      <c r="B1629" t="str">
        <v>Type4</v>
      </c>
      <c r="C1629" t="str">
        <v>A (Muy Importante)</v>
      </c>
      <c r="D1629">
        <v>5</v>
      </c>
      <c r="E1629">
        <v>0</v>
      </c>
      <c r="F1629">
        <v>0</v>
      </c>
    </row>
    <row r="1630" spans="1:6" x14ac:dyDescent="0.35">
      <c r="A1630" t="str">
        <v>Incidente</v>
      </c>
      <c r="B1630" t="str">
        <v>Type4</v>
      </c>
      <c r="C1630" t="str">
        <v>A++ (Bloqueo)</v>
      </c>
      <c r="D1630">
        <v>5</v>
      </c>
      <c r="E1630">
        <v>6</v>
      </c>
      <c r="F1630">
        <v>6</v>
      </c>
    </row>
    <row r="1631" spans="1:6" x14ac:dyDescent="0.35">
      <c r="A1631" t="str">
        <v>Incidente</v>
      </c>
      <c r="B1631" t="str">
        <v>Type4</v>
      </c>
      <c r="C1631" t="str">
        <v>A (Muy Importante)</v>
      </c>
      <c r="D1631">
        <v>5</v>
      </c>
      <c r="E1631">
        <v>4</v>
      </c>
      <c r="F1631">
        <v>4</v>
      </c>
    </row>
    <row r="1632" spans="1:6" x14ac:dyDescent="0.35">
      <c r="A1632" t="str">
        <v>Incidente</v>
      </c>
      <c r="B1632" t="str">
        <v>Type4</v>
      </c>
      <c r="C1632" t="str">
        <v>A (Muy Importante)</v>
      </c>
      <c r="D1632">
        <v>5</v>
      </c>
      <c r="E1632">
        <v>0</v>
      </c>
      <c r="F1632">
        <v>0</v>
      </c>
    </row>
    <row r="1633" spans="1:6" x14ac:dyDescent="0.35">
      <c r="A1633" t="str">
        <v>Solicitud de servicio</v>
      </c>
      <c r="B1633" t="str">
        <v>Type5</v>
      </c>
      <c r="C1633" t="str">
        <v>D (Trivial)</v>
      </c>
      <c r="D1633">
        <v>5</v>
      </c>
      <c r="E1633">
        <v>0</v>
      </c>
      <c r="F1633">
        <v>0</v>
      </c>
    </row>
    <row r="1634" spans="1:6" x14ac:dyDescent="0.35">
      <c r="A1634" t="str">
        <v>Incidente</v>
      </c>
      <c r="B1634" t="str">
        <v>Type23</v>
      </c>
      <c r="C1634" t="str">
        <v>A (Muy Importante)</v>
      </c>
      <c r="D1634">
        <v>5</v>
      </c>
      <c r="E1634">
        <v>0</v>
      </c>
      <c r="F1634">
        <v>0</v>
      </c>
    </row>
    <row r="1635" spans="1:6" x14ac:dyDescent="0.35">
      <c r="A1635" t="str">
        <v>Incidente</v>
      </c>
      <c r="B1635" t="str">
        <v>Type6</v>
      </c>
      <c r="C1635" t="str">
        <v>A (Muy Importante)</v>
      </c>
      <c r="D1635">
        <v>5</v>
      </c>
      <c r="E1635">
        <v>1</v>
      </c>
      <c r="F1635">
        <v>0</v>
      </c>
    </row>
    <row r="1636" spans="1:6" x14ac:dyDescent="0.35">
      <c r="A1636" t="str">
        <v>Incidente</v>
      </c>
      <c r="B1636" t="str">
        <v>Type4</v>
      </c>
      <c r="C1636" t="str">
        <v>A (Muy Importante)</v>
      </c>
      <c r="D1636">
        <v>5</v>
      </c>
      <c r="E1636">
        <v>12</v>
      </c>
      <c r="F1636">
        <v>6</v>
      </c>
    </row>
    <row r="1637" spans="1:6" x14ac:dyDescent="0.35">
      <c r="A1637" t="str">
        <v>Incidente</v>
      </c>
      <c r="B1637" t="str">
        <v>Type2</v>
      </c>
      <c r="C1637" t="str">
        <v>A+ (Crítico)</v>
      </c>
      <c r="D1637">
        <v>5</v>
      </c>
      <c r="E1637">
        <v>8</v>
      </c>
      <c r="F1637">
        <v>8</v>
      </c>
    </row>
    <row r="1638" spans="1:6" x14ac:dyDescent="0.35">
      <c r="A1638" t="str">
        <v>Incidente</v>
      </c>
      <c r="B1638" t="str">
        <v>Type4</v>
      </c>
      <c r="C1638" t="str">
        <v>A (Muy Importante)</v>
      </c>
      <c r="D1638">
        <v>5</v>
      </c>
      <c r="E1638">
        <v>2</v>
      </c>
      <c r="F1638">
        <v>2</v>
      </c>
    </row>
    <row r="1639" spans="1:6" x14ac:dyDescent="0.35">
      <c r="A1639" t="str">
        <v>Incidente</v>
      </c>
      <c r="B1639" t="str">
        <v>Type4</v>
      </c>
      <c r="C1639" t="str">
        <v>A (Muy Importante)</v>
      </c>
      <c r="D1639">
        <v>5</v>
      </c>
      <c r="E1639">
        <v>0</v>
      </c>
      <c r="F1639">
        <v>0</v>
      </c>
    </row>
    <row r="1640" spans="1:6" x14ac:dyDescent="0.35">
      <c r="A1640" t="str">
        <v>Incidente</v>
      </c>
      <c r="B1640" t="str">
        <v>Type4</v>
      </c>
      <c r="C1640" t="str">
        <v>A (Muy Importante)</v>
      </c>
      <c r="D1640">
        <v>5</v>
      </c>
      <c r="E1640">
        <v>0</v>
      </c>
      <c r="F1640">
        <v>0</v>
      </c>
    </row>
    <row r="1641" spans="1:6" x14ac:dyDescent="0.35">
      <c r="A1641" t="str">
        <v>Incidente</v>
      </c>
      <c r="B1641" t="str">
        <v>Type4</v>
      </c>
      <c r="C1641" t="str">
        <v>A (Muy Importante)</v>
      </c>
      <c r="D1641">
        <v>5</v>
      </c>
      <c r="E1641">
        <v>0</v>
      </c>
      <c r="F1641">
        <v>0</v>
      </c>
    </row>
    <row r="1642" spans="1:6" x14ac:dyDescent="0.35">
      <c r="A1642" t="str">
        <v>Incidente</v>
      </c>
      <c r="B1642" t="str">
        <v>Type8</v>
      </c>
      <c r="C1642" t="str">
        <v>B (Importante)</v>
      </c>
      <c r="D1642">
        <v>5</v>
      </c>
      <c r="E1642">
        <v>7</v>
      </c>
      <c r="F1642">
        <v>0</v>
      </c>
    </row>
    <row r="1643" spans="1:6" x14ac:dyDescent="0.35">
      <c r="A1643" t="str">
        <v>Incidente</v>
      </c>
      <c r="B1643" t="str">
        <v>Type2</v>
      </c>
      <c r="C1643" t="str">
        <v>A (Muy Importante)</v>
      </c>
      <c r="D1643">
        <v>5</v>
      </c>
      <c r="E1643">
        <v>0</v>
      </c>
      <c r="F1643">
        <v>0</v>
      </c>
    </row>
    <row r="1644" spans="1:6" x14ac:dyDescent="0.35">
      <c r="A1644" t="str">
        <v>Incidente</v>
      </c>
      <c r="B1644" t="str">
        <v>Type4</v>
      </c>
      <c r="C1644" t="str">
        <v>A (Muy Importante)</v>
      </c>
      <c r="D1644">
        <v>5</v>
      </c>
      <c r="E1644">
        <v>3</v>
      </c>
      <c r="F1644">
        <v>3</v>
      </c>
    </row>
    <row r="1645" spans="1:6" x14ac:dyDescent="0.35">
      <c r="A1645" t="str">
        <v>Incidente</v>
      </c>
      <c r="B1645" t="str">
        <v>Type4</v>
      </c>
      <c r="C1645" t="str">
        <v>A (Muy Importante)</v>
      </c>
      <c r="D1645">
        <v>5</v>
      </c>
      <c r="E1645">
        <v>3</v>
      </c>
      <c r="F1645">
        <v>3</v>
      </c>
    </row>
    <row r="1646" spans="1:6" x14ac:dyDescent="0.35">
      <c r="A1646" t="str">
        <v>Incidente</v>
      </c>
      <c r="B1646" t="str">
        <v>Type4</v>
      </c>
      <c r="C1646" t="str">
        <v>A (Muy Importante)</v>
      </c>
      <c r="D1646">
        <v>5</v>
      </c>
      <c r="E1646">
        <v>0</v>
      </c>
      <c r="F1646">
        <v>0</v>
      </c>
    </row>
    <row r="1647" spans="1:6" x14ac:dyDescent="0.35">
      <c r="A1647" t="str">
        <v>Incidente</v>
      </c>
      <c r="B1647" t="str">
        <v>Type2</v>
      </c>
      <c r="C1647" t="str">
        <v>A (Muy Importante)</v>
      </c>
      <c r="D1647">
        <v>5</v>
      </c>
      <c r="E1647">
        <v>18</v>
      </c>
      <c r="F1647">
        <v>18</v>
      </c>
    </row>
    <row r="1648" spans="1:6" x14ac:dyDescent="0.35">
      <c r="A1648" t="str">
        <v>Incidente</v>
      </c>
      <c r="B1648" t="str">
        <v>Type6</v>
      </c>
      <c r="C1648" t="str">
        <v>A (Muy Importante)</v>
      </c>
      <c r="D1648">
        <v>5</v>
      </c>
      <c r="E1648">
        <v>1</v>
      </c>
      <c r="F1648">
        <v>0</v>
      </c>
    </row>
    <row r="1649" spans="1:6" x14ac:dyDescent="0.35">
      <c r="A1649" t="str">
        <v>Solicitud de servicio</v>
      </c>
      <c r="B1649" t="str">
        <v>Type25</v>
      </c>
      <c r="C1649" t="str">
        <v>B (Importante)</v>
      </c>
      <c r="D1649">
        <v>5</v>
      </c>
      <c r="E1649">
        <v>0</v>
      </c>
      <c r="F1649">
        <v>0</v>
      </c>
    </row>
    <row r="1650" spans="1:6" x14ac:dyDescent="0.35">
      <c r="A1650" t="str">
        <v>Incidente</v>
      </c>
      <c r="B1650" t="str">
        <v>Type2</v>
      </c>
      <c r="C1650" t="str">
        <v>A (Muy Importante)</v>
      </c>
      <c r="D1650">
        <v>5</v>
      </c>
      <c r="E1650">
        <v>8</v>
      </c>
      <c r="F1650">
        <v>3</v>
      </c>
    </row>
    <row r="1651" spans="1:6" x14ac:dyDescent="0.35">
      <c r="A1651" t="str">
        <v>Incidente</v>
      </c>
      <c r="B1651" t="str">
        <v>Type2</v>
      </c>
      <c r="C1651" t="str">
        <v>A (Muy Importante)</v>
      </c>
      <c r="D1651">
        <v>5</v>
      </c>
      <c r="E1651">
        <v>16</v>
      </c>
      <c r="F1651">
        <v>16</v>
      </c>
    </row>
    <row r="1652" spans="1:6" x14ac:dyDescent="0.35">
      <c r="A1652" t="str">
        <v>Incidente</v>
      </c>
      <c r="B1652" t="str">
        <v>Type2</v>
      </c>
      <c r="C1652" t="str">
        <v>A (Muy Importante)</v>
      </c>
      <c r="D1652">
        <v>5</v>
      </c>
      <c r="E1652">
        <v>16</v>
      </c>
      <c r="F1652">
        <v>16</v>
      </c>
    </row>
    <row r="1653" spans="1:6" x14ac:dyDescent="0.35">
      <c r="A1653" t="str">
        <v>Solicitud de servicio</v>
      </c>
      <c r="B1653" t="str">
        <v>Type10</v>
      </c>
      <c r="C1653" t="str">
        <v>A+ (Crítico)</v>
      </c>
      <c r="D1653">
        <v>4</v>
      </c>
      <c r="E1653">
        <v>0</v>
      </c>
      <c r="F1653">
        <v>0</v>
      </c>
    </row>
    <row r="1654" spans="1:6" x14ac:dyDescent="0.35">
      <c r="A1654" t="str">
        <v>Incidente</v>
      </c>
      <c r="B1654" t="str">
        <v>Type2</v>
      </c>
      <c r="C1654" t="str">
        <v>A (Muy Importante)</v>
      </c>
      <c r="D1654">
        <v>4</v>
      </c>
      <c r="E1654">
        <v>0</v>
      </c>
      <c r="F1654">
        <v>0</v>
      </c>
    </row>
    <row r="1655" spans="1:6" x14ac:dyDescent="0.35">
      <c r="A1655" t="str">
        <v>Incidente</v>
      </c>
      <c r="B1655" t="str">
        <v>Type2</v>
      </c>
      <c r="C1655" t="str">
        <v>A (Muy Importante)</v>
      </c>
      <c r="D1655">
        <v>4</v>
      </c>
      <c r="E1655">
        <v>0</v>
      </c>
      <c r="F1655">
        <v>0</v>
      </c>
    </row>
    <row r="1656" spans="1:6" x14ac:dyDescent="0.35">
      <c r="A1656" t="str">
        <v>Incidente</v>
      </c>
      <c r="B1656" t="str">
        <v>Type4</v>
      </c>
      <c r="C1656" t="str">
        <v>B (Importante)</v>
      </c>
      <c r="D1656">
        <v>4</v>
      </c>
      <c r="E1656">
        <v>0</v>
      </c>
      <c r="F1656">
        <v>0</v>
      </c>
    </row>
    <row r="1657" spans="1:6" x14ac:dyDescent="0.35">
      <c r="A1657" t="str">
        <v>Incidente</v>
      </c>
      <c r="B1657" t="str">
        <v>Type4</v>
      </c>
      <c r="C1657" t="str">
        <v>A (Muy Importante)</v>
      </c>
      <c r="D1657">
        <v>4</v>
      </c>
      <c r="E1657">
        <v>1</v>
      </c>
      <c r="F1657">
        <v>1</v>
      </c>
    </row>
    <row r="1658" spans="1:6" x14ac:dyDescent="0.35">
      <c r="A1658" t="str">
        <v>Solicitud de servicio</v>
      </c>
      <c r="B1658" t="str">
        <v>Type1</v>
      </c>
      <c r="C1658" t="str">
        <v>B (Importante)</v>
      </c>
      <c r="D1658">
        <v>4</v>
      </c>
      <c r="E1658">
        <v>0</v>
      </c>
      <c r="F1658">
        <v>0</v>
      </c>
    </row>
    <row r="1659" spans="1:6" x14ac:dyDescent="0.35">
      <c r="A1659" t="str">
        <v>Incidente</v>
      </c>
      <c r="B1659" t="str">
        <v>Type1</v>
      </c>
      <c r="C1659" t="str">
        <v>B (Importante)</v>
      </c>
      <c r="D1659">
        <v>4</v>
      </c>
      <c r="E1659">
        <v>1</v>
      </c>
      <c r="F1659">
        <v>0</v>
      </c>
    </row>
    <row r="1660" spans="1:6" x14ac:dyDescent="0.35">
      <c r="A1660" t="str">
        <v>Solicitud de servicio</v>
      </c>
      <c r="B1660" t="str">
        <v>Type5</v>
      </c>
      <c r="C1660" t="str">
        <v>A (Muy Importante)</v>
      </c>
      <c r="D1660">
        <v>4</v>
      </c>
      <c r="E1660">
        <v>0</v>
      </c>
      <c r="F1660">
        <v>0</v>
      </c>
    </row>
    <row r="1661" spans="1:6" x14ac:dyDescent="0.35">
      <c r="A1661" t="str">
        <v>Incidente</v>
      </c>
      <c r="B1661" t="str">
        <v>Type2</v>
      </c>
      <c r="C1661" t="str">
        <v>A (Muy Importante)</v>
      </c>
      <c r="D1661">
        <v>4</v>
      </c>
      <c r="E1661">
        <v>0</v>
      </c>
      <c r="F1661">
        <v>0</v>
      </c>
    </row>
    <row r="1662" spans="1:6" x14ac:dyDescent="0.35">
      <c r="A1662" t="str">
        <v>Incidente</v>
      </c>
      <c r="B1662" t="str">
        <v>Type4</v>
      </c>
      <c r="C1662" t="str">
        <v>A++ (Bloqueo)</v>
      </c>
      <c r="D1662">
        <v>4</v>
      </c>
      <c r="E1662">
        <v>1</v>
      </c>
      <c r="F1662">
        <v>1</v>
      </c>
    </row>
    <row r="1663" spans="1:6" x14ac:dyDescent="0.35">
      <c r="A1663" t="str">
        <v>Solicitud de servicio</v>
      </c>
      <c r="B1663" t="str">
        <v>Type1</v>
      </c>
      <c r="C1663" t="str">
        <v>B (Importante)</v>
      </c>
      <c r="D1663">
        <v>4</v>
      </c>
      <c r="E1663">
        <v>2</v>
      </c>
      <c r="F1663">
        <v>0</v>
      </c>
    </row>
    <row r="1664" spans="1:6" x14ac:dyDescent="0.35">
      <c r="A1664" t="str">
        <v>Incidente</v>
      </c>
      <c r="B1664" t="str">
        <v>Type6</v>
      </c>
      <c r="C1664" t="str">
        <v>A (Muy Importante)</v>
      </c>
      <c r="D1664">
        <v>4</v>
      </c>
      <c r="E1664">
        <v>0</v>
      </c>
      <c r="F1664">
        <v>0</v>
      </c>
    </row>
    <row r="1665" spans="1:6" x14ac:dyDescent="0.35">
      <c r="A1665" t="str">
        <v>Incidente</v>
      </c>
      <c r="B1665" t="str">
        <v>Type4</v>
      </c>
      <c r="C1665" t="str">
        <v>A (Muy Importante)</v>
      </c>
      <c r="D1665">
        <v>4</v>
      </c>
      <c r="E1665">
        <v>2</v>
      </c>
      <c r="F1665">
        <v>2</v>
      </c>
    </row>
    <row r="1666" spans="1:6" x14ac:dyDescent="0.35">
      <c r="A1666" t="str">
        <v>Incidente</v>
      </c>
      <c r="B1666" t="str">
        <v>Type4</v>
      </c>
      <c r="C1666" t="str">
        <v>A (Muy Importante)</v>
      </c>
      <c r="D1666">
        <v>4</v>
      </c>
      <c r="E1666">
        <v>0</v>
      </c>
      <c r="F1666">
        <v>0</v>
      </c>
    </row>
    <row r="1667" spans="1:6" x14ac:dyDescent="0.35">
      <c r="A1667" t="str">
        <v>Incidente</v>
      </c>
      <c r="B1667" t="str">
        <v>Type2</v>
      </c>
      <c r="C1667" t="str">
        <v>A (Muy Importante)</v>
      </c>
      <c r="D1667">
        <v>4</v>
      </c>
      <c r="E1667">
        <v>1</v>
      </c>
      <c r="F1667">
        <v>1</v>
      </c>
    </row>
    <row r="1668" spans="1:6" x14ac:dyDescent="0.35">
      <c r="A1668" t="str">
        <v>Incidente</v>
      </c>
      <c r="B1668" t="str">
        <v>Type6</v>
      </c>
      <c r="C1668" t="str">
        <v>A (Muy Importante)</v>
      </c>
      <c r="D1668">
        <v>4</v>
      </c>
      <c r="E1668">
        <v>3</v>
      </c>
      <c r="F1668">
        <v>3</v>
      </c>
    </row>
    <row r="1669" spans="1:6" x14ac:dyDescent="0.35">
      <c r="A1669" t="str">
        <v>Incidente</v>
      </c>
      <c r="B1669" t="str">
        <v>Type4</v>
      </c>
      <c r="C1669" t="str">
        <v>A (Muy Importante)</v>
      </c>
      <c r="D1669">
        <v>4</v>
      </c>
      <c r="E1669">
        <v>0</v>
      </c>
      <c r="F1669">
        <v>0</v>
      </c>
    </row>
    <row r="1670" spans="1:6" x14ac:dyDescent="0.35">
      <c r="A1670" t="str">
        <v>Incidente</v>
      </c>
      <c r="B1670" t="str">
        <v>Type6</v>
      </c>
      <c r="C1670" t="str">
        <v>A++ (Bloqueo)</v>
      </c>
      <c r="D1670">
        <v>4</v>
      </c>
      <c r="E1670">
        <v>0</v>
      </c>
      <c r="F1670">
        <v>0</v>
      </c>
    </row>
    <row r="1671" spans="1:6" x14ac:dyDescent="0.35">
      <c r="A1671" t="str">
        <v>Incidente</v>
      </c>
      <c r="B1671" t="str">
        <v>Type6</v>
      </c>
      <c r="C1671" t="str">
        <v>A (Muy Importante)</v>
      </c>
      <c r="D1671">
        <v>4</v>
      </c>
      <c r="E1671">
        <v>0</v>
      </c>
      <c r="F1671">
        <v>0</v>
      </c>
    </row>
    <row r="1672" spans="1:6" x14ac:dyDescent="0.35">
      <c r="A1672" t="str">
        <v>Incidente</v>
      </c>
      <c r="B1672" t="str">
        <v>Type2</v>
      </c>
      <c r="C1672" t="str">
        <v>A (Muy Importante)</v>
      </c>
      <c r="D1672">
        <v>4</v>
      </c>
      <c r="E1672">
        <v>0</v>
      </c>
      <c r="F1672">
        <v>0</v>
      </c>
    </row>
    <row r="1673" spans="1:6" x14ac:dyDescent="0.35">
      <c r="A1673" t="str">
        <v>Incidente</v>
      </c>
      <c r="B1673" t="str">
        <v>Type4</v>
      </c>
      <c r="C1673" t="str">
        <v>A (Muy Importante)</v>
      </c>
      <c r="D1673">
        <v>4</v>
      </c>
      <c r="E1673">
        <v>4</v>
      </c>
      <c r="F1673">
        <v>4</v>
      </c>
    </row>
    <row r="1674" spans="1:6" x14ac:dyDescent="0.35">
      <c r="A1674" t="str">
        <v>Incidente</v>
      </c>
      <c r="B1674" t="str">
        <v>Type2</v>
      </c>
      <c r="C1674" t="str">
        <v>A (Muy Importante)</v>
      </c>
      <c r="D1674">
        <v>4</v>
      </c>
      <c r="E1674">
        <v>3</v>
      </c>
      <c r="F1674">
        <v>3</v>
      </c>
    </row>
    <row r="1675" spans="1:6" x14ac:dyDescent="0.35">
      <c r="A1675" t="str">
        <v>Incidente</v>
      </c>
      <c r="B1675" t="str">
        <v>Type2</v>
      </c>
      <c r="C1675" t="str">
        <v>A (Muy Importante)</v>
      </c>
      <c r="D1675">
        <v>4</v>
      </c>
      <c r="E1675">
        <v>0</v>
      </c>
      <c r="F1675">
        <v>0</v>
      </c>
    </row>
    <row r="1676" spans="1:6" x14ac:dyDescent="0.35">
      <c r="A1676" t="str">
        <v>Incidente</v>
      </c>
      <c r="B1676" t="str">
        <v>Type2</v>
      </c>
      <c r="C1676" t="str">
        <v>A (Muy Importante)</v>
      </c>
      <c r="D1676">
        <v>4</v>
      </c>
      <c r="E1676">
        <v>3</v>
      </c>
      <c r="F1676">
        <v>3</v>
      </c>
    </row>
    <row r="1677" spans="1:6" x14ac:dyDescent="0.35">
      <c r="A1677" t="str">
        <v>Incidente</v>
      </c>
      <c r="B1677" t="str">
        <v>Type2</v>
      </c>
      <c r="C1677" t="str">
        <v>A (Muy Importante)</v>
      </c>
      <c r="D1677">
        <v>4</v>
      </c>
      <c r="E1677">
        <v>0</v>
      </c>
      <c r="F1677">
        <v>0</v>
      </c>
    </row>
    <row r="1678" spans="1:6" x14ac:dyDescent="0.35">
      <c r="A1678" t="str">
        <v>Incidente</v>
      </c>
      <c r="B1678" t="str">
        <v>Type2</v>
      </c>
      <c r="C1678" t="str">
        <v>A (Muy Importante)</v>
      </c>
      <c r="D1678">
        <v>4</v>
      </c>
      <c r="E1678">
        <v>0</v>
      </c>
      <c r="F1678">
        <v>0</v>
      </c>
    </row>
    <row r="1679" spans="1:6" x14ac:dyDescent="0.35">
      <c r="A1679" t="str">
        <v>Incidente</v>
      </c>
      <c r="B1679" t="str">
        <v>Type2</v>
      </c>
      <c r="C1679" t="str">
        <v>A (Muy Importante)</v>
      </c>
      <c r="D1679">
        <v>4</v>
      </c>
      <c r="E1679">
        <v>0</v>
      </c>
      <c r="F1679">
        <v>0</v>
      </c>
    </row>
    <row r="1680" spans="1:6" x14ac:dyDescent="0.35">
      <c r="A1680" t="str">
        <v>Incidente</v>
      </c>
      <c r="B1680" t="str">
        <v>Type8</v>
      </c>
      <c r="C1680" t="str">
        <v>B (Importante)</v>
      </c>
      <c r="D1680">
        <v>4</v>
      </c>
      <c r="E1680">
        <v>1</v>
      </c>
      <c r="F1680">
        <v>0</v>
      </c>
    </row>
    <row r="1681" spans="1:6" x14ac:dyDescent="0.35">
      <c r="A1681" t="str">
        <v>Incidente</v>
      </c>
      <c r="B1681" t="str">
        <v>Type8</v>
      </c>
      <c r="C1681" t="str">
        <v>B (Importante)</v>
      </c>
      <c r="D1681">
        <v>4</v>
      </c>
      <c r="E1681">
        <v>1</v>
      </c>
      <c r="F1681">
        <v>0</v>
      </c>
    </row>
    <row r="1682" spans="1:6" x14ac:dyDescent="0.35">
      <c r="A1682" t="str">
        <v>Incidente</v>
      </c>
      <c r="B1682" t="str">
        <v>Type2</v>
      </c>
      <c r="C1682" t="str">
        <v>A (Muy Importante)</v>
      </c>
      <c r="D1682">
        <v>4</v>
      </c>
      <c r="E1682">
        <v>4</v>
      </c>
      <c r="F1682">
        <v>4</v>
      </c>
    </row>
    <row r="1683" spans="1:6" x14ac:dyDescent="0.35">
      <c r="A1683" t="str">
        <v>Incidente</v>
      </c>
      <c r="B1683" t="str">
        <v>Type2</v>
      </c>
      <c r="C1683" t="str">
        <v>A (Muy Importante)</v>
      </c>
      <c r="D1683">
        <v>4</v>
      </c>
      <c r="E1683">
        <v>4</v>
      </c>
      <c r="F1683">
        <v>4</v>
      </c>
    </row>
    <row r="1684" spans="1:6" x14ac:dyDescent="0.35">
      <c r="A1684" t="str">
        <v>Incidente</v>
      </c>
      <c r="B1684" t="str">
        <v>Type2</v>
      </c>
      <c r="C1684" t="str">
        <v>A (Muy Importante)</v>
      </c>
      <c r="D1684">
        <v>4</v>
      </c>
      <c r="E1684">
        <v>0</v>
      </c>
      <c r="F1684">
        <v>0</v>
      </c>
    </row>
    <row r="1685" spans="1:6" x14ac:dyDescent="0.35">
      <c r="A1685" t="str">
        <v>Incidente</v>
      </c>
      <c r="B1685" t="str">
        <v>Type4</v>
      </c>
      <c r="C1685" t="str">
        <v>A (Muy Importante)</v>
      </c>
      <c r="D1685">
        <v>4</v>
      </c>
      <c r="E1685">
        <v>1</v>
      </c>
      <c r="F1685">
        <v>1</v>
      </c>
    </row>
    <row r="1686" spans="1:6" x14ac:dyDescent="0.35">
      <c r="A1686" t="str">
        <v>Incidente</v>
      </c>
      <c r="B1686" t="str">
        <v>Type23</v>
      </c>
      <c r="C1686" t="str">
        <v>D (Trivial)</v>
      </c>
      <c r="D1686">
        <v>4</v>
      </c>
      <c r="E1686">
        <v>1</v>
      </c>
      <c r="F1686">
        <v>1</v>
      </c>
    </row>
    <row r="1687" spans="1:6" x14ac:dyDescent="0.35">
      <c r="A1687" t="str">
        <v>Incidente</v>
      </c>
      <c r="B1687" t="str">
        <v>Type2</v>
      </c>
      <c r="C1687" t="str">
        <v>A (Muy Importante)</v>
      </c>
      <c r="D1687">
        <v>4</v>
      </c>
      <c r="E1687">
        <v>5</v>
      </c>
      <c r="F1687">
        <v>0</v>
      </c>
    </row>
    <row r="1688" spans="1:6" x14ac:dyDescent="0.35">
      <c r="A1688" t="str">
        <v>Incidente</v>
      </c>
      <c r="B1688" t="str">
        <v>Type4</v>
      </c>
      <c r="C1688" t="str">
        <v>A (Muy Importante)</v>
      </c>
      <c r="D1688">
        <v>4</v>
      </c>
      <c r="E1688">
        <v>0</v>
      </c>
      <c r="F1688">
        <v>0</v>
      </c>
    </row>
    <row r="1689" spans="1:6" x14ac:dyDescent="0.35">
      <c r="A1689" t="str">
        <v>Solicitud de servicio</v>
      </c>
      <c r="B1689" t="str">
        <v>Type1</v>
      </c>
      <c r="C1689" t="str">
        <v>A (Muy Importante)</v>
      </c>
      <c r="D1689">
        <v>4</v>
      </c>
      <c r="E1689">
        <v>1</v>
      </c>
      <c r="F1689">
        <v>0</v>
      </c>
    </row>
    <row r="1690" spans="1:6" x14ac:dyDescent="0.35">
      <c r="A1690" t="str">
        <v>Solicitud de servicio</v>
      </c>
      <c r="B1690" t="str">
        <v>Type1</v>
      </c>
      <c r="C1690" t="str">
        <v>A (Muy Importante)</v>
      </c>
      <c r="D1690">
        <v>4</v>
      </c>
      <c r="E1690">
        <v>1</v>
      </c>
      <c r="F1690">
        <v>0</v>
      </c>
    </row>
    <row r="1691" spans="1:6" x14ac:dyDescent="0.35">
      <c r="A1691" t="str">
        <v>Solicitud de servicio</v>
      </c>
      <c r="B1691" t="str">
        <v>Type1</v>
      </c>
      <c r="C1691" t="str">
        <v>A (Muy Importante)</v>
      </c>
      <c r="D1691">
        <v>4</v>
      </c>
      <c r="E1691">
        <v>1</v>
      </c>
      <c r="F1691">
        <v>0</v>
      </c>
    </row>
    <row r="1692" spans="1:6" x14ac:dyDescent="0.35">
      <c r="A1692" t="str">
        <v>Solicitud de servicio</v>
      </c>
      <c r="B1692" t="str">
        <v>Type1</v>
      </c>
      <c r="C1692" t="str">
        <v>A (Muy Importante)</v>
      </c>
      <c r="D1692">
        <v>4</v>
      </c>
      <c r="E1692">
        <v>0</v>
      </c>
      <c r="F1692">
        <v>0</v>
      </c>
    </row>
    <row r="1693" spans="1:6" x14ac:dyDescent="0.35">
      <c r="A1693" t="str">
        <v>Solicitud de servicio</v>
      </c>
      <c r="B1693" t="str">
        <v>Type1</v>
      </c>
      <c r="C1693" t="str">
        <v>A (Muy Importante)</v>
      </c>
      <c r="D1693">
        <v>4</v>
      </c>
      <c r="E1693">
        <v>0</v>
      </c>
      <c r="F1693">
        <v>0</v>
      </c>
    </row>
    <row r="1694" spans="1:6" x14ac:dyDescent="0.35">
      <c r="A1694" t="str">
        <v>Solicitud de servicio</v>
      </c>
      <c r="B1694" t="str">
        <v>Type1</v>
      </c>
      <c r="C1694" t="str">
        <v>A (Muy Importante)</v>
      </c>
      <c r="D1694">
        <v>4</v>
      </c>
      <c r="E1694">
        <v>0</v>
      </c>
      <c r="F1694">
        <v>0</v>
      </c>
    </row>
    <row r="1695" spans="1:6" x14ac:dyDescent="0.35">
      <c r="A1695" t="str">
        <v>Solicitud de servicio</v>
      </c>
      <c r="B1695" t="str">
        <v>Type1</v>
      </c>
      <c r="C1695" t="str">
        <v>A (Muy Importante)</v>
      </c>
      <c r="D1695">
        <v>4</v>
      </c>
      <c r="E1695">
        <v>0</v>
      </c>
      <c r="F1695">
        <v>0</v>
      </c>
    </row>
    <row r="1696" spans="1:6" x14ac:dyDescent="0.35">
      <c r="A1696" t="str">
        <v>Solicitud de servicio</v>
      </c>
      <c r="B1696" t="str">
        <v>Type1</v>
      </c>
      <c r="C1696" t="str">
        <v>A (Muy Importante)</v>
      </c>
      <c r="D1696">
        <v>4</v>
      </c>
      <c r="E1696">
        <v>0</v>
      </c>
      <c r="F1696">
        <v>0</v>
      </c>
    </row>
    <row r="1697" spans="1:6" x14ac:dyDescent="0.35">
      <c r="A1697" t="str">
        <v>Incidente</v>
      </c>
      <c r="B1697" t="str">
        <v>Type2</v>
      </c>
      <c r="C1697" t="str">
        <v>A (Muy Importante)</v>
      </c>
      <c r="D1697">
        <v>4</v>
      </c>
      <c r="E1697">
        <v>6</v>
      </c>
      <c r="F1697">
        <v>6</v>
      </c>
    </row>
    <row r="1698" spans="1:6" x14ac:dyDescent="0.35">
      <c r="A1698" t="str">
        <v>Incidente</v>
      </c>
      <c r="B1698" t="str">
        <v>Type2</v>
      </c>
      <c r="C1698" t="str">
        <v>A (Muy Importante)</v>
      </c>
      <c r="D1698">
        <v>4</v>
      </c>
      <c r="E1698">
        <v>0</v>
      </c>
      <c r="F1698">
        <v>0</v>
      </c>
    </row>
    <row r="1699" spans="1:6" x14ac:dyDescent="0.35">
      <c r="A1699" t="str">
        <v>Incidente</v>
      </c>
      <c r="B1699" t="str">
        <v>Type2</v>
      </c>
      <c r="C1699" t="str">
        <v>A (Muy Importante)</v>
      </c>
      <c r="D1699">
        <v>4</v>
      </c>
      <c r="E1699">
        <v>1</v>
      </c>
      <c r="F1699">
        <v>1</v>
      </c>
    </row>
    <row r="1700" spans="1:6" x14ac:dyDescent="0.35">
      <c r="A1700" t="str">
        <v>Incidente</v>
      </c>
      <c r="B1700" t="str">
        <v>Type2</v>
      </c>
      <c r="C1700" t="str">
        <v>B (Importante)</v>
      </c>
      <c r="D1700">
        <v>4</v>
      </c>
      <c r="E1700">
        <v>6</v>
      </c>
      <c r="F1700">
        <v>6</v>
      </c>
    </row>
    <row r="1701" spans="1:6" x14ac:dyDescent="0.35">
      <c r="A1701" t="str">
        <v>Incidente</v>
      </c>
      <c r="B1701" t="str">
        <v>Type4</v>
      </c>
      <c r="C1701" t="str">
        <v>A (Muy Importante)</v>
      </c>
      <c r="D1701">
        <v>4</v>
      </c>
      <c r="E1701">
        <v>7</v>
      </c>
      <c r="F1701">
        <v>7</v>
      </c>
    </row>
    <row r="1702" spans="1:6" x14ac:dyDescent="0.35">
      <c r="A1702" t="str">
        <v>Incidente</v>
      </c>
      <c r="B1702" t="str">
        <v>Type2</v>
      </c>
      <c r="C1702" t="str">
        <v>A (Muy Importante)</v>
      </c>
      <c r="D1702">
        <v>4</v>
      </c>
      <c r="E1702">
        <v>0</v>
      </c>
      <c r="F1702">
        <v>0</v>
      </c>
    </row>
    <row r="1703" spans="1:6" x14ac:dyDescent="0.35">
      <c r="A1703" t="str">
        <v>Incidente</v>
      </c>
      <c r="B1703" t="str">
        <v>Type2</v>
      </c>
      <c r="C1703" t="str">
        <v>A (Muy Importante)</v>
      </c>
      <c r="D1703">
        <v>4</v>
      </c>
      <c r="E1703">
        <v>2</v>
      </c>
      <c r="F1703">
        <v>0</v>
      </c>
    </row>
    <row r="1704" spans="1:6" x14ac:dyDescent="0.35">
      <c r="A1704" t="str">
        <v>Solicitud de servicio</v>
      </c>
      <c r="B1704" t="str">
        <v>Type10</v>
      </c>
      <c r="C1704" t="str">
        <v>A (Muy Importante)</v>
      </c>
      <c r="D1704">
        <v>4</v>
      </c>
      <c r="E1704">
        <v>0</v>
      </c>
      <c r="F1704">
        <v>0</v>
      </c>
    </row>
    <row r="1705" spans="1:6" x14ac:dyDescent="0.35">
      <c r="A1705" t="str">
        <v>Incidente</v>
      </c>
      <c r="B1705" t="str">
        <v>Type2</v>
      </c>
      <c r="C1705" t="str">
        <v>A (Muy Importante)</v>
      </c>
      <c r="D1705">
        <v>4</v>
      </c>
      <c r="E1705">
        <v>2</v>
      </c>
      <c r="F1705">
        <v>2</v>
      </c>
    </row>
    <row r="1706" spans="1:6" x14ac:dyDescent="0.35">
      <c r="A1706" t="str">
        <v>Incidente</v>
      </c>
      <c r="B1706" t="str">
        <v>Type4</v>
      </c>
      <c r="C1706" t="str">
        <v>A (Muy Importante)</v>
      </c>
      <c r="D1706">
        <v>4</v>
      </c>
      <c r="E1706">
        <v>0</v>
      </c>
      <c r="F1706">
        <v>0</v>
      </c>
    </row>
    <row r="1707" spans="1:6" x14ac:dyDescent="0.35">
      <c r="A1707" t="str">
        <v>Incidente</v>
      </c>
      <c r="B1707" t="str">
        <v>Type4</v>
      </c>
      <c r="C1707" t="str">
        <v>A+ (Crítico)</v>
      </c>
      <c r="D1707">
        <v>4</v>
      </c>
      <c r="E1707">
        <v>1</v>
      </c>
      <c r="F1707">
        <v>1</v>
      </c>
    </row>
    <row r="1708" spans="1:6" x14ac:dyDescent="0.35">
      <c r="A1708" t="str">
        <v>Incidente</v>
      </c>
      <c r="B1708" t="str">
        <v>Type4</v>
      </c>
      <c r="C1708" t="str">
        <v>A (Muy Importante)</v>
      </c>
      <c r="D1708">
        <v>4</v>
      </c>
      <c r="E1708">
        <v>1</v>
      </c>
      <c r="F1708">
        <v>1</v>
      </c>
    </row>
    <row r="1709" spans="1:6" x14ac:dyDescent="0.35">
      <c r="A1709" t="str">
        <v>Incidente</v>
      </c>
      <c r="B1709" t="str">
        <v>Type4</v>
      </c>
      <c r="C1709" t="str">
        <v>A (Muy Importante)</v>
      </c>
      <c r="D1709">
        <v>4</v>
      </c>
      <c r="E1709">
        <v>2</v>
      </c>
      <c r="F1709">
        <v>1</v>
      </c>
    </row>
    <row r="1710" spans="1:6" x14ac:dyDescent="0.35">
      <c r="A1710" t="str">
        <v>Incidente</v>
      </c>
      <c r="B1710" t="str">
        <v>Type2</v>
      </c>
      <c r="C1710" t="str">
        <v>A (Muy Importante)</v>
      </c>
      <c r="D1710">
        <v>4</v>
      </c>
      <c r="E1710">
        <v>1</v>
      </c>
      <c r="F1710">
        <v>1</v>
      </c>
    </row>
    <row r="1711" spans="1:6" x14ac:dyDescent="0.35">
      <c r="A1711" t="str">
        <v>Incidente</v>
      </c>
      <c r="B1711" t="str">
        <v>Type2</v>
      </c>
      <c r="C1711" t="str">
        <v>A (Muy Importante)</v>
      </c>
      <c r="D1711">
        <v>4</v>
      </c>
      <c r="E1711">
        <v>2</v>
      </c>
      <c r="F1711">
        <v>2</v>
      </c>
    </row>
    <row r="1712" spans="1:6" x14ac:dyDescent="0.35">
      <c r="A1712" t="str">
        <v>Incidente</v>
      </c>
      <c r="B1712" t="str">
        <v>Type2</v>
      </c>
      <c r="C1712" t="str">
        <v>A (Muy Importante)</v>
      </c>
      <c r="D1712">
        <v>4</v>
      </c>
      <c r="E1712">
        <v>7</v>
      </c>
      <c r="F1712">
        <v>7</v>
      </c>
    </row>
    <row r="1713" spans="1:6" x14ac:dyDescent="0.35">
      <c r="A1713" t="str">
        <v>Incidente</v>
      </c>
      <c r="B1713" t="str">
        <v>Type2</v>
      </c>
      <c r="C1713" t="str">
        <v>A (Muy Importante)</v>
      </c>
      <c r="D1713">
        <v>4</v>
      </c>
      <c r="E1713">
        <v>1</v>
      </c>
      <c r="F1713">
        <v>1</v>
      </c>
    </row>
    <row r="1714" spans="1:6" x14ac:dyDescent="0.35">
      <c r="A1714" t="str">
        <v>Incidente</v>
      </c>
      <c r="B1714" t="str">
        <v>Type2</v>
      </c>
      <c r="C1714" t="str">
        <v>A+ (Crítico)</v>
      </c>
      <c r="D1714">
        <v>4</v>
      </c>
      <c r="E1714">
        <v>3</v>
      </c>
      <c r="F1714">
        <v>3</v>
      </c>
    </row>
    <row r="1715" spans="1:6" x14ac:dyDescent="0.35">
      <c r="A1715" t="str">
        <v>Incidente</v>
      </c>
      <c r="B1715" t="str">
        <v>Type8</v>
      </c>
      <c r="C1715" t="str">
        <v>B (Importante)</v>
      </c>
      <c r="D1715">
        <v>4</v>
      </c>
      <c r="E1715">
        <v>5</v>
      </c>
      <c r="F1715">
        <v>0</v>
      </c>
    </row>
    <row r="1716" spans="1:6" x14ac:dyDescent="0.35">
      <c r="A1716" t="str">
        <v>Incidente</v>
      </c>
      <c r="B1716" t="str">
        <v>Type8</v>
      </c>
      <c r="C1716" t="str">
        <v>B (Importante)</v>
      </c>
      <c r="D1716">
        <v>4</v>
      </c>
      <c r="E1716">
        <v>14</v>
      </c>
      <c r="F1716">
        <v>0</v>
      </c>
    </row>
    <row r="1717" spans="1:6" x14ac:dyDescent="0.35">
      <c r="A1717" t="str">
        <v>Incidente</v>
      </c>
      <c r="B1717" t="str">
        <v>Type2</v>
      </c>
      <c r="C1717" t="str">
        <v>B (Importante)</v>
      </c>
      <c r="D1717">
        <v>4</v>
      </c>
      <c r="E1717">
        <v>8</v>
      </c>
      <c r="F1717">
        <v>8</v>
      </c>
    </row>
    <row r="1718" spans="1:6" x14ac:dyDescent="0.35">
      <c r="A1718" t="str">
        <v>Incidente</v>
      </c>
      <c r="B1718" t="str">
        <v>Type4</v>
      </c>
      <c r="C1718" t="str">
        <v>A++ (Bloqueo)</v>
      </c>
      <c r="D1718">
        <v>4</v>
      </c>
      <c r="E1718">
        <v>0</v>
      </c>
      <c r="F1718">
        <v>0</v>
      </c>
    </row>
    <row r="1719" spans="1:6" x14ac:dyDescent="0.35">
      <c r="A1719" t="str">
        <v>Incidente</v>
      </c>
      <c r="B1719" t="str">
        <v>Type4</v>
      </c>
      <c r="C1719" t="str">
        <v>A (Muy Importante)</v>
      </c>
      <c r="D1719">
        <v>4</v>
      </c>
      <c r="E1719">
        <v>7</v>
      </c>
      <c r="F1719">
        <v>7</v>
      </c>
    </row>
    <row r="1720" spans="1:6" x14ac:dyDescent="0.35">
      <c r="A1720" t="str">
        <v>Incidente</v>
      </c>
      <c r="B1720" t="str">
        <v>Type4</v>
      </c>
      <c r="C1720" t="str">
        <v>A (Muy Importante)</v>
      </c>
      <c r="D1720">
        <v>4</v>
      </c>
      <c r="E1720">
        <v>6</v>
      </c>
      <c r="F1720">
        <v>6</v>
      </c>
    </row>
    <row r="1721" spans="1:6" x14ac:dyDescent="0.35">
      <c r="A1721" t="str">
        <v>Incidente</v>
      </c>
      <c r="B1721" t="str">
        <v>Type2</v>
      </c>
      <c r="C1721" t="str">
        <v>A (Muy Importante)</v>
      </c>
      <c r="D1721">
        <v>4</v>
      </c>
      <c r="E1721">
        <v>12</v>
      </c>
      <c r="F1721">
        <v>12</v>
      </c>
    </row>
    <row r="1722" spans="1:6" x14ac:dyDescent="0.35">
      <c r="A1722" t="str">
        <v>Incidente</v>
      </c>
      <c r="B1722" t="str">
        <v>Type2</v>
      </c>
      <c r="C1722" t="str">
        <v>A (Muy Importante)</v>
      </c>
      <c r="D1722">
        <v>4</v>
      </c>
      <c r="E1722">
        <v>12</v>
      </c>
      <c r="F1722">
        <v>12</v>
      </c>
    </row>
    <row r="1723" spans="1:6" x14ac:dyDescent="0.35">
      <c r="A1723" t="str">
        <v>Incidente</v>
      </c>
      <c r="B1723" t="str">
        <v>Type2</v>
      </c>
      <c r="C1723" t="str">
        <v>A+ (Crítico)</v>
      </c>
      <c r="D1723">
        <v>4</v>
      </c>
      <c r="E1723">
        <v>0</v>
      </c>
      <c r="F1723">
        <v>0</v>
      </c>
    </row>
    <row r="1724" spans="1:6" x14ac:dyDescent="0.35">
      <c r="A1724" t="str">
        <v>Solicitud de servicio</v>
      </c>
      <c r="B1724" t="str">
        <v>Type9</v>
      </c>
      <c r="C1724" t="str">
        <v>A+ (Crítico)</v>
      </c>
      <c r="D1724">
        <v>4</v>
      </c>
      <c r="E1724">
        <v>0</v>
      </c>
      <c r="F1724">
        <v>0</v>
      </c>
    </row>
    <row r="1725" spans="1:6" x14ac:dyDescent="0.35">
      <c r="A1725" t="str">
        <v>Solicitud de servicio</v>
      </c>
      <c r="B1725" t="str">
        <v>Type10</v>
      </c>
      <c r="C1725" t="str">
        <v>A+ (Crítico)</v>
      </c>
      <c r="D1725">
        <v>4</v>
      </c>
      <c r="E1725">
        <v>0</v>
      </c>
      <c r="F1725">
        <v>0</v>
      </c>
    </row>
    <row r="1726" spans="1:6" x14ac:dyDescent="0.35">
      <c r="A1726" t="str">
        <v>Incidente</v>
      </c>
      <c r="B1726" t="str">
        <v>Type2</v>
      </c>
      <c r="C1726" t="str">
        <v>A+ (Crítico)</v>
      </c>
      <c r="D1726">
        <v>4</v>
      </c>
      <c r="E1726">
        <v>13</v>
      </c>
      <c r="F1726">
        <v>13</v>
      </c>
    </row>
    <row r="1727" spans="1:6" x14ac:dyDescent="0.35">
      <c r="A1727" t="str">
        <v>Incidente</v>
      </c>
      <c r="B1727" t="str">
        <v>Type2</v>
      </c>
      <c r="C1727" t="str">
        <v>A++ (Bloqueo)</v>
      </c>
      <c r="D1727">
        <v>4</v>
      </c>
      <c r="E1727">
        <v>1</v>
      </c>
      <c r="F1727">
        <v>1</v>
      </c>
    </row>
    <row r="1728" spans="1:6" x14ac:dyDescent="0.35">
      <c r="A1728" t="str">
        <v>Incidente</v>
      </c>
      <c r="B1728" t="str">
        <v>Type2</v>
      </c>
      <c r="C1728" t="str">
        <v>B (Importante)</v>
      </c>
      <c r="D1728">
        <v>4</v>
      </c>
      <c r="E1728">
        <v>0</v>
      </c>
      <c r="F1728">
        <v>0</v>
      </c>
    </row>
    <row r="1729" spans="1:6" x14ac:dyDescent="0.35">
      <c r="A1729" t="str">
        <v>Incidente</v>
      </c>
      <c r="B1729" t="str">
        <v>Type4</v>
      </c>
      <c r="C1729" t="str">
        <v>A (Muy Importante)</v>
      </c>
      <c r="D1729">
        <v>4</v>
      </c>
      <c r="E1729">
        <v>1</v>
      </c>
      <c r="F1729">
        <v>1</v>
      </c>
    </row>
    <row r="1730" spans="1:6" x14ac:dyDescent="0.35">
      <c r="A1730" t="str">
        <v>Incidente</v>
      </c>
      <c r="B1730" t="str">
        <v>Type8</v>
      </c>
      <c r="C1730" t="str">
        <v>B (Importante)</v>
      </c>
      <c r="D1730">
        <v>4</v>
      </c>
      <c r="E1730">
        <v>0</v>
      </c>
      <c r="F1730">
        <v>0</v>
      </c>
    </row>
    <row r="1731" spans="1:6" x14ac:dyDescent="0.35">
      <c r="A1731" t="str">
        <v>Incidente</v>
      </c>
      <c r="B1731" t="str">
        <v>Type8</v>
      </c>
      <c r="C1731" t="str">
        <v>B (Importante)</v>
      </c>
      <c r="D1731">
        <v>4</v>
      </c>
      <c r="E1731">
        <v>13</v>
      </c>
      <c r="F1731">
        <v>0</v>
      </c>
    </row>
    <row r="1732" spans="1:6" x14ac:dyDescent="0.35">
      <c r="A1732" t="str">
        <v>Incidente</v>
      </c>
      <c r="B1732" t="str">
        <v>Type7</v>
      </c>
      <c r="C1732" t="str">
        <v>A (Muy Importante)</v>
      </c>
      <c r="D1732">
        <v>4</v>
      </c>
      <c r="E1732">
        <v>5</v>
      </c>
      <c r="F1732">
        <v>5</v>
      </c>
    </row>
    <row r="1733" spans="1:6" x14ac:dyDescent="0.35">
      <c r="A1733" t="str">
        <v>Solicitud de servicio</v>
      </c>
      <c r="B1733" t="str">
        <v>Type22</v>
      </c>
      <c r="C1733" t="str">
        <v>B (Importante)</v>
      </c>
      <c r="D1733">
        <v>4</v>
      </c>
      <c r="E1733">
        <v>0</v>
      </c>
      <c r="F1733">
        <v>0</v>
      </c>
    </row>
    <row r="1734" spans="1:6" x14ac:dyDescent="0.35">
      <c r="A1734" t="str">
        <v>Incidente</v>
      </c>
      <c r="B1734" t="str">
        <v>Type2</v>
      </c>
      <c r="C1734" t="str">
        <v>A (Muy Importante)</v>
      </c>
      <c r="D1734">
        <v>4</v>
      </c>
      <c r="E1734">
        <v>3</v>
      </c>
      <c r="F1734">
        <v>3</v>
      </c>
    </row>
    <row r="1735" spans="1:6" x14ac:dyDescent="0.35">
      <c r="A1735" t="str">
        <v>Incidente</v>
      </c>
      <c r="B1735" t="str">
        <v>Type6</v>
      </c>
      <c r="C1735" t="str">
        <v>A++ (Bloqueo)</v>
      </c>
      <c r="D1735">
        <v>4</v>
      </c>
      <c r="E1735">
        <v>0</v>
      </c>
      <c r="F1735">
        <v>0</v>
      </c>
    </row>
    <row r="1736" spans="1:6" x14ac:dyDescent="0.35">
      <c r="A1736" t="str">
        <v>Incidente</v>
      </c>
      <c r="B1736" t="str">
        <v>Type8</v>
      </c>
      <c r="C1736" t="str">
        <v>B (Importante)</v>
      </c>
      <c r="D1736">
        <v>4</v>
      </c>
      <c r="E1736">
        <v>15</v>
      </c>
      <c r="F1736">
        <v>0</v>
      </c>
    </row>
    <row r="1737" spans="1:6" x14ac:dyDescent="0.35">
      <c r="A1737" t="str">
        <v>Incidente</v>
      </c>
      <c r="B1737" t="str">
        <v>Type4</v>
      </c>
      <c r="C1737" t="str">
        <v>A (Muy Importante)</v>
      </c>
      <c r="D1737">
        <v>4</v>
      </c>
      <c r="E1737">
        <v>4</v>
      </c>
      <c r="F1737">
        <v>4</v>
      </c>
    </row>
    <row r="1738" spans="1:6" x14ac:dyDescent="0.35">
      <c r="A1738" t="str">
        <v>Solicitud de servicio</v>
      </c>
      <c r="B1738" t="str">
        <v>Type1</v>
      </c>
      <c r="C1738" t="str">
        <v>A (Muy Importante)</v>
      </c>
      <c r="D1738">
        <v>4</v>
      </c>
      <c r="E1738">
        <v>0</v>
      </c>
      <c r="F1738">
        <v>0</v>
      </c>
    </row>
    <row r="1739" spans="1:6" x14ac:dyDescent="0.35">
      <c r="A1739" t="str">
        <v>Incidente</v>
      </c>
      <c r="B1739" t="str">
        <v>Type8</v>
      </c>
      <c r="C1739" t="str">
        <v>B (Importante)</v>
      </c>
      <c r="D1739">
        <v>4</v>
      </c>
      <c r="E1739">
        <v>15</v>
      </c>
      <c r="F1739">
        <v>0</v>
      </c>
    </row>
    <row r="1740" spans="1:6" x14ac:dyDescent="0.35">
      <c r="A1740" t="str">
        <v>Incidente</v>
      </c>
      <c r="B1740" t="str">
        <v>Type2</v>
      </c>
      <c r="C1740" t="str">
        <v>A (Muy Importante)</v>
      </c>
      <c r="D1740">
        <v>4</v>
      </c>
      <c r="E1740">
        <v>18</v>
      </c>
      <c r="F1740">
        <v>18</v>
      </c>
    </row>
    <row r="1741" spans="1:6" x14ac:dyDescent="0.35">
      <c r="A1741" t="str">
        <v>Incidente</v>
      </c>
      <c r="B1741" t="str">
        <v>Type2</v>
      </c>
      <c r="C1741" t="str">
        <v>A (Muy Importante)</v>
      </c>
      <c r="D1741">
        <v>4</v>
      </c>
      <c r="E1741">
        <v>5</v>
      </c>
      <c r="F1741">
        <v>5</v>
      </c>
    </row>
    <row r="1742" spans="1:6" x14ac:dyDescent="0.35">
      <c r="A1742" t="str">
        <v>Incidente</v>
      </c>
      <c r="B1742" t="str">
        <v>Type4</v>
      </c>
      <c r="C1742" t="str">
        <v>A (Muy Importante)</v>
      </c>
      <c r="D1742">
        <v>4</v>
      </c>
      <c r="E1742">
        <v>0</v>
      </c>
      <c r="F1742">
        <v>0</v>
      </c>
    </row>
    <row r="1743" spans="1:6" x14ac:dyDescent="0.35">
      <c r="A1743" t="str">
        <v>Incidente</v>
      </c>
      <c r="B1743" t="str">
        <v>Type2</v>
      </c>
      <c r="C1743" t="str">
        <v>A (Muy Importante)</v>
      </c>
      <c r="D1743">
        <v>4</v>
      </c>
      <c r="E1743">
        <v>6</v>
      </c>
      <c r="F1743">
        <v>6</v>
      </c>
    </row>
    <row r="1744" spans="1:6" x14ac:dyDescent="0.35">
      <c r="A1744" t="str">
        <v>Incidente</v>
      </c>
      <c r="B1744" t="str">
        <v>Type4</v>
      </c>
      <c r="C1744" t="str">
        <v>A (Muy Importante)</v>
      </c>
      <c r="D1744">
        <v>4</v>
      </c>
      <c r="E1744">
        <v>1</v>
      </c>
      <c r="F1744">
        <v>1</v>
      </c>
    </row>
    <row r="1745" spans="1:6" x14ac:dyDescent="0.35">
      <c r="A1745" t="str">
        <v>Incidente</v>
      </c>
      <c r="B1745" t="str">
        <v>Type8</v>
      </c>
      <c r="C1745" t="str">
        <v>B (Importante)</v>
      </c>
      <c r="D1745">
        <v>4</v>
      </c>
      <c r="E1745">
        <v>14</v>
      </c>
      <c r="F1745">
        <v>0</v>
      </c>
    </row>
    <row r="1746" spans="1:6" x14ac:dyDescent="0.35">
      <c r="A1746" t="str">
        <v>Incidente</v>
      </c>
      <c r="B1746" t="str">
        <v>Type8</v>
      </c>
      <c r="C1746" t="str">
        <v>B (Importante)</v>
      </c>
      <c r="D1746">
        <v>4</v>
      </c>
      <c r="E1746">
        <v>16</v>
      </c>
      <c r="F1746">
        <v>0</v>
      </c>
    </row>
    <row r="1747" spans="1:6" x14ac:dyDescent="0.35">
      <c r="A1747" t="str">
        <v>Incidente</v>
      </c>
      <c r="B1747" t="str">
        <v>Type2</v>
      </c>
      <c r="C1747" t="str">
        <v>A (Muy Importante)</v>
      </c>
      <c r="D1747">
        <v>4</v>
      </c>
      <c r="E1747">
        <v>1</v>
      </c>
      <c r="F1747">
        <v>1</v>
      </c>
    </row>
    <row r="1748" spans="1:6" x14ac:dyDescent="0.35">
      <c r="A1748" t="str">
        <v>Incidente</v>
      </c>
      <c r="B1748" t="str">
        <v>Type2</v>
      </c>
      <c r="C1748" t="str">
        <v>A+ (Crítico)</v>
      </c>
      <c r="D1748">
        <v>4</v>
      </c>
      <c r="E1748">
        <v>12</v>
      </c>
      <c r="F1748">
        <v>0</v>
      </c>
    </row>
    <row r="1749" spans="1:6" x14ac:dyDescent="0.35">
      <c r="A1749" t="str">
        <v>Incidente</v>
      </c>
      <c r="B1749" t="str">
        <v>Type2</v>
      </c>
      <c r="C1749" t="str">
        <v>A+ (Crítico)</v>
      </c>
      <c r="D1749">
        <v>4</v>
      </c>
      <c r="E1749">
        <v>7</v>
      </c>
      <c r="F1749">
        <v>7</v>
      </c>
    </row>
    <row r="1750" spans="1:6" x14ac:dyDescent="0.35">
      <c r="A1750" t="str">
        <v>Incidente</v>
      </c>
      <c r="B1750" t="str">
        <v>Type2</v>
      </c>
      <c r="C1750" t="str">
        <v>B (Importante)</v>
      </c>
      <c r="D1750">
        <v>4</v>
      </c>
      <c r="E1750">
        <v>20</v>
      </c>
      <c r="F1750">
        <v>20</v>
      </c>
    </row>
    <row r="1751" spans="1:6" x14ac:dyDescent="0.35">
      <c r="A1751" t="str">
        <v>Incidente</v>
      </c>
      <c r="B1751" t="str">
        <v>Type2</v>
      </c>
      <c r="C1751" t="str">
        <v>A (Muy Importante)</v>
      </c>
      <c r="D1751">
        <v>4</v>
      </c>
      <c r="E1751">
        <v>6</v>
      </c>
      <c r="F1751">
        <v>6</v>
      </c>
    </row>
    <row r="1752" spans="1:6" x14ac:dyDescent="0.35">
      <c r="A1752" t="str">
        <v>Incidente</v>
      </c>
      <c r="B1752" t="str">
        <v>Type2</v>
      </c>
      <c r="C1752" t="str">
        <v>A (Muy Importante)</v>
      </c>
      <c r="D1752">
        <v>4</v>
      </c>
      <c r="E1752">
        <v>16</v>
      </c>
      <c r="F1752">
        <v>16</v>
      </c>
    </row>
    <row r="1753" spans="1:6" x14ac:dyDescent="0.35">
      <c r="A1753" t="str">
        <v>Incidente</v>
      </c>
      <c r="B1753" t="str">
        <v>Type2</v>
      </c>
      <c r="C1753" t="str">
        <v>A (Muy Importante)</v>
      </c>
      <c r="D1753">
        <v>4</v>
      </c>
      <c r="E1753">
        <v>6</v>
      </c>
      <c r="F1753">
        <v>6</v>
      </c>
    </row>
    <row r="1754" spans="1:6" x14ac:dyDescent="0.35">
      <c r="A1754" t="str">
        <v>Incidente</v>
      </c>
      <c r="B1754" t="str">
        <v>Type8</v>
      </c>
      <c r="C1754" t="str">
        <v>A (Muy Importante)</v>
      </c>
      <c r="D1754">
        <v>4</v>
      </c>
      <c r="E1754">
        <v>15</v>
      </c>
      <c r="F1754">
        <v>0</v>
      </c>
    </row>
    <row r="1755" spans="1:6" x14ac:dyDescent="0.35">
      <c r="A1755" t="str">
        <v>Incidente</v>
      </c>
      <c r="B1755" t="str">
        <v>Type2</v>
      </c>
      <c r="C1755" t="str">
        <v>A+ (Crítico)</v>
      </c>
      <c r="D1755">
        <v>4</v>
      </c>
      <c r="E1755">
        <v>1</v>
      </c>
      <c r="F1755">
        <v>0</v>
      </c>
    </row>
    <row r="1756" spans="1:6" x14ac:dyDescent="0.35">
      <c r="A1756" t="str">
        <v>Incidente</v>
      </c>
      <c r="B1756" t="str">
        <v>Type13</v>
      </c>
      <c r="C1756" t="str">
        <v>A (Muy Importante)</v>
      </c>
      <c r="D1756">
        <v>4</v>
      </c>
      <c r="E1756">
        <v>23</v>
      </c>
      <c r="F1756">
        <v>0</v>
      </c>
    </row>
    <row r="1757" spans="1:6" x14ac:dyDescent="0.35">
      <c r="A1757" t="str">
        <v>Incidente</v>
      </c>
      <c r="B1757" t="str">
        <v>Type2</v>
      </c>
      <c r="C1757" t="str">
        <v>A (Muy Importante)</v>
      </c>
      <c r="D1757">
        <v>4</v>
      </c>
      <c r="E1757">
        <v>16</v>
      </c>
      <c r="F1757">
        <v>16</v>
      </c>
    </row>
    <row r="1758" spans="1:6" x14ac:dyDescent="0.35">
      <c r="A1758" t="str">
        <v>Solicitud de servicio</v>
      </c>
      <c r="B1758" t="str">
        <v>Type1</v>
      </c>
      <c r="C1758" t="str">
        <v>B (Importante)</v>
      </c>
      <c r="D1758">
        <v>4</v>
      </c>
      <c r="E1758">
        <v>0</v>
      </c>
      <c r="F1758">
        <v>0</v>
      </c>
    </row>
    <row r="1759" spans="1:6" x14ac:dyDescent="0.35">
      <c r="A1759" t="str">
        <v>Incidente</v>
      </c>
      <c r="B1759" t="str">
        <v>Type4</v>
      </c>
      <c r="C1759" t="str">
        <v>A (Muy Importante)</v>
      </c>
      <c r="D1759">
        <v>4</v>
      </c>
      <c r="E1759">
        <v>1</v>
      </c>
      <c r="F1759">
        <v>1</v>
      </c>
    </row>
    <row r="1760" spans="1:6" x14ac:dyDescent="0.35">
      <c r="A1760" t="str">
        <v>Incidente</v>
      </c>
      <c r="B1760" t="str">
        <v>Type4</v>
      </c>
      <c r="C1760" t="str">
        <v>A (Muy Importante)</v>
      </c>
      <c r="D1760">
        <v>4</v>
      </c>
      <c r="E1760">
        <v>1</v>
      </c>
      <c r="F1760">
        <v>1</v>
      </c>
    </row>
    <row r="1761" spans="1:6" x14ac:dyDescent="0.35">
      <c r="A1761" t="str">
        <v>Solicitud de servicio</v>
      </c>
      <c r="B1761" t="str">
        <v>Type5</v>
      </c>
      <c r="C1761" t="str">
        <v>A (Muy Importante)</v>
      </c>
      <c r="D1761">
        <v>4</v>
      </c>
      <c r="E1761">
        <v>0</v>
      </c>
      <c r="F1761">
        <v>0</v>
      </c>
    </row>
    <row r="1762" spans="1:6" x14ac:dyDescent="0.35">
      <c r="A1762" t="str">
        <v>Incidente</v>
      </c>
      <c r="B1762" t="str">
        <v>Type5</v>
      </c>
      <c r="C1762" t="str">
        <v>C (Menor)</v>
      </c>
      <c r="D1762">
        <v>4</v>
      </c>
      <c r="E1762">
        <v>18</v>
      </c>
      <c r="F1762">
        <v>0</v>
      </c>
    </row>
    <row r="1763" spans="1:6" x14ac:dyDescent="0.35">
      <c r="A1763" t="str">
        <v>Incidente</v>
      </c>
      <c r="B1763" t="str">
        <v>Type4</v>
      </c>
      <c r="C1763" t="str">
        <v>A (Muy Importante)</v>
      </c>
      <c r="D1763">
        <v>4</v>
      </c>
      <c r="E1763">
        <v>1</v>
      </c>
      <c r="F1763">
        <v>1</v>
      </c>
    </row>
    <row r="1764" spans="1:6" x14ac:dyDescent="0.35">
      <c r="A1764" t="str">
        <v>Incidente</v>
      </c>
      <c r="B1764" t="str">
        <v>Type4</v>
      </c>
      <c r="C1764" t="str">
        <v>A (Muy Importante)</v>
      </c>
      <c r="D1764">
        <v>4</v>
      </c>
      <c r="E1764">
        <v>2</v>
      </c>
      <c r="F1764">
        <v>2</v>
      </c>
    </row>
    <row r="1765" spans="1:6" x14ac:dyDescent="0.35">
      <c r="A1765" t="str">
        <v>Incidente</v>
      </c>
      <c r="B1765" t="str">
        <v>Type4</v>
      </c>
      <c r="C1765" t="str">
        <v>A (Muy Importante)</v>
      </c>
      <c r="D1765">
        <v>4</v>
      </c>
      <c r="E1765">
        <v>0</v>
      </c>
      <c r="F1765">
        <v>0</v>
      </c>
    </row>
    <row r="1766" spans="1:6" x14ac:dyDescent="0.35">
      <c r="A1766" t="str">
        <v>Solicitud de servicio</v>
      </c>
      <c r="B1766" t="str">
        <v>Type5</v>
      </c>
      <c r="C1766" t="str">
        <v>A (Muy Importante)</v>
      </c>
      <c r="D1766">
        <v>4</v>
      </c>
      <c r="E1766">
        <v>0</v>
      </c>
      <c r="F1766">
        <v>0</v>
      </c>
    </row>
    <row r="1767" spans="1:6" x14ac:dyDescent="0.35">
      <c r="A1767" t="str">
        <v>Incidente</v>
      </c>
      <c r="B1767" t="str">
        <v>Type4</v>
      </c>
      <c r="C1767" t="str">
        <v>A (Muy Importante)</v>
      </c>
      <c r="D1767">
        <v>4</v>
      </c>
      <c r="E1767">
        <v>3</v>
      </c>
      <c r="F1767">
        <v>3</v>
      </c>
    </row>
    <row r="1768" spans="1:6" x14ac:dyDescent="0.35">
      <c r="A1768" t="str">
        <v>Incidente</v>
      </c>
      <c r="B1768" t="str">
        <v>Type4</v>
      </c>
      <c r="C1768" t="str">
        <v>A (Muy Importante)</v>
      </c>
      <c r="D1768">
        <v>4</v>
      </c>
      <c r="E1768">
        <v>3</v>
      </c>
      <c r="F1768">
        <v>0</v>
      </c>
    </row>
    <row r="1769" spans="1:6" x14ac:dyDescent="0.35">
      <c r="A1769" t="str">
        <v>Incidente</v>
      </c>
      <c r="B1769" t="str">
        <v>Type2</v>
      </c>
      <c r="C1769" t="str">
        <v>A+ (Crítico)</v>
      </c>
      <c r="D1769">
        <v>4</v>
      </c>
      <c r="E1769">
        <v>10</v>
      </c>
      <c r="F1769">
        <v>10</v>
      </c>
    </row>
    <row r="1770" spans="1:6" x14ac:dyDescent="0.35">
      <c r="A1770" t="str">
        <v>Incidente</v>
      </c>
      <c r="B1770" t="str">
        <v>Type6</v>
      </c>
      <c r="C1770" t="str">
        <v>A++ (Bloqueo)</v>
      </c>
      <c r="D1770">
        <v>4</v>
      </c>
      <c r="E1770">
        <v>3</v>
      </c>
      <c r="F1770">
        <v>3</v>
      </c>
    </row>
    <row r="1771" spans="1:6" x14ac:dyDescent="0.35">
      <c r="A1771" t="str">
        <v>Solicitud de servicio</v>
      </c>
      <c r="B1771" t="str">
        <v>Type1</v>
      </c>
      <c r="C1771" t="str">
        <v>A (Muy Importante)</v>
      </c>
      <c r="D1771">
        <v>4</v>
      </c>
      <c r="E1771">
        <v>0</v>
      </c>
      <c r="F1771">
        <v>0</v>
      </c>
    </row>
    <row r="1772" spans="1:6" x14ac:dyDescent="0.35">
      <c r="A1772" t="str">
        <v>Incidente</v>
      </c>
      <c r="B1772" t="str">
        <v>Type2</v>
      </c>
      <c r="C1772" t="str">
        <v>A+ (Crítico)</v>
      </c>
      <c r="D1772">
        <v>4</v>
      </c>
      <c r="E1772">
        <v>4</v>
      </c>
      <c r="F1772">
        <v>0</v>
      </c>
    </row>
    <row r="1773" spans="1:6" x14ac:dyDescent="0.35">
      <c r="A1773" t="str">
        <v>Incidente</v>
      </c>
      <c r="B1773" t="str">
        <v>Type6</v>
      </c>
      <c r="C1773" t="str">
        <v>B (Importante)</v>
      </c>
      <c r="D1773">
        <v>4</v>
      </c>
      <c r="E1773">
        <v>1</v>
      </c>
      <c r="F1773">
        <v>0</v>
      </c>
    </row>
    <row r="1774" spans="1:6" x14ac:dyDescent="0.35">
      <c r="A1774" t="str">
        <v>Incidente</v>
      </c>
      <c r="B1774" t="str">
        <v>Type2</v>
      </c>
      <c r="C1774" t="str">
        <v>A (Muy Importante)</v>
      </c>
      <c r="D1774">
        <v>4</v>
      </c>
      <c r="E1774">
        <v>21</v>
      </c>
      <c r="F1774">
        <v>21</v>
      </c>
    </row>
    <row r="1775" spans="1:6" x14ac:dyDescent="0.35">
      <c r="A1775" t="str">
        <v>Incidente</v>
      </c>
      <c r="B1775" t="str">
        <v>Type2</v>
      </c>
      <c r="C1775" t="str">
        <v>A (Muy Importante)</v>
      </c>
      <c r="D1775">
        <v>4</v>
      </c>
      <c r="E1775">
        <v>4</v>
      </c>
      <c r="F1775">
        <v>4</v>
      </c>
    </row>
    <row r="1776" spans="1:6" x14ac:dyDescent="0.35">
      <c r="A1776" t="str">
        <v>Incidente</v>
      </c>
      <c r="B1776" t="str">
        <v>Type2</v>
      </c>
      <c r="C1776" t="str">
        <v>A (Muy Importante)</v>
      </c>
      <c r="D1776">
        <v>4</v>
      </c>
      <c r="E1776">
        <v>1</v>
      </c>
      <c r="F1776">
        <v>1</v>
      </c>
    </row>
    <row r="1777" spans="1:6" x14ac:dyDescent="0.35">
      <c r="A1777" t="str">
        <v>Incidente</v>
      </c>
      <c r="B1777" t="str">
        <v>Type2</v>
      </c>
      <c r="C1777" t="str">
        <v>A (Muy Importante)</v>
      </c>
      <c r="D1777">
        <v>4</v>
      </c>
      <c r="E1777">
        <v>18</v>
      </c>
      <c r="F1777">
        <v>18</v>
      </c>
    </row>
    <row r="1778" spans="1:6" x14ac:dyDescent="0.35">
      <c r="A1778" t="str">
        <v>Incidente</v>
      </c>
      <c r="B1778" t="str">
        <v>Type2</v>
      </c>
      <c r="C1778" t="str">
        <v>A+ (Crítico)</v>
      </c>
      <c r="D1778">
        <v>4</v>
      </c>
      <c r="E1778">
        <v>7</v>
      </c>
      <c r="F1778">
        <v>7</v>
      </c>
    </row>
    <row r="1779" spans="1:6" x14ac:dyDescent="0.35">
      <c r="A1779" t="str">
        <v>Incidente</v>
      </c>
      <c r="B1779" t="str">
        <v>Type2</v>
      </c>
      <c r="C1779" t="str">
        <v>A (Muy Importante)</v>
      </c>
      <c r="D1779">
        <v>4</v>
      </c>
      <c r="E1779">
        <v>5</v>
      </c>
      <c r="F1779">
        <v>5</v>
      </c>
    </row>
    <row r="1780" spans="1:6" x14ac:dyDescent="0.35">
      <c r="A1780" t="str">
        <v>Incidente</v>
      </c>
      <c r="B1780" t="str">
        <v>Type6</v>
      </c>
      <c r="C1780" t="str">
        <v>A (Muy Importante)</v>
      </c>
      <c r="D1780">
        <v>4</v>
      </c>
      <c r="E1780">
        <v>22</v>
      </c>
      <c r="F1780">
        <v>22</v>
      </c>
    </row>
    <row r="1781" spans="1:6" x14ac:dyDescent="0.35">
      <c r="A1781" t="str">
        <v>Incidente</v>
      </c>
      <c r="B1781" t="str">
        <v>Type6</v>
      </c>
      <c r="C1781" t="str">
        <v>A (Muy Importante)</v>
      </c>
      <c r="D1781">
        <v>4</v>
      </c>
      <c r="E1781">
        <v>12</v>
      </c>
      <c r="F1781">
        <v>12</v>
      </c>
    </row>
    <row r="1782" spans="1:6" x14ac:dyDescent="0.35">
      <c r="A1782" t="str">
        <v>Incidente</v>
      </c>
      <c r="B1782" t="str">
        <v>Type4</v>
      </c>
      <c r="C1782" t="str">
        <v>A++ (Bloqueo)</v>
      </c>
      <c r="D1782">
        <v>4</v>
      </c>
      <c r="E1782">
        <v>28</v>
      </c>
      <c r="F1782">
        <v>28</v>
      </c>
    </row>
    <row r="1783" spans="1:6" x14ac:dyDescent="0.35">
      <c r="A1783" t="str">
        <v>Incidente</v>
      </c>
      <c r="B1783" t="str">
        <v>Type2</v>
      </c>
      <c r="C1783" t="str">
        <v>A (Muy Importante)</v>
      </c>
      <c r="D1783">
        <v>4</v>
      </c>
      <c r="E1783">
        <v>14</v>
      </c>
      <c r="F1783">
        <v>14</v>
      </c>
    </row>
    <row r="1784" spans="1:6" x14ac:dyDescent="0.35">
      <c r="A1784" t="str">
        <v>Incidente</v>
      </c>
      <c r="B1784" t="str">
        <v>Type2</v>
      </c>
      <c r="C1784" t="str">
        <v>A (Muy Importante)</v>
      </c>
      <c r="D1784">
        <v>4</v>
      </c>
      <c r="E1784">
        <v>5</v>
      </c>
      <c r="F1784">
        <v>5</v>
      </c>
    </row>
    <row r="1785" spans="1:6" x14ac:dyDescent="0.35">
      <c r="A1785" t="str">
        <v>Incidente</v>
      </c>
      <c r="B1785" t="str">
        <v>Type2</v>
      </c>
      <c r="C1785" t="str">
        <v>A (Muy Importante)</v>
      </c>
      <c r="D1785">
        <v>4</v>
      </c>
      <c r="E1785">
        <v>13</v>
      </c>
      <c r="F1785">
        <v>7</v>
      </c>
    </row>
    <row r="1786" spans="1:6" x14ac:dyDescent="0.35">
      <c r="A1786" t="str">
        <v>Incidente</v>
      </c>
      <c r="B1786" t="str">
        <v>Type4</v>
      </c>
      <c r="C1786" t="str">
        <v>A (Muy Importante)</v>
      </c>
      <c r="D1786">
        <v>4</v>
      </c>
      <c r="E1786">
        <v>11</v>
      </c>
      <c r="F1786">
        <v>10</v>
      </c>
    </row>
    <row r="1787" spans="1:6" x14ac:dyDescent="0.35">
      <c r="A1787" t="str">
        <v>Incidente</v>
      </c>
      <c r="B1787" t="str">
        <v>Type4</v>
      </c>
      <c r="C1787" t="str">
        <v>A+ (Crítico)</v>
      </c>
      <c r="D1787">
        <v>4</v>
      </c>
      <c r="E1787">
        <v>20</v>
      </c>
      <c r="F1787">
        <v>0</v>
      </c>
    </row>
    <row r="1788" spans="1:6" x14ac:dyDescent="0.35">
      <c r="A1788" t="str">
        <v>Solicitud de servicio</v>
      </c>
      <c r="B1788" t="str">
        <v>Type9</v>
      </c>
      <c r="C1788" t="str">
        <v>A+ (Crítico)</v>
      </c>
      <c r="D1788">
        <v>4</v>
      </c>
      <c r="E1788">
        <v>8</v>
      </c>
      <c r="F1788">
        <v>0</v>
      </c>
    </row>
    <row r="1789" spans="1:6" x14ac:dyDescent="0.35">
      <c r="A1789" t="str">
        <v>Incidente</v>
      </c>
      <c r="B1789" t="str">
        <v>Type7</v>
      </c>
      <c r="C1789" t="str">
        <v>A (Muy Importante)</v>
      </c>
      <c r="D1789">
        <v>4</v>
      </c>
      <c r="E1789">
        <v>13</v>
      </c>
      <c r="F1789">
        <v>13</v>
      </c>
    </row>
    <row r="1790" spans="1:6" x14ac:dyDescent="0.35">
      <c r="A1790" t="str">
        <v>Solicitud de servicio</v>
      </c>
      <c r="B1790" t="str">
        <v>Type9</v>
      </c>
      <c r="C1790" t="str">
        <v>A+ (Crítico)</v>
      </c>
      <c r="D1790">
        <v>4</v>
      </c>
      <c r="E1790">
        <v>19</v>
      </c>
      <c r="F1790">
        <v>0</v>
      </c>
    </row>
    <row r="1791" spans="1:6" x14ac:dyDescent="0.35">
      <c r="A1791" t="str">
        <v>Incidente</v>
      </c>
      <c r="B1791" t="str">
        <v>Type6</v>
      </c>
      <c r="C1791" t="str">
        <v>A (Muy Importante)</v>
      </c>
      <c r="D1791">
        <v>4</v>
      </c>
      <c r="E1791">
        <v>13</v>
      </c>
      <c r="F1791">
        <v>13</v>
      </c>
    </row>
    <row r="1792" spans="1:6" x14ac:dyDescent="0.35">
      <c r="A1792" t="str">
        <v>Incidente</v>
      </c>
      <c r="B1792" t="str">
        <v>Type2</v>
      </c>
      <c r="C1792" t="str">
        <v>A (Muy Importante)</v>
      </c>
      <c r="D1792">
        <v>4</v>
      </c>
      <c r="E1792">
        <v>13</v>
      </c>
      <c r="F1792">
        <v>13</v>
      </c>
    </row>
    <row r="1793" spans="1:6" x14ac:dyDescent="0.35">
      <c r="A1793" t="str">
        <v>Incidente</v>
      </c>
      <c r="B1793" t="str">
        <v>Type6</v>
      </c>
      <c r="C1793" t="str">
        <v>A (Muy Importante)</v>
      </c>
      <c r="D1793">
        <v>4</v>
      </c>
      <c r="E1793">
        <v>19</v>
      </c>
      <c r="F1793">
        <v>19</v>
      </c>
    </row>
    <row r="1794" spans="1:6" x14ac:dyDescent="0.35">
      <c r="A1794" t="str">
        <v>Incidente</v>
      </c>
      <c r="B1794" t="str">
        <v>Type13</v>
      </c>
      <c r="C1794" t="str">
        <v>A+ (Crítico)</v>
      </c>
      <c r="D1794">
        <v>4</v>
      </c>
      <c r="E1794">
        <v>43</v>
      </c>
      <c r="F1794">
        <v>1</v>
      </c>
    </row>
    <row r="1795" spans="1:6" x14ac:dyDescent="0.35">
      <c r="A1795" t="str">
        <v>Incidente</v>
      </c>
      <c r="B1795" t="str">
        <v>Type6</v>
      </c>
      <c r="C1795" t="str">
        <v>A (Muy Importante)</v>
      </c>
      <c r="D1795">
        <v>4</v>
      </c>
      <c r="E1795">
        <v>20</v>
      </c>
      <c r="F1795">
        <v>20</v>
      </c>
    </row>
    <row r="1796" spans="1:6" x14ac:dyDescent="0.35">
      <c r="A1796" t="str">
        <v>Incidente</v>
      </c>
      <c r="B1796" t="str">
        <v>Type6</v>
      </c>
      <c r="C1796" t="str">
        <v>A (Muy Importante)</v>
      </c>
      <c r="D1796">
        <v>4</v>
      </c>
      <c r="E1796">
        <v>20</v>
      </c>
      <c r="F1796">
        <v>20</v>
      </c>
    </row>
    <row r="1797" spans="1:6" x14ac:dyDescent="0.35">
      <c r="A1797" t="str">
        <v>Incidente</v>
      </c>
      <c r="B1797" t="str">
        <v>Type6</v>
      </c>
      <c r="C1797" t="str">
        <v>A (Muy Importante)</v>
      </c>
      <c r="D1797">
        <v>4</v>
      </c>
      <c r="E1797">
        <v>45</v>
      </c>
      <c r="F1797">
        <v>0</v>
      </c>
    </row>
    <row r="1798" spans="1:6" x14ac:dyDescent="0.35">
      <c r="A1798" t="str">
        <v>Incidente</v>
      </c>
      <c r="B1798" t="str">
        <v>Type8</v>
      </c>
      <c r="C1798" t="str">
        <v>B (Importante)</v>
      </c>
      <c r="D1798">
        <v>4</v>
      </c>
      <c r="E1798">
        <v>45</v>
      </c>
      <c r="F1798">
        <v>3</v>
      </c>
    </row>
    <row r="1799" spans="1:6" x14ac:dyDescent="0.35">
      <c r="A1799" t="str">
        <v>Incidente</v>
      </c>
      <c r="B1799" t="str">
        <v>Type2</v>
      </c>
      <c r="C1799" t="str">
        <v>A+ (Crítico)</v>
      </c>
      <c r="D1799">
        <v>4</v>
      </c>
      <c r="E1799">
        <v>23</v>
      </c>
      <c r="F1799">
        <v>0</v>
      </c>
    </row>
    <row r="1800" spans="1:6" x14ac:dyDescent="0.35">
      <c r="A1800" t="str">
        <v>Incidente</v>
      </c>
      <c r="B1800" t="str">
        <v>Type8</v>
      </c>
      <c r="C1800" t="str">
        <v>A (Muy Importante)</v>
      </c>
      <c r="D1800">
        <v>4</v>
      </c>
      <c r="E1800">
        <v>50</v>
      </c>
      <c r="F1800">
        <v>6</v>
      </c>
    </row>
    <row r="1801" spans="1:6" x14ac:dyDescent="0.35">
      <c r="A1801" t="str">
        <v>Incidente</v>
      </c>
      <c r="B1801" t="str">
        <v>Type8</v>
      </c>
      <c r="C1801" t="str">
        <v>A++ (Bloqueo)</v>
      </c>
      <c r="D1801">
        <v>4</v>
      </c>
      <c r="E1801">
        <v>39</v>
      </c>
      <c r="F1801">
        <v>10</v>
      </c>
    </row>
    <row r="1802" spans="1:6" x14ac:dyDescent="0.35">
      <c r="A1802" t="str">
        <v>Incidente</v>
      </c>
      <c r="B1802" t="str">
        <v>Type6</v>
      </c>
      <c r="C1802" t="str">
        <v>A (Muy Importante)</v>
      </c>
      <c r="D1802">
        <v>4</v>
      </c>
      <c r="E1802">
        <v>32</v>
      </c>
      <c r="F1802">
        <v>32</v>
      </c>
    </row>
    <row r="1803" spans="1:6" x14ac:dyDescent="0.35">
      <c r="A1803" t="str">
        <v>Incidente</v>
      </c>
      <c r="B1803" t="str">
        <v>Type4</v>
      </c>
      <c r="C1803" t="str">
        <v>A (Muy Importante)</v>
      </c>
      <c r="D1803">
        <v>4</v>
      </c>
      <c r="E1803">
        <v>42</v>
      </c>
      <c r="F1803">
        <v>42</v>
      </c>
    </row>
    <row r="1804" spans="1:6" x14ac:dyDescent="0.35">
      <c r="A1804" t="str">
        <v>Incidente</v>
      </c>
      <c r="B1804" t="str">
        <v>Type8</v>
      </c>
      <c r="C1804" t="str">
        <v>A++ (Bloqueo)</v>
      </c>
      <c r="D1804">
        <v>4</v>
      </c>
      <c r="E1804">
        <v>39</v>
      </c>
      <c r="F1804">
        <v>1</v>
      </c>
    </row>
    <row r="1805" spans="1:6" x14ac:dyDescent="0.35">
      <c r="A1805" t="str">
        <v>Incidente</v>
      </c>
      <c r="B1805" t="str">
        <v>Type8</v>
      </c>
      <c r="C1805" t="str">
        <v>A+ (Crítico)</v>
      </c>
      <c r="D1805">
        <v>4</v>
      </c>
      <c r="E1805">
        <v>46</v>
      </c>
      <c r="F1805">
        <v>0</v>
      </c>
    </row>
    <row r="1806" spans="1:6" x14ac:dyDescent="0.35">
      <c r="A1806" t="str">
        <v>Incidente</v>
      </c>
      <c r="B1806" t="str">
        <v>Type8</v>
      </c>
      <c r="C1806" t="str">
        <v>B (Importante)</v>
      </c>
      <c r="D1806">
        <v>4</v>
      </c>
      <c r="E1806">
        <v>67</v>
      </c>
      <c r="F1806">
        <v>64</v>
      </c>
    </row>
    <row r="1807" spans="1:6" x14ac:dyDescent="0.35">
      <c r="A1807" t="str">
        <v>Incidente</v>
      </c>
      <c r="B1807" t="str">
        <v>Type8</v>
      </c>
      <c r="C1807" t="str">
        <v>C (Menor)</v>
      </c>
      <c r="D1807">
        <v>4</v>
      </c>
      <c r="E1807">
        <v>67</v>
      </c>
      <c r="F1807">
        <v>4</v>
      </c>
    </row>
    <row r="1808" spans="1:6" x14ac:dyDescent="0.35">
      <c r="A1808" t="str">
        <v>Incidente</v>
      </c>
      <c r="B1808" t="str">
        <v>Type8</v>
      </c>
      <c r="C1808" t="str">
        <v>A+ (Crítico)</v>
      </c>
      <c r="D1808">
        <v>4</v>
      </c>
      <c r="E1808">
        <v>47</v>
      </c>
      <c r="F1808">
        <v>0</v>
      </c>
    </row>
    <row r="1809" spans="1:6" x14ac:dyDescent="0.35">
      <c r="A1809" t="str">
        <v>Incidente</v>
      </c>
      <c r="B1809" t="str">
        <v>Type8</v>
      </c>
      <c r="C1809" t="str">
        <v>B (Importante)</v>
      </c>
      <c r="D1809">
        <v>4</v>
      </c>
      <c r="E1809">
        <v>71</v>
      </c>
      <c r="F1809">
        <v>1</v>
      </c>
    </row>
    <row r="1810" spans="1:6" x14ac:dyDescent="0.35">
      <c r="A1810" t="str">
        <v>Incidente</v>
      </c>
      <c r="B1810" t="str">
        <v>Type8</v>
      </c>
      <c r="C1810" t="str">
        <v>A (Muy Importante)</v>
      </c>
      <c r="D1810">
        <v>4</v>
      </c>
      <c r="E1810">
        <v>70</v>
      </c>
      <c r="F1810">
        <v>17</v>
      </c>
    </row>
    <row r="1811" spans="1:6" x14ac:dyDescent="0.35">
      <c r="A1811" t="str">
        <v>Incidente</v>
      </c>
      <c r="B1811" t="str">
        <v>Type8</v>
      </c>
      <c r="C1811" t="str">
        <v>C (Menor)</v>
      </c>
      <c r="D1811">
        <v>4</v>
      </c>
      <c r="E1811">
        <v>67</v>
      </c>
      <c r="F1811">
        <v>0</v>
      </c>
    </row>
    <row r="1812" spans="1:6" x14ac:dyDescent="0.35">
      <c r="A1812" t="str">
        <v>Incidente</v>
      </c>
      <c r="B1812" t="str">
        <v>Type2</v>
      </c>
      <c r="C1812" t="str">
        <v>A (Muy Importante)</v>
      </c>
      <c r="D1812">
        <v>4</v>
      </c>
      <c r="E1812">
        <v>68</v>
      </c>
      <c r="F1812">
        <v>68</v>
      </c>
    </row>
    <row r="1813" spans="1:6" x14ac:dyDescent="0.35">
      <c r="A1813" t="str">
        <v>Incidente</v>
      </c>
      <c r="B1813" t="str">
        <v>Type2</v>
      </c>
      <c r="C1813" t="str">
        <v>A+ (Crítico)</v>
      </c>
      <c r="D1813">
        <v>4</v>
      </c>
      <c r="E1813">
        <v>50</v>
      </c>
      <c r="F1813">
        <v>49</v>
      </c>
    </row>
    <row r="1814" spans="1:6" x14ac:dyDescent="0.35">
      <c r="A1814" t="str">
        <v>Incidente</v>
      </c>
      <c r="B1814" t="str">
        <v>Type2</v>
      </c>
      <c r="C1814" t="str">
        <v>A (Muy Importante)</v>
      </c>
      <c r="D1814">
        <v>4</v>
      </c>
      <c r="E1814">
        <v>49</v>
      </c>
      <c r="F1814">
        <v>49</v>
      </c>
    </row>
    <row r="1815" spans="1:6" x14ac:dyDescent="0.35">
      <c r="A1815" t="str">
        <v>Incidente</v>
      </c>
      <c r="B1815" t="str">
        <v>Type2</v>
      </c>
      <c r="C1815" t="str">
        <v>A (Muy Importante)</v>
      </c>
      <c r="D1815">
        <v>4</v>
      </c>
      <c r="E1815">
        <v>76</v>
      </c>
      <c r="F1815">
        <v>0</v>
      </c>
    </row>
    <row r="1816" spans="1:6" x14ac:dyDescent="0.35">
      <c r="A1816" t="str">
        <v>Incidente</v>
      </c>
      <c r="B1816" t="str">
        <v>Type6</v>
      </c>
      <c r="C1816" t="str">
        <v>A (Muy Importante)</v>
      </c>
      <c r="D1816">
        <v>4</v>
      </c>
      <c r="E1816">
        <v>52</v>
      </c>
      <c r="F1816">
        <v>49</v>
      </c>
    </row>
    <row r="1817" spans="1:6" x14ac:dyDescent="0.35">
      <c r="A1817" t="str">
        <v>Solicitud de servicio</v>
      </c>
      <c r="B1817" t="str">
        <v>Type1</v>
      </c>
      <c r="C1817" t="str">
        <v>A+ (Crítico)</v>
      </c>
      <c r="D1817">
        <v>4</v>
      </c>
      <c r="E1817">
        <v>61</v>
      </c>
      <c r="F1817">
        <v>61</v>
      </c>
    </row>
    <row r="1818" spans="1:6" x14ac:dyDescent="0.35">
      <c r="A1818" t="str">
        <v>Incidente</v>
      </c>
      <c r="B1818" t="str">
        <v>Type2</v>
      </c>
      <c r="C1818" t="str">
        <v>B (Importante)</v>
      </c>
      <c r="D1818">
        <v>4</v>
      </c>
      <c r="E1818">
        <v>75</v>
      </c>
      <c r="F1818">
        <v>75</v>
      </c>
    </row>
    <row r="1819" spans="1:6" x14ac:dyDescent="0.35">
      <c r="A1819" t="str">
        <v>Incidente</v>
      </c>
      <c r="B1819" t="str">
        <v>Type8</v>
      </c>
      <c r="C1819" t="str">
        <v>A+ (Crítico)</v>
      </c>
      <c r="D1819">
        <v>4</v>
      </c>
      <c r="E1819">
        <v>77</v>
      </c>
      <c r="F1819">
        <v>5</v>
      </c>
    </row>
    <row r="1820" spans="1:6" x14ac:dyDescent="0.35">
      <c r="A1820" t="str">
        <v>Incidente</v>
      </c>
      <c r="B1820" t="str">
        <v>Type8</v>
      </c>
      <c r="C1820" t="str">
        <v>A (Muy Importante)</v>
      </c>
      <c r="D1820">
        <v>4</v>
      </c>
      <c r="E1820">
        <v>59</v>
      </c>
      <c r="F1820">
        <v>59</v>
      </c>
    </row>
    <row r="1821" spans="1:6" x14ac:dyDescent="0.35">
      <c r="A1821" t="str">
        <v>Incidente</v>
      </c>
      <c r="B1821" t="str">
        <v>Type2</v>
      </c>
      <c r="C1821" t="str">
        <v>D (Trivial)</v>
      </c>
      <c r="D1821">
        <v>4</v>
      </c>
      <c r="E1821">
        <v>89</v>
      </c>
      <c r="F1821">
        <v>89</v>
      </c>
    </row>
    <row r="1822" spans="1:6" x14ac:dyDescent="0.35">
      <c r="A1822" t="str">
        <v>Incidente</v>
      </c>
      <c r="B1822" t="str">
        <v>Type2</v>
      </c>
      <c r="C1822" t="str">
        <v>A (Muy Importante)</v>
      </c>
      <c r="D1822">
        <v>4</v>
      </c>
      <c r="E1822">
        <v>68</v>
      </c>
      <c r="F1822">
        <v>68</v>
      </c>
    </row>
    <row r="1823" spans="1:6" x14ac:dyDescent="0.35">
      <c r="A1823" t="str">
        <v>Incidente</v>
      </c>
      <c r="B1823" t="str">
        <v>Type2</v>
      </c>
      <c r="C1823" t="str">
        <v>A (Muy Importante)</v>
      </c>
      <c r="D1823">
        <v>4</v>
      </c>
      <c r="E1823">
        <v>76</v>
      </c>
      <c r="F1823">
        <v>76</v>
      </c>
    </row>
    <row r="1824" spans="1:6" x14ac:dyDescent="0.35">
      <c r="A1824" t="str">
        <v>Incidente</v>
      </c>
      <c r="B1824" t="str">
        <v>Type2</v>
      </c>
      <c r="C1824" t="str">
        <v>A++ (Bloqueo)</v>
      </c>
      <c r="D1824">
        <v>4</v>
      </c>
      <c r="E1824">
        <v>92</v>
      </c>
      <c r="F1824">
        <v>0</v>
      </c>
    </row>
    <row r="1825" spans="1:6" x14ac:dyDescent="0.35">
      <c r="A1825" t="str">
        <v>Incidente</v>
      </c>
      <c r="B1825" t="str">
        <v>Type20</v>
      </c>
      <c r="C1825" t="str">
        <v>A+ (Crítico)</v>
      </c>
      <c r="D1825">
        <v>4</v>
      </c>
      <c r="E1825">
        <v>102</v>
      </c>
      <c r="F1825">
        <v>0</v>
      </c>
    </row>
    <row r="1826" spans="1:6" x14ac:dyDescent="0.35">
      <c r="A1826" t="str">
        <v>Incidente</v>
      </c>
      <c r="B1826" t="str">
        <v>Type8</v>
      </c>
      <c r="C1826" t="str">
        <v>A+ (Crítico)</v>
      </c>
      <c r="D1826">
        <v>4</v>
      </c>
      <c r="E1826">
        <v>103</v>
      </c>
      <c r="F1826">
        <v>6</v>
      </c>
    </row>
    <row r="1827" spans="1:6" x14ac:dyDescent="0.35">
      <c r="A1827" t="str">
        <v>Incidente</v>
      </c>
      <c r="B1827" t="str">
        <v>Type8</v>
      </c>
      <c r="C1827" t="str">
        <v>A (Muy Importante)</v>
      </c>
      <c r="D1827">
        <v>4</v>
      </c>
      <c r="E1827">
        <v>147</v>
      </c>
      <c r="F1827">
        <v>143</v>
      </c>
    </row>
    <row r="1828" spans="1:6" x14ac:dyDescent="0.35">
      <c r="A1828" t="str">
        <v>Incidente</v>
      </c>
      <c r="B1828" t="str">
        <v>Type8</v>
      </c>
      <c r="C1828" t="str">
        <v>A++ (Bloqueo)</v>
      </c>
      <c r="D1828">
        <v>4</v>
      </c>
      <c r="E1828">
        <v>169</v>
      </c>
      <c r="F1828">
        <v>0</v>
      </c>
    </row>
    <row r="1829" spans="1:6" x14ac:dyDescent="0.35">
      <c r="A1829" t="str">
        <v>Solicitud de servicio</v>
      </c>
      <c r="B1829" t="str">
        <v>Type8</v>
      </c>
      <c r="C1829" t="str">
        <v>A+ (Crítico)</v>
      </c>
      <c r="D1829">
        <v>4</v>
      </c>
      <c r="E1829">
        <v>350</v>
      </c>
      <c r="F1829">
        <v>0</v>
      </c>
    </row>
    <row r="1830" spans="1:6" x14ac:dyDescent="0.35">
      <c r="A1830" t="str">
        <v>Solicitud de servicio</v>
      </c>
      <c r="B1830" t="str">
        <v>Type14</v>
      </c>
      <c r="C1830" t="str">
        <v>A (Muy Importante)</v>
      </c>
      <c r="D1830">
        <v>3</v>
      </c>
      <c r="E1830">
        <v>0</v>
      </c>
      <c r="F1830">
        <v>0</v>
      </c>
    </row>
    <row r="1831" spans="1:6" x14ac:dyDescent="0.35">
      <c r="A1831" t="str">
        <v>Solicitud de servicio</v>
      </c>
      <c r="B1831" t="str">
        <v>Type1</v>
      </c>
      <c r="C1831" t="str">
        <v>A (Muy Importante)</v>
      </c>
      <c r="D1831">
        <v>3</v>
      </c>
      <c r="E1831">
        <v>0</v>
      </c>
      <c r="F1831">
        <v>0</v>
      </c>
    </row>
    <row r="1832" spans="1:6" x14ac:dyDescent="0.35">
      <c r="A1832" t="str">
        <v>Incidente</v>
      </c>
      <c r="B1832" t="str">
        <v>Type6</v>
      </c>
      <c r="C1832" t="str">
        <v>B (Importante)</v>
      </c>
      <c r="D1832">
        <v>3</v>
      </c>
      <c r="E1832">
        <v>1</v>
      </c>
      <c r="F1832">
        <v>0</v>
      </c>
    </row>
    <row r="1833" spans="1:6" x14ac:dyDescent="0.35">
      <c r="A1833" t="str">
        <v>Incidente</v>
      </c>
      <c r="B1833" t="str">
        <v>Type4</v>
      </c>
      <c r="C1833" t="str">
        <v>A (Muy Importante)</v>
      </c>
      <c r="D1833">
        <v>3</v>
      </c>
      <c r="E1833">
        <v>0</v>
      </c>
      <c r="F1833">
        <v>0</v>
      </c>
    </row>
    <row r="1834" spans="1:6" x14ac:dyDescent="0.35">
      <c r="A1834" t="str">
        <v>Incidente</v>
      </c>
      <c r="B1834" t="str">
        <v>Type4</v>
      </c>
      <c r="C1834" t="str">
        <v>A (Muy Importante)</v>
      </c>
      <c r="D1834">
        <v>3</v>
      </c>
      <c r="E1834">
        <v>1</v>
      </c>
      <c r="F1834">
        <v>1</v>
      </c>
    </row>
    <row r="1835" spans="1:6" x14ac:dyDescent="0.35">
      <c r="A1835" t="str">
        <v>Incidente</v>
      </c>
      <c r="B1835" t="str">
        <v>Type4</v>
      </c>
      <c r="C1835" t="str">
        <v>A (Muy Importante)</v>
      </c>
      <c r="D1835">
        <v>3</v>
      </c>
      <c r="E1835">
        <v>0</v>
      </c>
      <c r="F1835">
        <v>0</v>
      </c>
    </row>
    <row r="1836" spans="1:6" x14ac:dyDescent="0.35">
      <c r="A1836" t="str">
        <v>Solicitud de servicio</v>
      </c>
      <c r="B1836" t="str">
        <v>Type5</v>
      </c>
      <c r="C1836" t="str">
        <v>A (Muy Importante)</v>
      </c>
      <c r="D1836">
        <v>3</v>
      </c>
      <c r="E1836">
        <v>0</v>
      </c>
      <c r="F1836">
        <v>0</v>
      </c>
    </row>
    <row r="1837" spans="1:6" x14ac:dyDescent="0.35">
      <c r="A1837" t="str">
        <v>Incidente</v>
      </c>
      <c r="B1837" t="str">
        <v>Type4</v>
      </c>
      <c r="C1837" t="str">
        <v>A (Muy Importante)</v>
      </c>
      <c r="D1837">
        <v>3</v>
      </c>
      <c r="E1837">
        <v>0</v>
      </c>
      <c r="F1837">
        <v>0</v>
      </c>
    </row>
    <row r="1838" spans="1:6" x14ac:dyDescent="0.35">
      <c r="A1838" t="str">
        <v>Incidente</v>
      </c>
      <c r="B1838" t="str">
        <v>Type6</v>
      </c>
      <c r="C1838" t="str">
        <v>A (Muy Importante)</v>
      </c>
      <c r="D1838">
        <v>3</v>
      </c>
      <c r="E1838">
        <v>3</v>
      </c>
      <c r="F1838">
        <v>3</v>
      </c>
    </row>
    <row r="1839" spans="1:6" x14ac:dyDescent="0.35">
      <c r="A1839" t="str">
        <v>Incidente</v>
      </c>
      <c r="B1839" t="str">
        <v>Type6</v>
      </c>
      <c r="C1839" t="str">
        <v>A (Muy Importante)</v>
      </c>
      <c r="D1839">
        <v>3</v>
      </c>
      <c r="E1839">
        <v>3</v>
      </c>
      <c r="F1839">
        <v>3</v>
      </c>
    </row>
    <row r="1840" spans="1:6" x14ac:dyDescent="0.35">
      <c r="A1840" t="str">
        <v>Incidente</v>
      </c>
      <c r="B1840" t="str">
        <v>Type2</v>
      </c>
      <c r="C1840" t="str">
        <v>A+ (Crítico)</v>
      </c>
      <c r="D1840">
        <v>3</v>
      </c>
      <c r="E1840">
        <v>5</v>
      </c>
      <c r="F1840">
        <v>5</v>
      </c>
    </row>
    <row r="1841" spans="1:6" x14ac:dyDescent="0.35">
      <c r="A1841" t="str">
        <v>Incidente</v>
      </c>
      <c r="B1841" t="str">
        <v>Type2</v>
      </c>
      <c r="C1841" t="str">
        <v>A+ (Crítico)</v>
      </c>
      <c r="D1841">
        <v>3</v>
      </c>
      <c r="E1841">
        <v>3</v>
      </c>
      <c r="F1841">
        <v>3</v>
      </c>
    </row>
    <row r="1842" spans="1:6" x14ac:dyDescent="0.35">
      <c r="A1842" t="str">
        <v>Incidente</v>
      </c>
      <c r="B1842" t="str">
        <v>Type4</v>
      </c>
      <c r="C1842" t="str">
        <v>A (Muy Importante)</v>
      </c>
      <c r="D1842">
        <v>3</v>
      </c>
      <c r="E1842">
        <v>3</v>
      </c>
      <c r="F1842">
        <v>3</v>
      </c>
    </row>
    <row r="1843" spans="1:6" x14ac:dyDescent="0.35">
      <c r="A1843" t="str">
        <v>Incidente</v>
      </c>
      <c r="B1843" t="str">
        <v>Type6</v>
      </c>
      <c r="C1843" t="str">
        <v>A (Muy Importante)</v>
      </c>
      <c r="D1843">
        <v>3</v>
      </c>
      <c r="E1843">
        <v>4</v>
      </c>
      <c r="F1843">
        <v>4</v>
      </c>
    </row>
    <row r="1844" spans="1:6" x14ac:dyDescent="0.35">
      <c r="A1844" t="str">
        <v>Solicitud de servicio</v>
      </c>
      <c r="B1844" t="str">
        <v>Type1</v>
      </c>
      <c r="C1844" t="str">
        <v>A (Muy Importante)</v>
      </c>
      <c r="D1844">
        <v>3</v>
      </c>
      <c r="E1844">
        <v>0</v>
      </c>
      <c r="F1844">
        <v>0</v>
      </c>
    </row>
    <row r="1845" spans="1:6" x14ac:dyDescent="0.35">
      <c r="A1845" t="str">
        <v>Solicitud de servicio</v>
      </c>
      <c r="B1845" t="str">
        <v>Type9</v>
      </c>
      <c r="C1845" t="str">
        <v>A (Muy Importante)</v>
      </c>
      <c r="D1845">
        <v>3</v>
      </c>
      <c r="E1845">
        <v>5</v>
      </c>
      <c r="F1845">
        <v>0</v>
      </c>
    </row>
    <row r="1846" spans="1:6" x14ac:dyDescent="0.35">
      <c r="A1846" t="str">
        <v>Incidente</v>
      </c>
      <c r="B1846" t="str">
        <v>Type2</v>
      </c>
      <c r="C1846" t="str">
        <v>A+ (Crítico)</v>
      </c>
      <c r="D1846">
        <v>3</v>
      </c>
      <c r="E1846">
        <v>4</v>
      </c>
      <c r="F1846">
        <v>0</v>
      </c>
    </row>
    <row r="1847" spans="1:6" x14ac:dyDescent="0.35">
      <c r="A1847" t="str">
        <v>Incidente</v>
      </c>
      <c r="B1847" t="str">
        <v>Type2</v>
      </c>
      <c r="C1847" t="str">
        <v>B (Importante)</v>
      </c>
      <c r="D1847">
        <v>3</v>
      </c>
      <c r="E1847">
        <v>0</v>
      </c>
      <c r="F1847">
        <v>0</v>
      </c>
    </row>
    <row r="1848" spans="1:6" x14ac:dyDescent="0.35">
      <c r="A1848" t="str">
        <v>Incidente</v>
      </c>
      <c r="B1848" t="str">
        <v>Type2</v>
      </c>
      <c r="C1848" t="str">
        <v>A (Muy Importante)</v>
      </c>
      <c r="D1848">
        <v>3</v>
      </c>
      <c r="E1848">
        <v>0</v>
      </c>
      <c r="F1848">
        <v>0</v>
      </c>
    </row>
    <row r="1849" spans="1:6" x14ac:dyDescent="0.35">
      <c r="A1849" t="str">
        <v>Solicitud de servicio</v>
      </c>
      <c r="B1849" t="str">
        <v>Type1</v>
      </c>
      <c r="C1849" t="str">
        <v>A (Muy Importante)</v>
      </c>
      <c r="D1849">
        <v>3</v>
      </c>
      <c r="E1849">
        <v>1</v>
      </c>
      <c r="F1849">
        <v>0</v>
      </c>
    </row>
    <row r="1850" spans="1:6" x14ac:dyDescent="0.35">
      <c r="A1850" t="str">
        <v>Solicitud de servicio</v>
      </c>
      <c r="B1850" t="str">
        <v>Type1</v>
      </c>
      <c r="C1850" t="str">
        <v>A (Muy Importante)</v>
      </c>
      <c r="D1850">
        <v>3</v>
      </c>
      <c r="E1850">
        <v>0</v>
      </c>
      <c r="F1850">
        <v>0</v>
      </c>
    </row>
    <row r="1851" spans="1:6" x14ac:dyDescent="0.35">
      <c r="A1851" t="str">
        <v>Solicitud de servicio</v>
      </c>
      <c r="B1851" t="str">
        <v>Type12</v>
      </c>
      <c r="C1851" t="str">
        <v>B (Importante)</v>
      </c>
      <c r="D1851">
        <v>3</v>
      </c>
      <c r="E1851">
        <v>0</v>
      </c>
      <c r="F1851">
        <v>0</v>
      </c>
    </row>
    <row r="1852" spans="1:6" x14ac:dyDescent="0.35">
      <c r="A1852" t="str">
        <v>Incidente</v>
      </c>
      <c r="B1852" t="str">
        <v>Type12</v>
      </c>
      <c r="C1852" t="str">
        <v>B (Importante)</v>
      </c>
      <c r="D1852">
        <v>3</v>
      </c>
      <c r="E1852">
        <v>1</v>
      </c>
      <c r="F1852">
        <v>0</v>
      </c>
    </row>
    <row r="1853" spans="1:6" x14ac:dyDescent="0.35">
      <c r="A1853" t="str">
        <v>Incidente</v>
      </c>
      <c r="B1853" t="str">
        <v>Type6</v>
      </c>
      <c r="C1853" t="str">
        <v>A (Muy Importante)</v>
      </c>
      <c r="D1853">
        <v>3</v>
      </c>
      <c r="E1853">
        <v>0</v>
      </c>
      <c r="F1853">
        <v>0</v>
      </c>
    </row>
    <row r="1854" spans="1:6" x14ac:dyDescent="0.35">
      <c r="A1854" t="str">
        <v>Incidente</v>
      </c>
      <c r="B1854" t="str">
        <v>Type6</v>
      </c>
      <c r="C1854" t="str">
        <v>A (Muy Importante)</v>
      </c>
      <c r="D1854">
        <v>3</v>
      </c>
      <c r="E1854">
        <v>7</v>
      </c>
      <c r="F1854">
        <v>7</v>
      </c>
    </row>
    <row r="1855" spans="1:6" x14ac:dyDescent="0.35">
      <c r="A1855" t="str">
        <v>Incidente</v>
      </c>
      <c r="B1855" t="str">
        <v>Type4</v>
      </c>
      <c r="C1855" t="str">
        <v>A (Muy Importante)</v>
      </c>
      <c r="D1855">
        <v>3</v>
      </c>
      <c r="E1855">
        <v>0</v>
      </c>
      <c r="F1855">
        <v>0</v>
      </c>
    </row>
    <row r="1856" spans="1:6" x14ac:dyDescent="0.35">
      <c r="A1856" t="str">
        <v>Incidente</v>
      </c>
      <c r="B1856" t="str">
        <v>Type4</v>
      </c>
      <c r="C1856" t="str">
        <v>A (Muy Importante)</v>
      </c>
      <c r="D1856">
        <v>3</v>
      </c>
      <c r="E1856">
        <v>0</v>
      </c>
      <c r="F1856">
        <v>0</v>
      </c>
    </row>
    <row r="1857" spans="1:6" x14ac:dyDescent="0.35">
      <c r="A1857" t="str">
        <v>Incidente</v>
      </c>
      <c r="B1857" t="str">
        <v>Type4</v>
      </c>
      <c r="C1857" t="str">
        <v>A (Muy Importante)</v>
      </c>
      <c r="D1857">
        <v>3</v>
      </c>
      <c r="E1857">
        <v>0</v>
      </c>
      <c r="F1857">
        <v>0</v>
      </c>
    </row>
    <row r="1858" spans="1:6" x14ac:dyDescent="0.35">
      <c r="A1858" t="str">
        <v>Solicitud de servicio</v>
      </c>
      <c r="B1858" t="str">
        <v>Type1</v>
      </c>
      <c r="C1858" t="str">
        <v>A (Muy Importante)</v>
      </c>
      <c r="D1858">
        <v>3</v>
      </c>
      <c r="E1858">
        <v>0</v>
      </c>
      <c r="F1858">
        <v>0</v>
      </c>
    </row>
    <row r="1859" spans="1:6" x14ac:dyDescent="0.35">
      <c r="A1859" t="str">
        <v>Incidente</v>
      </c>
      <c r="B1859" t="str">
        <v>Type2</v>
      </c>
      <c r="C1859" t="str">
        <v>A (Muy Importante)</v>
      </c>
      <c r="D1859">
        <v>3</v>
      </c>
      <c r="E1859">
        <v>2</v>
      </c>
      <c r="F1859">
        <v>2</v>
      </c>
    </row>
    <row r="1860" spans="1:6" x14ac:dyDescent="0.35">
      <c r="A1860" t="str">
        <v>Solicitud de servicio</v>
      </c>
      <c r="B1860" t="str">
        <v>Type14</v>
      </c>
      <c r="C1860" t="str">
        <v>B (Importante)</v>
      </c>
      <c r="D1860">
        <v>3</v>
      </c>
      <c r="E1860">
        <v>0</v>
      </c>
      <c r="F1860">
        <v>0</v>
      </c>
    </row>
    <row r="1861" spans="1:6" x14ac:dyDescent="0.35">
      <c r="A1861" t="str">
        <v>Solicitud de servicio</v>
      </c>
      <c r="B1861" t="str">
        <v>Type1</v>
      </c>
      <c r="C1861" t="str">
        <v>B (Importante)</v>
      </c>
      <c r="D1861">
        <v>3</v>
      </c>
      <c r="E1861">
        <v>0</v>
      </c>
      <c r="F1861">
        <v>0</v>
      </c>
    </row>
    <row r="1862" spans="1:6" x14ac:dyDescent="0.35">
      <c r="A1862" t="str">
        <v>Incidente</v>
      </c>
      <c r="B1862" t="str">
        <v>Type6</v>
      </c>
      <c r="C1862" t="str">
        <v>A (Muy Importante)</v>
      </c>
      <c r="D1862">
        <v>3</v>
      </c>
      <c r="E1862">
        <v>1</v>
      </c>
      <c r="F1862">
        <v>1</v>
      </c>
    </row>
    <row r="1863" spans="1:6" x14ac:dyDescent="0.35">
      <c r="A1863" t="str">
        <v>Solicitud de servicio</v>
      </c>
      <c r="B1863" t="str">
        <v>Type5</v>
      </c>
      <c r="C1863" t="str">
        <v>A (Muy Importante)</v>
      </c>
      <c r="D1863">
        <v>3</v>
      </c>
      <c r="E1863">
        <v>0</v>
      </c>
      <c r="F1863">
        <v>0</v>
      </c>
    </row>
    <row r="1864" spans="1:6" x14ac:dyDescent="0.35">
      <c r="A1864" t="str">
        <v>Incidente</v>
      </c>
      <c r="B1864" t="str">
        <v>Type23</v>
      </c>
      <c r="C1864" t="str">
        <v>D (Trivial)</v>
      </c>
      <c r="D1864">
        <v>3</v>
      </c>
      <c r="E1864">
        <v>10</v>
      </c>
      <c r="F1864">
        <v>10</v>
      </c>
    </row>
    <row r="1865" spans="1:6" x14ac:dyDescent="0.35">
      <c r="A1865" t="str">
        <v>Solicitud de servicio</v>
      </c>
      <c r="B1865" t="str">
        <v>Type1</v>
      </c>
      <c r="C1865" t="str">
        <v>A (Muy Importante)</v>
      </c>
      <c r="D1865">
        <v>3</v>
      </c>
      <c r="E1865">
        <v>0</v>
      </c>
      <c r="F1865">
        <v>0</v>
      </c>
    </row>
    <row r="1866" spans="1:6" x14ac:dyDescent="0.35">
      <c r="A1866" t="str">
        <v>Solicitud de servicio</v>
      </c>
      <c r="B1866" t="str">
        <v>Type1</v>
      </c>
      <c r="C1866" t="str">
        <v>A (Muy Importante)</v>
      </c>
      <c r="D1866">
        <v>3</v>
      </c>
      <c r="E1866">
        <v>0</v>
      </c>
      <c r="F1866">
        <v>0</v>
      </c>
    </row>
    <row r="1867" spans="1:6" x14ac:dyDescent="0.35">
      <c r="A1867" t="str">
        <v>Incidente</v>
      </c>
      <c r="B1867" t="str">
        <v>Type2</v>
      </c>
      <c r="C1867" t="str">
        <v>A (Muy Importante)</v>
      </c>
      <c r="D1867">
        <v>3</v>
      </c>
      <c r="E1867">
        <v>0</v>
      </c>
      <c r="F1867">
        <v>0</v>
      </c>
    </row>
    <row r="1868" spans="1:6" x14ac:dyDescent="0.35">
      <c r="A1868" t="str">
        <v>Incidente</v>
      </c>
      <c r="B1868" t="str">
        <v>Type2</v>
      </c>
      <c r="C1868" t="str">
        <v>A (Muy Importante)</v>
      </c>
      <c r="D1868">
        <v>3</v>
      </c>
      <c r="E1868">
        <v>0</v>
      </c>
      <c r="F1868">
        <v>0</v>
      </c>
    </row>
    <row r="1869" spans="1:6" x14ac:dyDescent="0.35">
      <c r="A1869" t="str">
        <v>Incidente</v>
      </c>
      <c r="B1869" t="str">
        <v>Type4</v>
      </c>
      <c r="C1869" t="str">
        <v>A (Muy Importante)</v>
      </c>
      <c r="D1869">
        <v>3</v>
      </c>
      <c r="E1869">
        <v>0</v>
      </c>
      <c r="F1869">
        <v>0</v>
      </c>
    </row>
    <row r="1870" spans="1:6" x14ac:dyDescent="0.35">
      <c r="A1870" t="str">
        <v>Incidente</v>
      </c>
      <c r="B1870" t="str">
        <v>Type4</v>
      </c>
      <c r="C1870" t="str">
        <v>B (Importante)</v>
      </c>
      <c r="D1870">
        <v>3</v>
      </c>
      <c r="E1870">
        <v>1</v>
      </c>
      <c r="F1870">
        <v>0</v>
      </c>
    </row>
    <row r="1871" spans="1:6" x14ac:dyDescent="0.35">
      <c r="A1871" t="str">
        <v>Incidente</v>
      </c>
      <c r="B1871" t="str">
        <v>Type6</v>
      </c>
      <c r="C1871" t="str">
        <v>A (Muy Importante)</v>
      </c>
      <c r="D1871">
        <v>3</v>
      </c>
      <c r="E1871">
        <v>0</v>
      </c>
      <c r="F1871">
        <v>0</v>
      </c>
    </row>
    <row r="1872" spans="1:6" x14ac:dyDescent="0.35">
      <c r="A1872" t="str">
        <v>Incidente</v>
      </c>
      <c r="B1872" t="str">
        <v>Type8</v>
      </c>
      <c r="C1872" t="str">
        <v>A (Muy Importante)</v>
      </c>
      <c r="D1872">
        <v>3</v>
      </c>
      <c r="E1872">
        <v>1</v>
      </c>
      <c r="F1872">
        <v>0</v>
      </c>
    </row>
    <row r="1873" spans="1:6" x14ac:dyDescent="0.35">
      <c r="A1873" t="str">
        <v>Incidente</v>
      </c>
      <c r="B1873" t="str">
        <v>Type6</v>
      </c>
      <c r="C1873" t="str">
        <v>A (Muy Importante)</v>
      </c>
      <c r="D1873">
        <v>3</v>
      </c>
      <c r="E1873">
        <v>0</v>
      </c>
      <c r="F1873">
        <v>0</v>
      </c>
    </row>
    <row r="1874" spans="1:6" x14ac:dyDescent="0.35">
      <c r="A1874" t="str">
        <v>Incidente</v>
      </c>
      <c r="B1874" t="str">
        <v>Type6</v>
      </c>
      <c r="C1874" t="str">
        <v>A (Muy Importante)</v>
      </c>
      <c r="D1874">
        <v>3</v>
      </c>
      <c r="E1874">
        <v>0</v>
      </c>
      <c r="F1874">
        <v>0</v>
      </c>
    </row>
    <row r="1875" spans="1:6" x14ac:dyDescent="0.35">
      <c r="A1875" t="str">
        <v>Incidente</v>
      </c>
      <c r="B1875" t="str">
        <v>Type6</v>
      </c>
      <c r="C1875" t="str">
        <v>A (Muy Importante)</v>
      </c>
      <c r="D1875">
        <v>3</v>
      </c>
      <c r="E1875">
        <v>0</v>
      </c>
      <c r="F1875">
        <v>0</v>
      </c>
    </row>
    <row r="1876" spans="1:6" x14ac:dyDescent="0.35">
      <c r="A1876" t="str">
        <v>Incidente</v>
      </c>
      <c r="B1876" t="str">
        <v>Type4</v>
      </c>
      <c r="C1876" t="str">
        <v>A (Muy Importante)</v>
      </c>
      <c r="D1876">
        <v>3</v>
      </c>
      <c r="E1876">
        <v>1</v>
      </c>
      <c r="F1876">
        <v>1</v>
      </c>
    </row>
    <row r="1877" spans="1:6" x14ac:dyDescent="0.35">
      <c r="A1877" t="str">
        <v>Incidente</v>
      </c>
      <c r="B1877" t="str">
        <v>Type6</v>
      </c>
      <c r="C1877" t="str">
        <v>A (Muy Importante)</v>
      </c>
      <c r="D1877">
        <v>3</v>
      </c>
      <c r="E1877">
        <v>0</v>
      </c>
      <c r="F1877">
        <v>0</v>
      </c>
    </row>
    <row r="1878" spans="1:6" x14ac:dyDescent="0.35">
      <c r="A1878" t="str">
        <v>Incidente</v>
      </c>
      <c r="B1878" t="str">
        <v>Type4</v>
      </c>
      <c r="C1878" t="str">
        <v>A (Muy Importante)</v>
      </c>
      <c r="D1878">
        <v>3</v>
      </c>
      <c r="E1878">
        <v>1</v>
      </c>
      <c r="F1878">
        <v>1</v>
      </c>
    </row>
    <row r="1879" spans="1:6" x14ac:dyDescent="0.35">
      <c r="A1879" t="str">
        <v>Incidente</v>
      </c>
      <c r="B1879" t="str">
        <v>Type6</v>
      </c>
      <c r="C1879" t="str">
        <v>A (Muy Importante)</v>
      </c>
      <c r="D1879">
        <v>3</v>
      </c>
      <c r="E1879">
        <v>0</v>
      </c>
      <c r="F1879">
        <v>0</v>
      </c>
    </row>
    <row r="1880" spans="1:6" x14ac:dyDescent="0.35">
      <c r="A1880" t="str">
        <v>Incidente</v>
      </c>
      <c r="B1880" t="str">
        <v>Type6</v>
      </c>
      <c r="C1880" t="str">
        <v>A (Muy Importante)</v>
      </c>
      <c r="D1880">
        <v>3</v>
      </c>
      <c r="E1880">
        <v>1</v>
      </c>
      <c r="F1880">
        <v>1</v>
      </c>
    </row>
    <row r="1881" spans="1:6" x14ac:dyDescent="0.35">
      <c r="A1881" t="str">
        <v>Incidente</v>
      </c>
      <c r="B1881" t="str">
        <v>Type8</v>
      </c>
      <c r="C1881" t="str">
        <v>B (Importante)</v>
      </c>
      <c r="D1881">
        <v>3</v>
      </c>
      <c r="E1881">
        <v>2</v>
      </c>
      <c r="F1881">
        <v>0</v>
      </c>
    </row>
    <row r="1882" spans="1:6" x14ac:dyDescent="0.35">
      <c r="A1882" t="str">
        <v>Incidente</v>
      </c>
      <c r="B1882" t="str">
        <v>Type8</v>
      </c>
      <c r="C1882" t="str">
        <v>A+ (Crítico)</v>
      </c>
      <c r="D1882">
        <v>3</v>
      </c>
      <c r="E1882">
        <v>2</v>
      </c>
      <c r="F1882">
        <v>0</v>
      </c>
    </row>
    <row r="1883" spans="1:6" x14ac:dyDescent="0.35">
      <c r="A1883" t="str">
        <v>Incidente</v>
      </c>
      <c r="B1883" t="str">
        <v>Type6</v>
      </c>
      <c r="C1883" t="str">
        <v>A (Muy Importante)</v>
      </c>
      <c r="D1883">
        <v>3</v>
      </c>
      <c r="E1883">
        <v>1</v>
      </c>
      <c r="F1883">
        <v>1</v>
      </c>
    </row>
    <row r="1884" spans="1:6" x14ac:dyDescent="0.35">
      <c r="A1884" t="str">
        <v>Solicitud de servicio</v>
      </c>
      <c r="B1884" t="str">
        <v>Type1</v>
      </c>
      <c r="C1884" t="str">
        <v>A (Muy Importante)</v>
      </c>
      <c r="D1884">
        <v>3</v>
      </c>
      <c r="E1884">
        <v>0</v>
      </c>
      <c r="F1884">
        <v>0</v>
      </c>
    </row>
    <row r="1885" spans="1:6" x14ac:dyDescent="0.35">
      <c r="A1885" t="str">
        <v>Incidente</v>
      </c>
      <c r="B1885" t="str">
        <v>Type8</v>
      </c>
      <c r="C1885" t="str">
        <v>B (Importante)</v>
      </c>
      <c r="D1885">
        <v>3</v>
      </c>
      <c r="E1885">
        <v>0</v>
      </c>
      <c r="F1885">
        <v>0</v>
      </c>
    </row>
    <row r="1886" spans="1:6" x14ac:dyDescent="0.35">
      <c r="A1886" t="str">
        <v>Solicitud de servicio</v>
      </c>
      <c r="B1886" t="str">
        <v>Type10</v>
      </c>
      <c r="C1886" t="str">
        <v>A (Muy Importante)</v>
      </c>
      <c r="D1886">
        <v>3</v>
      </c>
      <c r="E1886">
        <v>0</v>
      </c>
      <c r="F1886">
        <v>0</v>
      </c>
    </row>
    <row r="1887" spans="1:6" x14ac:dyDescent="0.35">
      <c r="A1887" t="str">
        <v>Incidente</v>
      </c>
      <c r="B1887" t="str">
        <v>Type8</v>
      </c>
      <c r="C1887" t="str">
        <v>A (Muy Importante)</v>
      </c>
      <c r="D1887">
        <v>3</v>
      </c>
      <c r="E1887">
        <v>5</v>
      </c>
      <c r="F1887">
        <v>3</v>
      </c>
    </row>
    <row r="1888" spans="1:6" x14ac:dyDescent="0.35">
      <c r="A1888" t="str">
        <v>Incidente</v>
      </c>
      <c r="B1888" t="str">
        <v>Type8</v>
      </c>
      <c r="C1888" t="str">
        <v>A (Muy Importante)</v>
      </c>
      <c r="D1888">
        <v>3</v>
      </c>
      <c r="E1888">
        <v>6</v>
      </c>
      <c r="F1888">
        <v>0</v>
      </c>
    </row>
    <row r="1889" spans="1:6" x14ac:dyDescent="0.35">
      <c r="A1889" t="str">
        <v>Incidente</v>
      </c>
      <c r="B1889" t="str">
        <v>Type8</v>
      </c>
      <c r="C1889" t="str">
        <v>A (Muy Importante)</v>
      </c>
      <c r="D1889">
        <v>3</v>
      </c>
      <c r="E1889">
        <v>3</v>
      </c>
      <c r="F1889">
        <v>0</v>
      </c>
    </row>
    <row r="1890" spans="1:6" x14ac:dyDescent="0.35">
      <c r="A1890" t="str">
        <v>Incidente</v>
      </c>
      <c r="B1890" t="str">
        <v>Type2</v>
      </c>
      <c r="C1890" t="str">
        <v>A+ (Crítico)</v>
      </c>
      <c r="D1890">
        <v>3</v>
      </c>
      <c r="E1890">
        <v>11</v>
      </c>
      <c r="F1890">
        <v>0</v>
      </c>
    </row>
    <row r="1891" spans="1:6" x14ac:dyDescent="0.35">
      <c r="A1891" t="str">
        <v>Incidente</v>
      </c>
      <c r="B1891" t="str">
        <v>Type2</v>
      </c>
      <c r="C1891" t="str">
        <v>A (Muy Importante)</v>
      </c>
      <c r="D1891">
        <v>3</v>
      </c>
      <c r="E1891">
        <v>4</v>
      </c>
      <c r="F1891">
        <v>4</v>
      </c>
    </row>
    <row r="1892" spans="1:6" x14ac:dyDescent="0.35">
      <c r="A1892" t="str">
        <v>Incidente</v>
      </c>
      <c r="B1892" t="str">
        <v>Type4</v>
      </c>
      <c r="C1892" t="str">
        <v>A (Muy Importante)</v>
      </c>
      <c r="D1892">
        <v>3</v>
      </c>
      <c r="E1892">
        <v>0</v>
      </c>
      <c r="F1892">
        <v>0</v>
      </c>
    </row>
    <row r="1893" spans="1:6" x14ac:dyDescent="0.35">
      <c r="A1893" t="str">
        <v>Incidente</v>
      </c>
      <c r="B1893" t="str">
        <v>Type4</v>
      </c>
      <c r="C1893" t="str">
        <v>A (Muy Importante)</v>
      </c>
      <c r="D1893">
        <v>3</v>
      </c>
      <c r="E1893">
        <v>17</v>
      </c>
      <c r="F1893">
        <v>17</v>
      </c>
    </row>
    <row r="1894" spans="1:6" x14ac:dyDescent="0.35">
      <c r="A1894" t="str">
        <v>Incidente</v>
      </c>
      <c r="B1894" t="str">
        <v>Type4</v>
      </c>
      <c r="C1894" t="str">
        <v>A (Muy Importante)</v>
      </c>
      <c r="D1894">
        <v>3</v>
      </c>
      <c r="E1894">
        <v>4</v>
      </c>
      <c r="F1894">
        <v>3</v>
      </c>
    </row>
    <row r="1895" spans="1:6" x14ac:dyDescent="0.35">
      <c r="A1895" t="str">
        <v>Incidente</v>
      </c>
      <c r="B1895" t="str">
        <v>Type2</v>
      </c>
      <c r="C1895" t="str">
        <v>A (Muy Importante)</v>
      </c>
      <c r="D1895">
        <v>3</v>
      </c>
      <c r="E1895">
        <v>0</v>
      </c>
      <c r="F1895">
        <v>0</v>
      </c>
    </row>
    <row r="1896" spans="1:6" x14ac:dyDescent="0.35">
      <c r="A1896" t="str">
        <v>Incidente</v>
      </c>
      <c r="B1896" t="str">
        <v>Type2</v>
      </c>
      <c r="C1896" t="str">
        <v>A (Muy Importante)</v>
      </c>
      <c r="D1896">
        <v>3</v>
      </c>
      <c r="E1896">
        <v>1</v>
      </c>
      <c r="F1896">
        <v>1</v>
      </c>
    </row>
    <row r="1897" spans="1:6" x14ac:dyDescent="0.35">
      <c r="A1897" t="str">
        <v>Incidente</v>
      </c>
      <c r="B1897" t="str">
        <v>Type4</v>
      </c>
      <c r="C1897" t="str">
        <v>A (Muy Importante)</v>
      </c>
      <c r="D1897">
        <v>3</v>
      </c>
      <c r="E1897">
        <v>5</v>
      </c>
      <c r="F1897">
        <v>5</v>
      </c>
    </row>
    <row r="1898" spans="1:6" x14ac:dyDescent="0.35">
      <c r="A1898" t="str">
        <v>Incidente</v>
      </c>
      <c r="B1898" t="str">
        <v>Type6</v>
      </c>
      <c r="C1898" t="str">
        <v>A (Muy Importante)</v>
      </c>
      <c r="D1898">
        <v>3</v>
      </c>
      <c r="E1898">
        <v>1</v>
      </c>
      <c r="F1898">
        <v>1</v>
      </c>
    </row>
    <row r="1899" spans="1:6" x14ac:dyDescent="0.35">
      <c r="A1899" t="str">
        <v>Incidente</v>
      </c>
      <c r="B1899" t="str">
        <v>Type2</v>
      </c>
      <c r="C1899" t="str">
        <v>A (Muy Importante)</v>
      </c>
      <c r="D1899">
        <v>3</v>
      </c>
      <c r="E1899">
        <v>1</v>
      </c>
      <c r="F1899">
        <v>1</v>
      </c>
    </row>
    <row r="1900" spans="1:6" x14ac:dyDescent="0.35">
      <c r="A1900" t="str">
        <v>Incidente</v>
      </c>
      <c r="B1900" t="str">
        <v>Type2</v>
      </c>
      <c r="C1900" t="str">
        <v>A (Muy Importante)</v>
      </c>
      <c r="D1900">
        <v>3</v>
      </c>
      <c r="E1900">
        <v>1</v>
      </c>
      <c r="F1900">
        <v>1</v>
      </c>
    </row>
    <row r="1901" spans="1:6" x14ac:dyDescent="0.35">
      <c r="A1901" t="str">
        <v>Incidente</v>
      </c>
      <c r="B1901" t="str">
        <v>Type4</v>
      </c>
      <c r="C1901" t="str">
        <v>A (Muy Importante)</v>
      </c>
      <c r="D1901">
        <v>3</v>
      </c>
      <c r="E1901">
        <v>7</v>
      </c>
      <c r="F1901">
        <v>7</v>
      </c>
    </row>
    <row r="1902" spans="1:6" x14ac:dyDescent="0.35">
      <c r="A1902" t="str">
        <v>Solicitud de servicio</v>
      </c>
      <c r="B1902" t="str">
        <v>Type1</v>
      </c>
      <c r="C1902" t="str">
        <v>A+ (Crítico)</v>
      </c>
      <c r="D1902">
        <v>3</v>
      </c>
      <c r="E1902">
        <v>0</v>
      </c>
      <c r="F1902">
        <v>0</v>
      </c>
    </row>
    <row r="1903" spans="1:6" x14ac:dyDescent="0.35">
      <c r="A1903" t="str">
        <v>Incidente</v>
      </c>
      <c r="B1903" t="str">
        <v>Type6</v>
      </c>
      <c r="C1903" t="str">
        <v>A (Muy Importante)</v>
      </c>
      <c r="D1903">
        <v>3</v>
      </c>
      <c r="E1903">
        <v>1</v>
      </c>
      <c r="F1903">
        <v>1</v>
      </c>
    </row>
    <row r="1904" spans="1:6" x14ac:dyDescent="0.35">
      <c r="A1904" t="str">
        <v>Solicitud de servicio</v>
      </c>
      <c r="B1904" t="str">
        <v>Type1</v>
      </c>
      <c r="C1904" t="str">
        <v>A (Muy Importante)</v>
      </c>
      <c r="D1904">
        <v>3</v>
      </c>
      <c r="E1904">
        <v>0</v>
      </c>
      <c r="F1904">
        <v>0</v>
      </c>
    </row>
    <row r="1905" spans="1:6" x14ac:dyDescent="0.35">
      <c r="A1905" t="str">
        <v>Incidente</v>
      </c>
      <c r="B1905" t="str">
        <v>Type4</v>
      </c>
      <c r="C1905" t="str">
        <v>A (Muy Importante)</v>
      </c>
      <c r="D1905">
        <v>3</v>
      </c>
      <c r="E1905">
        <v>1</v>
      </c>
      <c r="F1905">
        <v>1</v>
      </c>
    </row>
    <row r="1906" spans="1:6" x14ac:dyDescent="0.35">
      <c r="A1906" t="str">
        <v>Incidente</v>
      </c>
      <c r="B1906" t="str">
        <v>Type4</v>
      </c>
      <c r="C1906" t="str">
        <v>A (Muy Importante)</v>
      </c>
      <c r="D1906">
        <v>3</v>
      </c>
      <c r="E1906">
        <v>1</v>
      </c>
      <c r="F1906">
        <v>1</v>
      </c>
    </row>
    <row r="1907" spans="1:6" x14ac:dyDescent="0.35">
      <c r="A1907" t="str">
        <v>Solicitud de servicio</v>
      </c>
      <c r="B1907" t="str">
        <v>Type22</v>
      </c>
      <c r="C1907" t="str">
        <v>A (Muy Importante)</v>
      </c>
      <c r="D1907">
        <v>3</v>
      </c>
      <c r="E1907">
        <v>0</v>
      </c>
      <c r="F1907">
        <v>0</v>
      </c>
    </row>
    <row r="1908" spans="1:6" x14ac:dyDescent="0.35">
      <c r="A1908" t="str">
        <v>Solicitud de servicio</v>
      </c>
      <c r="B1908" t="str">
        <v>Type1</v>
      </c>
      <c r="C1908" t="str">
        <v>A (Muy Importante)</v>
      </c>
      <c r="D1908">
        <v>3</v>
      </c>
      <c r="E1908">
        <v>1</v>
      </c>
      <c r="F1908">
        <v>0</v>
      </c>
    </row>
    <row r="1909" spans="1:6" x14ac:dyDescent="0.35">
      <c r="A1909" t="str">
        <v>Solicitud de servicio</v>
      </c>
      <c r="B1909" t="str">
        <v>Type1</v>
      </c>
      <c r="C1909" t="str">
        <v>A (Muy Importante)</v>
      </c>
      <c r="D1909">
        <v>3</v>
      </c>
      <c r="E1909">
        <v>1</v>
      </c>
      <c r="F1909">
        <v>0</v>
      </c>
    </row>
    <row r="1910" spans="1:6" x14ac:dyDescent="0.35">
      <c r="A1910" t="str">
        <v>Solicitud de servicio</v>
      </c>
      <c r="B1910" t="str">
        <v>Type26</v>
      </c>
      <c r="C1910" t="str">
        <v>A (Muy Importante)</v>
      </c>
      <c r="D1910">
        <v>3</v>
      </c>
      <c r="E1910">
        <v>1</v>
      </c>
      <c r="F1910">
        <v>0</v>
      </c>
    </row>
    <row r="1911" spans="1:6" x14ac:dyDescent="0.35">
      <c r="A1911" t="str">
        <v>Incidente</v>
      </c>
      <c r="B1911" t="str">
        <v>Type6</v>
      </c>
      <c r="C1911" t="str">
        <v>A (Muy Importante)</v>
      </c>
      <c r="D1911">
        <v>3</v>
      </c>
      <c r="E1911">
        <v>21</v>
      </c>
      <c r="F1911">
        <v>0</v>
      </c>
    </row>
    <row r="1912" spans="1:6" x14ac:dyDescent="0.35">
      <c r="A1912" t="str">
        <v>Incidente</v>
      </c>
      <c r="B1912" t="str">
        <v>Type6</v>
      </c>
      <c r="C1912" t="str">
        <v>B (Importante)</v>
      </c>
      <c r="D1912">
        <v>3</v>
      </c>
      <c r="E1912">
        <v>1</v>
      </c>
      <c r="F1912">
        <v>0</v>
      </c>
    </row>
    <row r="1913" spans="1:6" x14ac:dyDescent="0.35">
      <c r="A1913" t="str">
        <v>Incidente</v>
      </c>
      <c r="B1913" t="str">
        <v>Type6</v>
      </c>
      <c r="C1913" t="str">
        <v>A (Muy Importante)</v>
      </c>
      <c r="D1913">
        <v>3</v>
      </c>
      <c r="E1913">
        <v>2</v>
      </c>
      <c r="F1913">
        <v>2</v>
      </c>
    </row>
    <row r="1914" spans="1:6" x14ac:dyDescent="0.35">
      <c r="A1914" t="str">
        <v>Incidente</v>
      </c>
      <c r="B1914" t="str">
        <v>Type6</v>
      </c>
      <c r="C1914" t="str">
        <v>A (Muy Importante)</v>
      </c>
      <c r="D1914">
        <v>3</v>
      </c>
      <c r="E1914">
        <v>1</v>
      </c>
      <c r="F1914">
        <v>1</v>
      </c>
    </row>
    <row r="1915" spans="1:6" x14ac:dyDescent="0.35">
      <c r="A1915" t="str">
        <v>Incidente</v>
      </c>
      <c r="B1915" t="str">
        <v>Type6</v>
      </c>
      <c r="C1915" t="str">
        <v>A (Muy Importante)</v>
      </c>
      <c r="D1915">
        <v>3</v>
      </c>
      <c r="E1915">
        <v>0</v>
      </c>
      <c r="F1915">
        <v>0</v>
      </c>
    </row>
    <row r="1916" spans="1:6" x14ac:dyDescent="0.35">
      <c r="A1916" t="str">
        <v>Incidente</v>
      </c>
      <c r="B1916" t="str">
        <v>Type4</v>
      </c>
      <c r="C1916" t="str">
        <v>A (Muy Importante)</v>
      </c>
      <c r="D1916">
        <v>3</v>
      </c>
      <c r="E1916">
        <v>17</v>
      </c>
      <c r="F1916">
        <v>0</v>
      </c>
    </row>
    <row r="1917" spans="1:6" x14ac:dyDescent="0.35">
      <c r="A1917" t="str">
        <v>Incidente</v>
      </c>
      <c r="B1917" t="str">
        <v>Type4</v>
      </c>
      <c r="C1917" t="str">
        <v>A (Muy Importante)</v>
      </c>
      <c r="D1917">
        <v>3</v>
      </c>
      <c r="E1917">
        <v>3</v>
      </c>
      <c r="F1917">
        <v>3</v>
      </c>
    </row>
    <row r="1918" spans="1:6" x14ac:dyDescent="0.35">
      <c r="A1918" t="str">
        <v>Solicitud de servicio</v>
      </c>
      <c r="B1918" t="str">
        <v>Type14</v>
      </c>
      <c r="C1918" t="str">
        <v>A (Muy Importante)</v>
      </c>
      <c r="D1918">
        <v>3</v>
      </c>
      <c r="E1918">
        <v>7</v>
      </c>
      <c r="F1918">
        <v>0</v>
      </c>
    </row>
    <row r="1919" spans="1:6" x14ac:dyDescent="0.35">
      <c r="A1919" t="str">
        <v>Incidente</v>
      </c>
      <c r="B1919" t="str">
        <v>Type4</v>
      </c>
      <c r="C1919" t="str">
        <v>A (Muy Importante)</v>
      </c>
      <c r="D1919">
        <v>3</v>
      </c>
      <c r="E1919">
        <v>13</v>
      </c>
      <c r="F1919">
        <v>0</v>
      </c>
    </row>
    <row r="1920" spans="1:6" x14ac:dyDescent="0.35">
      <c r="A1920" t="str">
        <v>Incidente</v>
      </c>
      <c r="B1920" t="str">
        <v>Type8</v>
      </c>
      <c r="C1920" t="str">
        <v>B (Importante)</v>
      </c>
      <c r="D1920">
        <v>3</v>
      </c>
      <c r="E1920">
        <v>8</v>
      </c>
      <c r="F1920">
        <v>0</v>
      </c>
    </row>
    <row r="1921" spans="1:6" x14ac:dyDescent="0.35">
      <c r="A1921" t="str">
        <v>Incidente</v>
      </c>
      <c r="B1921" t="str">
        <v>Type8</v>
      </c>
      <c r="C1921" t="str">
        <v>B (Importante)</v>
      </c>
      <c r="D1921">
        <v>3</v>
      </c>
      <c r="E1921">
        <v>7</v>
      </c>
      <c r="F1921">
        <v>0</v>
      </c>
    </row>
    <row r="1922" spans="1:6" x14ac:dyDescent="0.35">
      <c r="A1922" t="str">
        <v>Incidente</v>
      </c>
      <c r="B1922" t="str">
        <v>Type4</v>
      </c>
      <c r="C1922" t="str">
        <v>A (Muy Importante)</v>
      </c>
      <c r="D1922">
        <v>3</v>
      </c>
      <c r="E1922">
        <v>22</v>
      </c>
      <c r="F1922">
        <v>22</v>
      </c>
    </row>
    <row r="1923" spans="1:6" x14ac:dyDescent="0.35">
      <c r="A1923" t="str">
        <v>Incidente</v>
      </c>
      <c r="B1923" t="str">
        <v>Type6</v>
      </c>
      <c r="C1923" t="str">
        <v>A (Muy Importante)</v>
      </c>
      <c r="D1923">
        <v>3</v>
      </c>
      <c r="E1923">
        <v>13</v>
      </c>
      <c r="F1923">
        <v>13</v>
      </c>
    </row>
    <row r="1924" spans="1:6" x14ac:dyDescent="0.35">
      <c r="A1924" t="str">
        <v>Incidente</v>
      </c>
      <c r="B1924" t="str">
        <v>Type8</v>
      </c>
      <c r="C1924" t="str">
        <v>A+ (Crítico)</v>
      </c>
      <c r="D1924">
        <v>3</v>
      </c>
      <c r="E1924">
        <v>0</v>
      </c>
      <c r="F1924">
        <v>0</v>
      </c>
    </row>
    <row r="1925" spans="1:6" x14ac:dyDescent="0.35">
      <c r="A1925" t="str">
        <v>Incidente</v>
      </c>
      <c r="B1925" t="str">
        <v>Type27</v>
      </c>
      <c r="C1925" t="str">
        <v>A (Muy Importante)</v>
      </c>
      <c r="D1925">
        <v>3</v>
      </c>
      <c r="E1925">
        <v>16</v>
      </c>
      <c r="F1925">
        <v>10</v>
      </c>
    </row>
    <row r="1926" spans="1:6" x14ac:dyDescent="0.35">
      <c r="A1926" t="str">
        <v>Incidente</v>
      </c>
      <c r="B1926" t="str">
        <v>Type8</v>
      </c>
      <c r="C1926" t="str">
        <v>B (Importante)</v>
      </c>
      <c r="D1926">
        <v>3</v>
      </c>
      <c r="E1926">
        <v>1</v>
      </c>
      <c r="F1926">
        <v>0</v>
      </c>
    </row>
    <row r="1927" spans="1:6" x14ac:dyDescent="0.35">
      <c r="A1927" t="str">
        <v>Incidente</v>
      </c>
      <c r="B1927" t="str">
        <v>Type7</v>
      </c>
      <c r="C1927" t="str">
        <v>A (Muy Importante)</v>
      </c>
      <c r="D1927">
        <v>3</v>
      </c>
      <c r="E1927">
        <v>0</v>
      </c>
      <c r="F1927">
        <v>0</v>
      </c>
    </row>
    <row r="1928" spans="1:6" x14ac:dyDescent="0.35">
      <c r="A1928" t="str">
        <v>Incidente</v>
      </c>
      <c r="B1928" t="str">
        <v>Type7</v>
      </c>
      <c r="C1928" t="str">
        <v>A (Muy Importante)</v>
      </c>
      <c r="D1928">
        <v>3</v>
      </c>
      <c r="E1928">
        <v>5</v>
      </c>
      <c r="F1928">
        <v>5</v>
      </c>
    </row>
    <row r="1929" spans="1:6" x14ac:dyDescent="0.35">
      <c r="A1929" t="str">
        <v>Solicitud de servicio</v>
      </c>
      <c r="B1929" t="str">
        <v>Type10</v>
      </c>
      <c r="C1929" t="str">
        <v>A (Muy Importante)</v>
      </c>
      <c r="D1929">
        <v>3</v>
      </c>
      <c r="E1929">
        <v>0</v>
      </c>
      <c r="F1929">
        <v>0</v>
      </c>
    </row>
    <row r="1930" spans="1:6" x14ac:dyDescent="0.35">
      <c r="A1930" t="str">
        <v>Incidente</v>
      </c>
      <c r="B1930" t="str">
        <v>Type2</v>
      </c>
      <c r="C1930" t="str">
        <v>A (Muy Importante)</v>
      </c>
      <c r="D1930">
        <v>3</v>
      </c>
      <c r="E1930">
        <v>0</v>
      </c>
      <c r="F1930">
        <v>0</v>
      </c>
    </row>
    <row r="1931" spans="1:6" x14ac:dyDescent="0.35">
      <c r="A1931" t="str">
        <v>Incidente</v>
      </c>
      <c r="B1931" t="str">
        <v>Type6</v>
      </c>
      <c r="C1931" t="str">
        <v>A+ (Crítico)</v>
      </c>
      <c r="D1931">
        <v>3</v>
      </c>
      <c r="E1931">
        <v>26</v>
      </c>
      <c r="F1931">
        <v>26</v>
      </c>
    </row>
    <row r="1932" spans="1:6" x14ac:dyDescent="0.35">
      <c r="A1932" t="str">
        <v>Incidente</v>
      </c>
      <c r="B1932" t="str">
        <v>Type2</v>
      </c>
      <c r="C1932" t="str">
        <v>A (Muy Importante)</v>
      </c>
      <c r="D1932">
        <v>3</v>
      </c>
      <c r="E1932">
        <v>1</v>
      </c>
      <c r="F1932">
        <v>1</v>
      </c>
    </row>
    <row r="1933" spans="1:6" x14ac:dyDescent="0.35">
      <c r="A1933" t="str">
        <v>Incidente</v>
      </c>
      <c r="B1933" t="str">
        <v>Type4</v>
      </c>
      <c r="C1933" t="str">
        <v>A (Muy Importante)</v>
      </c>
      <c r="D1933">
        <v>3</v>
      </c>
      <c r="E1933">
        <v>0</v>
      </c>
      <c r="F1933">
        <v>0</v>
      </c>
    </row>
    <row r="1934" spans="1:6" x14ac:dyDescent="0.35">
      <c r="A1934" t="str">
        <v>Solicitud de servicio</v>
      </c>
      <c r="B1934" t="str">
        <v>Type1</v>
      </c>
      <c r="C1934" t="str">
        <v>A (Muy Importante)</v>
      </c>
      <c r="D1934">
        <v>3</v>
      </c>
      <c r="E1934">
        <v>0</v>
      </c>
      <c r="F1934">
        <v>0</v>
      </c>
    </row>
    <row r="1935" spans="1:6" x14ac:dyDescent="0.35">
      <c r="A1935" t="str">
        <v>Incidente</v>
      </c>
      <c r="B1935" t="str">
        <v>Type4</v>
      </c>
      <c r="C1935" t="str">
        <v>A (Muy Importante)</v>
      </c>
      <c r="D1935">
        <v>3</v>
      </c>
      <c r="E1935">
        <v>7</v>
      </c>
      <c r="F1935">
        <v>6</v>
      </c>
    </row>
    <row r="1936" spans="1:6" x14ac:dyDescent="0.35">
      <c r="A1936" t="str">
        <v>Solicitud de servicio</v>
      </c>
      <c r="B1936" t="str">
        <v>Type1</v>
      </c>
      <c r="C1936" t="str">
        <v>A (Muy Importante)</v>
      </c>
      <c r="D1936">
        <v>3</v>
      </c>
      <c r="E1936">
        <v>0</v>
      </c>
      <c r="F1936">
        <v>0</v>
      </c>
    </row>
    <row r="1937" spans="1:6" x14ac:dyDescent="0.35">
      <c r="A1937" t="str">
        <v>Incidente</v>
      </c>
      <c r="B1937" t="str">
        <v>Type8</v>
      </c>
      <c r="C1937" t="str">
        <v>A (Muy Importante)</v>
      </c>
      <c r="D1937">
        <v>3</v>
      </c>
      <c r="E1937">
        <v>2</v>
      </c>
      <c r="F1937">
        <v>0</v>
      </c>
    </row>
    <row r="1938" spans="1:6" x14ac:dyDescent="0.35">
      <c r="A1938" t="str">
        <v>Incidente</v>
      </c>
      <c r="B1938" t="str">
        <v>Type6</v>
      </c>
      <c r="C1938" t="str">
        <v>A (Muy Importante)</v>
      </c>
      <c r="D1938">
        <v>3</v>
      </c>
      <c r="E1938">
        <v>20</v>
      </c>
      <c r="F1938">
        <v>7</v>
      </c>
    </row>
    <row r="1939" spans="1:6" x14ac:dyDescent="0.35">
      <c r="A1939" t="str">
        <v>Incidente</v>
      </c>
      <c r="B1939" t="str">
        <v>Type8</v>
      </c>
      <c r="C1939" t="str">
        <v>B (Importante)</v>
      </c>
      <c r="D1939">
        <v>3</v>
      </c>
      <c r="E1939">
        <v>3</v>
      </c>
      <c r="F1939">
        <v>0</v>
      </c>
    </row>
    <row r="1940" spans="1:6" x14ac:dyDescent="0.35">
      <c r="A1940" t="str">
        <v>Incidente</v>
      </c>
      <c r="B1940" t="str">
        <v>Type8</v>
      </c>
      <c r="C1940" t="str">
        <v>A (Muy Importante)</v>
      </c>
      <c r="D1940">
        <v>3</v>
      </c>
      <c r="E1940">
        <v>2</v>
      </c>
      <c r="F1940">
        <v>0</v>
      </c>
    </row>
    <row r="1941" spans="1:6" x14ac:dyDescent="0.35">
      <c r="A1941" t="str">
        <v>Incidente</v>
      </c>
      <c r="B1941" t="str">
        <v>Type8</v>
      </c>
      <c r="C1941" t="str">
        <v>B (Importante)</v>
      </c>
      <c r="D1941">
        <v>3</v>
      </c>
      <c r="E1941">
        <v>3</v>
      </c>
      <c r="F1941">
        <v>0</v>
      </c>
    </row>
    <row r="1942" spans="1:6" x14ac:dyDescent="0.35">
      <c r="A1942" t="str">
        <v>Incidente</v>
      </c>
      <c r="B1942" t="str">
        <v>Type8</v>
      </c>
      <c r="C1942" t="str">
        <v>A+ (Crítico)</v>
      </c>
      <c r="D1942">
        <v>3</v>
      </c>
      <c r="E1942">
        <v>10</v>
      </c>
      <c r="F1942">
        <v>0</v>
      </c>
    </row>
    <row r="1943" spans="1:6" x14ac:dyDescent="0.35">
      <c r="A1943" t="str">
        <v>Incidente</v>
      </c>
      <c r="B1943" t="str">
        <v>Type4</v>
      </c>
      <c r="C1943" t="str">
        <v>A (Muy Importante)</v>
      </c>
      <c r="D1943">
        <v>3</v>
      </c>
      <c r="E1943">
        <v>2</v>
      </c>
      <c r="F1943">
        <v>2</v>
      </c>
    </row>
    <row r="1944" spans="1:6" x14ac:dyDescent="0.35">
      <c r="A1944" t="str">
        <v>Incidente</v>
      </c>
      <c r="B1944" t="str">
        <v>Type2</v>
      </c>
      <c r="C1944" t="str">
        <v>A+ (Crítico)</v>
      </c>
      <c r="D1944">
        <v>3</v>
      </c>
      <c r="E1944">
        <v>17</v>
      </c>
      <c r="F1944">
        <v>0</v>
      </c>
    </row>
    <row r="1945" spans="1:6" x14ac:dyDescent="0.35">
      <c r="A1945" t="str">
        <v>Solicitud de servicio</v>
      </c>
      <c r="B1945" t="str">
        <v>Type9</v>
      </c>
      <c r="C1945" t="str">
        <v>A+ (Crítico)</v>
      </c>
      <c r="D1945">
        <v>3</v>
      </c>
      <c r="E1945">
        <v>8</v>
      </c>
      <c r="F1945">
        <v>0</v>
      </c>
    </row>
    <row r="1946" spans="1:6" x14ac:dyDescent="0.35">
      <c r="A1946" t="str">
        <v>Solicitud de servicio</v>
      </c>
      <c r="B1946" t="str">
        <v>Type9</v>
      </c>
      <c r="C1946" t="str">
        <v>A+ (Crítico)</v>
      </c>
      <c r="D1946">
        <v>3</v>
      </c>
      <c r="E1946">
        <v>4</v>
      </c>
      <c r="F1946">
        <v>0</v>
      </c>
    </row>
    <row r="1947" spans="1:6" x14ac:dyDescent="0.35">
      <c r="A1947" t="str">
        <v>Incidente</v>
      </c>
      <c r="B1947" t="str">
        <v>Type4</v>
      </c>
      <c r="C1947" t="str">
        <v>A (Muy Importante)</v>
      </c>
      <c r="D1947">
        <v>3</v>
      </c>
      <c r="E1947">
        <v>29</v>
      </c>
      <c r="F1947">
        <v>9</v>
      </c>
    </row>
    <row r="1948" spans="1:6" x14ac:dyDescent="0.35">
      <c r="A1948" t="str">
        <v>Solicitud de servicio</v>
      </c>
      <c r="B1948" t="str">
        <v>Type25</v>
      </c>
      <c r="C1948" t="str">
        <v>B (Importante)</v>
      </c>
      <c r="D1948">
        <v>3</v>
      </c>
      <c r="E1948">
        <v>11</v>
      </c>
      <c r="F1948">
        <v>0</v>
      </c>
    </row>
    <row r="1949" spans="1:6" x14ac:dyDescent="0.35">
      <c r="A1949" t="str">
        <v>Incidente</v>
      </c>
      <c r="B1949" t="str">
        <v>Type2</v>
      </c>
      <c r="C1949" t="str">
        <v>B (Importante)</v>
      </c>
      <c r="D1949">
        <v>3</v>
      </c>
      <c r="E1949">
        <v>33</v>
      </c>
      <c r="F1949">
        <v>0</v>
      </c>
    </row>
    <row r="1950" spans="1:6" x14ac:dyDescent="0.35">
      <c r="A1950" t="str">
        <v>Incidente</v>
      </c>
      <c r="B1950" t="str">
        <v>Type4</v>
      </c>
      <c r="C1950" t="str">
        <v>A (Muy Importante)</v>
      </c>
      <c r="D1950">
        <v>3</v>
      </c>
      <c r="E1950">
        <v>26</v>
      </c>
      <c r="F1950">
        <v>26</v>
      </c>
    </row>
    <row r="1951" spans="1:6" x14ac:dyDescent="0.35">
      <c r="A1951" t="str">
        <v>Incidente</v>
      </c>
      <c r="B1951" t="str">
        <v>Type8</v>
      </c>
      <c r="C1951" t="str">
        <v>A+ (Crítico)</v>
      </c>
      <c r="D1951">
        <v>3</v>
      </c>
      <c r="E1951">
        <v>14</v>
      </c>
      <c r="F1951">
        <v>0</v>
      </c>
    </row>
    <row r="1952" spans="1:6" x14ac:dyDescent="0.35">
      <c r="A1952" t="str">
        <v>Incidente</v>
      </c>
      <c r="B1952" t="str">
        <v>Type8</v>
      </c>
      <c r="C1952" t="str">
        <v>B (Importante)</v>
      </c>
      <c r="D1952">
        <v>3</v>
      </c>
      <c r="E1952">
        <v>7</v>
      </c>
      <c r="F1952">
        <v>0</v>
      </c>
    </row>
    <row r="1953" spans="1:6" x14ac:dyDescent="0.35">
      <c r="A1953" t="str">
        <v>Incidente</v>
      </c>
      <c r="B1953" t="str">
        <v>Type8</v>
      </c>
      <c r="C1953" t="str">
        <v>B (Importante)</v>
      </c>
      <c r="D1953">
        <v>3</v>
      </c>
      <c r="E1953">
        <v>15</v>
      </c>
      <c r="F1953">
        <v>0</v>
      </c>
    </row>
    <row r="1954" spans="1:6" x14ac:dyDescent="0.35">
      <c r="A1954" t="str">
        <v>Incidente</v>
      </c>
      <c r="B1954" t="str">
        <v>Type8</v>
      </c>
      <c r="C1954" t="str">
        <v>B (Importante)</v>
      </c>
      <c r="D1954">
        <v>3</v>
      </c>
      <c r="E1954">
        <v>7</v>
      </c>
      <c r="F1954">
        <v>0</v>
      </c>
    </row>
    <row r="1955" spans="1:6" x14ac:dyDescent="0.35">
      <c r="A1955" t="str">
        <v>Incidente</v>
      </c>
      <c r="B1955" t="str">
        <v>Type8</v>
      </c>
      <c r="C1955" t="str">
        <v>B (Importante)</v>
      </c>
      <c r="D1955">
        <v>3</v>
      </c>
      <c r="E1955">
        <v>7</v>
      </c>
      <c r="F1955">
        <v>0</v>
      </c>
    </row>
    <row r="1956" spans="1:6" x14ac:dyDescent="0.35">
      <c r="A1956" t="str">
        <v>Incidente</v>
      </c>
      <c r="B1956" t="str">
        <v>Type6</v>
      </c>
      <c r="C1956" t="str">
        <v>A (Muy Importante)</v>
      </c>
      <c r="D1956">
        <v>3</v>
      </c>
      <c r="E1956">
        <v>34</v>
      </c>
      <c r="F1956">
        <v>34</v>
      </c>
    </row>
    <row r="1957" spans="1:6" x14ac:dyDescent="0.35">
      <c r="A1957" t="str">
        <v>Incidente</v>
      </c>
      <c r="B1957" t="str">
        <v>Type2</v>
      </c>
      <c r="C1957" t="str">
        <v>A (Muy Importante)</v>
      </c>
      <c r="D1957">
        <v>3</v>
      </c>
      <c r="E1957">
        <v>34</v>
      </c>
      <c r="F1957">
        <v>34</v>
      </c>
    </row>
    <row r="1958" spans="1:6" x14ac:dyDescent="0.35">
      <c r="A1958" t="str">
        <v>Incidente</v>
      </c>
      <c r="B1958" t="str">
        <v>Type8</v>
      </c>
      <c r="C1958" t="str">
        <v>A (Muy Importante)</v>
      </c>
      <c r="D1958">
        <v>3</v>
      </c>
      <c r="E1958">
        <v>17</v>
      </c>
      <c r="F1958">
        <v>0</v>
      </c>
    </row>
    <row r="1959" spans="1:6" x14ac:dyDescent="0.35">
      <c r="A1959" t="str">
        <v>Incidente</v>
      </c>
      <c r="B1959" t="str">
        <v>Type4</v>
      </c>
      <c r="C1959" t="str">
        <v>A (Muy Importante)</v>
      </c>
      <c r="D1959">
        <v>3</v>
      </c>
      <c r="E1959">
        <v>8</v>
      </c>
      <c r="F1959">
        <v>8</v>
      </c>
    </row>
    <row r="1960" spans="1:6" x14ac:dyDescent="0.35">
      <c r="A1960" t="str">
        <v>Solicitud de servicio</v>
      </c>
      <c r="B1960" t="str">
        <v>Type1</v>
      </c>
      <c r="C1960" t="str">
        <v>D (Trivial)</v>
      </c>
      <c r="D1960">
        <v>3</v>
      </c>
      <c r="E1960">
        <v>15</v>
      </c>
      <c r="F1960">
        <v>0</v>
      </c>
    </row>
    <row r="1961" spans="1:6" x14ac:dyDescent="0.35">
      <c r="A1961" t="str">
        <v>Incidente</v>
      </c>
      <c r="B1961" t="str">
        <v>Type2</v>
      </c>
      <c r="C1961" t="str">
        <v>A (Muy Importante)</v>
      </c>
      <c r="D1961">
        <v>3</v>
      </c>
      <c r="E1961">
        <v>36</v>
      </c>
      <c r="F1961">
        <v>36</v>
      </c>
    </row>
    <row r="1962" spans="1:6" x14ac:dyDescent="0.35">
      <c r="A1962" t="str">
        <v>Incidente</v>
      </c>
      <c r="B1962" t="str">
        <v>Type2</v>
      </c>
      <c r="C1962" t="str">
        <v>A+ (Crítico)</v>
      </c>
      <c r="D1962">
        <v>3</v>
      </c>
      <c r="E1962">
        <v>35</v>
      </c>
      <c r="F1962">
        <v>35</v>
      </c>
    </row>
    <row r="1963" spans="1:6" x14ac:dyDescent="0.35">
      <c r="A1963" t="str">
        <v>Incidente</v>
      </c>
      <c r="B1963" t="str">
        <v>Type2</v>
      </c>
      <c r="C1963" t="str">
        <v>A+ (Crítico)</v>
      </c>
      <c r="D1963">
        <v>3</v>
      </c>
      <c r="E1963">
        <v>35</v>
      </c>
      <c r="F1963">
        <v>35</v>
      </c>
    </row>
    <row r="1964" spans="1:6" x14ac:dyDescent="0.35">
      <c r="A1964" t="str">
        <v>Incidente</v>
      </c>
      <c r="B1964" t="str">
        <v>Type8</v>
      </c>
      <c r="C1964" t="str">
        <v>B (Importante)</v>
      </c>
      <c r="D1964">
        <v>3</v>
      </c>
      <c r="E1964">
        <v>11</v>
      </c>
      <c r="F1964">
        <v>0</v>
      </c>
    </row>
    <row r="1965" spans="1:6" x14ac:dyDescent="0.35">
      <c r="A1965" t="str">
        <v>Incidente</v>
      </c>
      <c r="B1965" t="str">
        <v>Type8</v>
      </c>
      <c r="C1965" t="str">
        <v>B (Importante)</v>
      </c>
      <c r="D1965">
        <v>3</v>
      </c>
      <c r="E1965">
        <v>11</v>
      </c>
      <c r="F1965">
        <v>0</v>
      </c>
    </row>
    <row r="1966" spans="1:6" x14ac:dyDescent="0.35">
      <c r="A1966" t="str">
        <v>Incidente</v>
      </c>
      <c r="B1966" t="str">
        <v>Type8</v>
      </c>
      <c r="C1966" t="str">
        <v>B (Importante)</v>
      </c>
      <c r="D1966">
        <v>3</v>
      </c>
      <c r="E1966">
        <v>16</v>
      </c>
      <c r="F1966">
        <v>0</v>
      </c>
    </row>
    <row r="1967" spans="1:6" x14ac:dyDescent="0.35">
      <c r="A1967" t="str">
        <v>Incidente</v>
      </c>
      <c r="B1967" t="str">
        <v>Type8</v>
      </c>
      <c r="C1967" t="str">
        <v>C (Menor)</v>
      </c>
      <c r="D1967">
        <v>3</v>
      </c>
      <c r="E1967">
        <v>34</v>
      </c>
      <c r="F1967">
        <v>0</v>
      </c>
    </row>
    <row r="1968" spans="1:6" x14ac:dyDescent="0.35">
      <c r="A1968" t="str">
        <v>Incidente</v>
      </c>
      <c r="B1968" t="str">
        <v>Type2</v>
      </c>
      <c r="C1968" t="str">
        <v>A+ (Crítico)</v>
      </c>
      <c r="D1968">
        <v>3</v>
      </c>
      <c r="E1968">
        <v>38</v>
      </c>
      <c r="F1968">
        <v>38</v>
      </c>
    </row>
    <row r="1969" spans="1:6" x14ac:dyDescent="0.35">
      <c r="A1969" t="str">
        <v>Incidente</v>
      </c>
      <c r="B1969" t="str">
        <v>Type8</v>
      </c>
      <c r="C1969" t="str">
        <v>A+ (Crítico)</v>
      </c>
      <c r="D1969">
        <v>3</v>
      </c>
      <c r="E1969">
        <v>15</v>
      </c>
      <c r="F1969">
        <v>0</v>
      </c>
    </row>
    <row r="1970" spans="1:6" x14ac:dyDescent="0.35">
      <c r="A1970" t="str">
        <v>Incidente</v>
      </c>
      <c r="B1970" t="str">
        <v>Type8</v>
      </c>
      <c r="C1970" t="str">
        <v>A (Muy Importante)</v>
      </c>
      <c r="D1970">
        <v>3</v>
      </c>
      <c r="E1970">
        <v>27</v>
      </c>
      <c r="F1970">
        <v>0</v>
      </c>
    </row>
    <row r="1971" spans="1:6" x14ac:dyDescent="0.35">
      <c r="A1971" t="str">
        <v>Incidente</v>
      </c>
      <c r="B1971" t="str">
        <v>Type8</v>
      </c>
      <c r="C1971" t="str">
        <v>A+ (Crítico)</v>
      </c>
      <c r="D1971">
        <v>3</v>
      </c>
      <c r="E1971">
        <v>29</v>
      </c>
      <c r="F1971">
        <v>0</v>
      </c>
    </row>
    <row r="1972" spans="1:6" x14ac:dyDescent="0.35">
      <c r="A1972" t="str">
        <v>Incidente</v>
      </c>
      <c r="B1972" t="str">
        <v>Type8</v>
      </c>
      <c r="C1972" t="str">
        <v>B (Importante)</v>
      </c>
      <c r="D1972">
        <v>3</v>
      </c>
      <c r="E1972">
        <v>14</v>
      </c>
      <c r="F1972">
        <v>0</v>
      </c>
    </row>
    <row r="1973" spans="1:6" x14ac:dyDescent="0.35">
      <c r="A1973" t="str">
        <v>Incidente</v>
      </c>
      <c r="B1973" t="str">
        <v>Type8</v>
      </c>
      <c r="C1973" t="str">
        <v>A (Muy Importante)</v>
      </c>
      <c r="D1973">
        <v>3</v>
      </c>
      <c r="E1973">
        <v>14</v>
      </c>
      <c r="F1973">
        <v>14</v>
      </c>
    </row>
    <row r="1974" spans="1:6" x14ac:dyDescent="0.35">
      <c r="A1974" t="str">
        <v>Incidente</v>
      </c>
      <c r="B1974" t="str">
        <v>Type2</v>
      </c>
      <c r="C1974" t="str">
        <v>A+ (Crítico)</v>
      </c>
      <c r="D1974">
        <v>3</v>
      </c>
      <c r="E1974">
        <v>15</v>
      </c>
      <c r="F1974">
        <v>15</v>
      </c>
    </row>
    <row r="1975" spans="1:6" x14ac:dyDescent="0.35">
      <c r="A1975" t="str">
        <v>Incidente</v>
      </c>
      <c r="B1975" t="str">
        <v>Type8</v>
      </c>
      <c r="C1975" t="str">
        <v>B (Importante)</v>
      </c>
      <c r="D1975">
        <v>3</v>
      </c>
      <c r="E1975">
        <v>15</v>
      </c>
      <c r="F1975">
        <v>0</v>
      </c>
    </row>
    <row r="1976" spans="1:6" x14ac:dyDescent="0.35">
      <c r="A1976" t="str">
        <v>Incidente</v>
      </c>
      <c r="B1976" t="str">
        <v>Type2</v>
      </c>
      <c r="C1976" t="str">
        <v>A+ (Crítico)</v>
      </c>
      <c r="D1976">
        <v>3</v>
      </c>
      <c r="E1976">
        <v>41</v>
      </c>
      <c r="F1976">
        <v>40</v>
      </c>
    </row>
    <row r="1977" spans="1:6" x14ac:dyDescent="0.35">
      <c r="A1977" t="str">
        <v>Incidente</v>
      </c>
      <c r="B1977" t="str">
        <v>Type2</v>
      </c>
      <c r="C1977" t="str">
        <v>A (Muy Importante)</v>
      </c>
      <c r="D1977">
        <v>3</v>
      </c>
      <c r="E1977">
        <v>16</v>
      </c>
      <c r="F1977">
        <v>16</v>
      </c>
    </row>
    <row r="1978" spans="1:6" x14ac:dyDescent="0.35">
      <c r="A1978" t="str">
        <v>Incidente</v>
      </c>
      <c r="B1978" t="str">
        <v>Type8</v>
      </c>
      <c r="C1978" t="str">
        <v>A+ (Crítico)</v>
      </c>
      <c r="D1978">
        <v>3</v>
      </c>
      <c r="E1978">
        <v>30</v>
      </c>
      <c r="F1978">
        <v>0</v>
      </c>
    </row>
    <row r="1979" spans="1:6" x14ac:dyDescent="0.35">
      <c r="A1979" t="str">
        <v>Incidente</v>
      </c>
      <c r="B1979" t="str">
        <v>Type8</v>
      </c>
      <c r="C1979" t="str">
        <v>A+ (Crítico)</v>
      </c>
      <c r="D1979">
        <v>3</v>
      </c>
      <c r="E1979">
        <v>18</v>
      </c>
      <c r="F1979">
        <v>0</v>
      </c>
    </row>
    <row r="1980" spans="1:6" x14ac:dyDescent="0.35">
      <c r="A1980" t="str">
        <v>Incidente</v>
      </c>
      <c r="B1980" t="str">
        <v>Type8</v>
      </c>
      <c r="C1980" t="str">
        <v>B (Importante)</v>
      </c>
      <c r="D1980">
        <v>3</v>
      </c>
      <c r="E1980">
        <v>42</v>
      </c>
      <c r="F1980">
        <v>42</v>
      </c>
    </row>
    <row r="1981" spans="1:6" x14ac:dyDescent="0.35">
      <c r="A1981" t="str">
        <v>Incidente</v>
      </c>
      <c r="B1981" t="str">
        <v>Type8</v>
      </c>
      <c r="C1981" t="str">
        <v>B (Importante)</v>
      </c>
      <c r="D1981">
        <v>3</v>
      </c>
      <c r="E1981">
        <v>31</v>
      </c>
      <c r="F1981">
        <v>3</v>
      </c>
    </row>
    <row r="1982" spans="1:6" x14ac:dyDescent="0.35">
      <c r="A1982" t="str">
        <v>Incidente</v>
      </c>
      <c r="B1982" t="str">
        <v>Type8</v>
      </c>
      <c r="C1982" t="str">
        <v>A+ (Crítico)</v>
      </c>
      <c r="D1982">
        <v>3</v>
      </c>
      <c r="E1982">
        <v>39</v>
      </c>
      <c r="F1982">
        <v>3</v>
      </c>
    </row>
    <row r="1983" spans="1:6" x14ac:dyDescent="0.35">
      <c r="A1983" t="str">
        <v>Incidente</v>
      </c>
      <c r="B1983" t="str">
        <v>Type8</v>
      </c>
      <c r="C1983" t="str">
        <v>A (Muy Importante)</v>
      </c>
      <c r="D1983">
        <v>3</v>
      </c>
      <c r="E1983">
        <v>31</v>
      </c>
      <c r="F1983">
        <v>31</v>
      </c>
    </row>
    <row r="1984" spans="1:6" x14ac:dyDescent="0.35">
      <c r="A1984" t="str">
        <v>Incidente</v>
      </c>
      <c r="B1984" t="str">
        <v>Type8</v>
      </c>
      <c r="C1984" t="str">
        <v>B (Importante)</v>
      </c>
      <c r="D1984">
        <v>3</v>
      </c>
      <c r="E1984">
        <v>32</v>
      </c>
      <c r="F1984">
        <v>3</v>
      </c>
    </row>
    <row r="1985" spans="1:6" x14ac:dyDescent="0.35">
      <c r="A1985" t="str">
        <v>Incidente</v>
      </c>
      <c r="B1985" t="str">
        <v>Type8</v>
      </c>
      <c r="C1985" t="str">
        <v>A (Muy Importante)</v>
      </c>
      <c r="D1985">
        <v>3</v>
      </c>
      <c r="E1985">
        <v>27</v>
      </c>
      <c r="F1985">
        <v>0</v>
      </c>
    </row>
    <row r="1986" spans="1:6" x14ac:dyDescent="0.35">
      <c r="A1986" t="str">
        <v>Incidente</v>
      </c>
      <c r="B1986" t="str">
        <v>Type8</v>
      </c>
      <c r="C1986" t="str">
        <v>B (Importante)</v>
      </c>
      <c r="D1986">
        <v>3</v>
      </c>
      <c r="E1986">
        <v>21</v>
      </c>
      <c r="F1986">
        <v>0</v>
      </c>
    </row>
    <row r="1987" spans="1:6" x14ac:dyDescent="0.35">
      <c r="A1987" t="str">
        <v>Incidente</v>
      </c>
      <c r="B1987" t="str">
        <v>Type8</v>
      </c>
      <c r="C1987" t="str">
        <v>A (Muy Importante)</v>
      </c>
      <c r="D1987">
        <v>3</v>
      </c>
      <c r="E1987">
        <v>36</v>
      </c>
      <c r="F1987">
        <v>36</v>
      </c>
    </row>
    <row r="1988" spans="1:6" x14ac:dyDescent="0.35">
      <c r="A1988" t="str">
        <v>Incidente</v>
      </c>
      <c r="B1988" t="str">
        <v>Type8</v>
      </c>
      <c r="C1988" t="str">
        <v>A (Muy Importante)</v>
      </c>
      <c r="D1988">
        <v>3</v>
      </c>
      <c r="E1988">
        <v>23</v>
      </c>
      <c r="F1988">
        <v>0</v>
      </c>
    </row>
    <row r="1989" spans="1:6" x14ac:dyDescent="0.35">
      <c r="A1989" t="str">
        <v>Incidente</v>
      </c>
      <c r="B1989" t="str">
        <v>Type2</v>
      </c>
      <c r="C1989" t="str">
        <v>A (Muy Importante)</v>
      </c>
      <c r="D1989">
        <v>3</v>
      </c>
      <c r="E1989">
        <v>50</v>
      </c>
      <c r="F1989">
        <v>0</v>
      </c>
    </row>
    <row r="1990" spans="1:6" x14ac:dyDescent="0.35">
      <c r="A1990" t="str">
        <v>Incidente</v>
      </c>
      <c r="B1990" t="str">
        <v>Type28</v>
      </c>
      <c r="C1990" t="str">
        <v>A+ (Crítico)</v>
      </c>
      <c r="D1990">
        <v>3</v>
      </c>
      <c r="E1990">
        <v>31</v>
      </c>
      <c r="F1990">
        <v>0</v>
      </c>
    </row>
    <row r="1991" spans="1:6" x14ac:dyDescent="0.35">
      <c r="A1991" t="str">
        <v>Incidente</v>
      </c>
      <c r="B1991" t="str">
        <v>Type8</v>
      </c>
      <c r="C1991" t="str">
        <v>A (Muy Importante)</v>
      </c>
      <c r="D1991">
        <v>3</v>
      </c>
      <c r="E1991">
        <v>39</v>
      </c>
      <c r="F1991">
        <v>0</v>
      </c>
    </row>
    <row r="1992" spans="1:6" x14ac:dyDescent="0.35">
      <c r="A1992" t="str">
        <v>Incidente</v>
      </c>
      <c r="B1992" t="str">
        <v>Type8</v>
      </c>
      <c r="C1992" t="str">
        <v>A (Muy Importante)</v>
      </c>
      <c r="D1992">
        <v>3</v>
      </c>
      <c r="E1992">
        <v>40</v>
      </c>
      <c r="F1992">
        <v>0</v>
      </c>
    </row>
    <row r="1993" spans="1:6" x14ac:dyDescent="0.35">
      <c r="A1993" t="str">
        <v>Incidente</v>
      </c>
      <c r="B1993" t="str">
        <v>Type8</v>
      </c>
      <c r="C1993" t="str">
        <v>A (Muy Importante)</v>
      </c>
      <c r="D1993">
        <v>3</v>
      </c>
      <c r="E1993">
        <v>39</v>
      </c>
      <c r="F1993">
        <v>0</v>
      </c>
    </row>
    <row r="1994" spans="1:6" x14ac:dyDescent="0.35">
      <c r="A1994" t="str">
        <v>Incidente</v>
      </c>
      <c r="B1994" t="str">
        <v>Type20</v>
      </c>
      <c r="C1994" t="str">
        <v>A+ (Crítico)</v>
      </c>
      <c r="D1994">
        <v>3</v>
      </c>
      <c r="E1994">
        <v>41</v>
      </c>
      <c r="F1994">
        <v>0</v>
      </c>
    </row>
    <row r="1995" spans="1:6" x14ac:dyDescent="0.35">
      <c r="A1995" t="str">
        <v>Incidente</v>
      </c>
      <c r="B1995" t="str">
        <v>Type8</v>
      </c>
      <c r="C1995" t="str">
        <v>A (Muy Importante)</v>
      </c>
      <c r="D1995">
        <v>3</v>
      </c>
      <c r="E1995">
        <v>40</v>
      </c>
      <c r="F1995">
        <v>0</v>
      </c>
    </row>
    <row r="1996" spans="1:6" x14ac:dyDescent="0.35">
      <c r="A1996" t="str">
        <v>Incidente</v>
      </c>
      <c r="B1996" t="str">
        <v>Type8</v>
      </c>
      <c r="C1996" t="str">
        <v>A (Muy Importante)</v>
      </c>
      <c r="D1996">
        <v>3</v>
      </c>
      <c r="E1996">
        <v>41</v>
      </c>
      <c r="F1996">
        <v>0</v>
      </c>
    </row>
    <row r="1997" spans="1:6" x14ac:dyDescent="0.35">
      <c r="A1997" t="str">
        <v>Incidente</v>
      </c>
      <c r="B1997" t="str">
        <v>Type2</v>
      </c>
      <c r="C1997" t="str">
        <v>A+ (Crítico)</v>
      </c>
      <c r="D1997">
        <v>3</v>
      </c>
      <c r="E1997">
        <v>35</v>
      </c>
      <c r="F1997">
        <v>35</v>
      </c>
    </row>
    <row r="1998" spans="1:6" x14ac:dyDescent="0.35">
      <c r="A1998" t="str">
        <v>Incidente</v>
      </c>
      <c r="B1998" t="str">
        <v>Type8</v>
      </c>
      <c r="C1998" t="str">
        <v>A+ (Crítico)</v>
      </c>
      <c r="D1998">
        <v>3</v>
      </c>
      <c r="E1998">
        <v>51</v>
      </c>
      <c r="F1998">
        <v>0</v>
      </c>
    </row>
    <row r="1999" spans="1:6" x14ac:dyDescent="0.35">
      <c r="A1999" t="str">
        <v>Incidente</v>
      </c>
      <c r="B1999" t="str">
        <v>Type2</v>
      </c>
      <c r="C1999" t="str">
        <v>A (Muy Importante)</v>
      </c>
      <c r="D1999">
        <v>3</v>
      </c>
      <c r="E1999">
        <v>56</v>
      </c>
      <c r="F1999">
        <v>56</v>
      </c>
    </row>
    <row r="2000" spans="1:6" x14ac:dyDescent="0.35">
      <c r="A2000" t="str">
        <v>Incidente</v>
      </c>
      <c r="B2000" t="str">
        <v>Type8</v>
      </c>
      <c r="C2000" t="str">
        <v>A (Muy Importante)</v>
      </c>
      <c r="D2000">
        <v>3</v>
      </c>
      <c r="E2000">
        <v>41</v>
      </c>
      <c r="F2000">
        <v>0</v>
      </c>
    </row>
    <row r="2001" spans="1:6" x14ac:dyDescent="0.35">
      <c r="A2001" t="str">
        <v>Incidente</v>
      </c>
      <c r="B2001" t="str">
        <v>Type2</v>
      </c>
      <c r="C2001" t="str">
        <v>A (Muy Importante)</v>
      </c>
      <c r="D2001">
        <v>3</v>
      </c>
      <c r="E2001">
        <v>64</v>
      </c>
      <c r="F2001">
        <v>64</v>
      </c>
    </row>
    <row r="2002" spans="1:6" x14ac:dyDescent="0.35">
      <c r="A2002" t="str">
        <v>Incidente</v>
      </c>
      <c r="B2002" t="str">
        <v>Type29</v>
      </c>
      <c r="C2002" t="str">
        <v>A+ (Crítico)</v>
      </c>
      <c r="D2002">
        <v>3</v>
      </c>
      <c r="E2002">
        <v>46</v>
      </c>
      <c r="F2002">
        <v>3</v>
      </c>
    </row>
    <row r="2003" spans="1:6" x14ac:dyDescent="0.35">
      <c r="A2003" t="str">
        <v>Incidente</v>
      </c>
      <c r="B2003" t="str">
        <v>Type8</v>
      </c>
      <c r="C2003" t="str">
        <v>A (Muy Importante)</v>
      </c>
      <c r="D2003">
        <v>3</v>
      </c>
      <c r="E2003">
        <v>50</v>
      </c>
      <c r="F2003">
        <v>0</v>
      </c>
    </row>
    <row r="2004" spans="1:6" x14ac:dyDescent="0.35">
      <c r="A2004" t="str">
        <v>Incidente</v>
      </c>
      <c r="B2004" t="str">
        <v>Type8</v>
      </c>
      <c r="C2004" t="str">
        <v>B (Importante)</v>
      </c>
      <c r="D2004">
        <v>3</v>
      </c>
      <c r="E2004">
        <v>68</v>
      </c>
      <c r="F2004">
        <v>68</v>
      </c>
    </row>
    <row r="2005" spans="1:6" x14ac:dyDescent="0.35">
      <c r="A2005" t="str">
        <v>Incidente</v>
      </c>
      <c r="B2005" t="str">
        <v>Type8</v>
      </c>
      <c r="C2005" t="str">
        <v>A+ (Crítico)</v>
      </c>
      <c r="D2005">
        <v>3</v>
      </c>
      <c r="E2005">
        <v>59</v>
      </c>
      <c r="F2005">
        <v>0</v>
      </c>
    </row>
    <row r="2006" spans="1:6" x14ac:dyDescent="0.35">
      <c r="A2006" t="str">
        <v>Incidente</v>
      </c>
      <c r="B2006" t="str">
        <v>Type13</v>
      </c>
      <c r="C2006" t="str">
        <v>A+ (Crítico)</v>
      </c>
      <c r="D2006">
        <v>3</v>
      </c>
      <c r="E2006">
        <v>53</v>
      </c>
      <c r="F2006">
        <v>0</v>
      </c>
    </row>
    <row r="2007" spans="1:6" x14ac:dyDescent="0.35">
      <c r="A2007" t="str">
        <v>Incidente</v>
      </c>
      <c r="B2007" t="str">
        <v>Type8</v>
      </c>
      <c r="C2007" t="str">
        <v>A+ (Crítico)</v>
      </c>
      <c r="D2007">
        <v>3</v>
      </c>
      <c r="E2007">
        <v>62</v>
      </c>
      <c r="F2007">
        <v>8</v>
      </c>
    </row>
    <row r="2008" spans="1:6" x14ac:dyDescent="0.35">
      <c r="A2008" t="str">
        <v>Incidente</v>
      </c>
      <c r="B2008" t="str">
        <v>Type8</v>
      </c>
      <c r="C2008" t="str">
        <v>A (Muy Importante)</v>
      </c>
      <c r="D2008">
        <v>3</v>
      </c>
      <c r="E2008">
        <v>61</v>
      </c>
      <c r="F2008">
        <v>61</v>
      </c>
    </row>
    <row r="2009" spans="1:6" x14ac:dyDescent="0.35">
      <c r="A2009" t="str">
        <v>Incidente</v>
      </c>
      <c r="B2009" t="str">
        <v>Type8</v>
      </c>
      <c r="C2009" t="str">
        <v>A++ (Bloqueo)</v>
      </c>
      <c r="D2009">
        <v>3</v>
      </c>
      <c r="E2009">
        <v>203</v>
      </c>
      <c r="F2009">
        <v>0</v>
      </c>
    </row>
    <row r="2010" spans="1:6" x14ac:dyDescent="0.35">
      <c r="A2010" t="str">
        <v>Incidente</v>
      </c>
      <c r="B2010" t="str">
        <v>Type8</v>
      </c>
      <c r="C2010" t="str">
        <v>A++ (Bloqueo)</v>
      </c>
      <c r="D2010">
        <v>3</v>
      </c>
      <c r="E2010">
        <v>231</v>
      </c>
      <c r="F2010">
        <v>0</v>
      </c>
    </row>
    <row r="2011" spans="1:6" x14ac:dyDescent="0.35">
      <c r="A2011" t="str">
        <v>Incidente</v>
      </c>
      <c r="B2011" t="str">
        <v>Type8</v>
      </c>
      <c r="C2011" t="str">
        <v>A++ (Bloqueo)</v>
      </c>
      <c r="D2011">
        <v>3</v>
      </c>
      <c r="E2011">
        <v>312</v>
      </c>
      <c r="F20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3F98-6EE2-4FA8-BC57-F6C87A7F42C0}">
  <dimension ref="A1:AO2011"/>
  <sheetViews>
    <sheetView workbookViewId="0">
      <selection activeCell="E2" sqref="E2"/>
    </sheetView>
  </sheetViews>
  <sheetFormatPr baseColWidth="10" defaultColWidth="9" defaultRowHeight="15.5" x14ac:dyDescent="0.35"/>
  <cols>
    <col min="1" max="1" width="17.1640625" bestFit="1" customWidth="1"/>
    <col min="2" max="2" width="42.9140625" bestFit="1" customWidth="1"/>
    <col min="3" max="3" width="17.08203125" bestFit="1" customWidth="1"/>
    <col min="4" max="4" width="4.33203125" bestFit="1" customWidth="1"/>
    <col min="5" max="5" width="9.5" bestFit="1" customWidth="1"/>
    <col min="6" max="6" width="9.5" customWidth="1"/>
    <col min="7" max="7" width="12.58203125" bestFit="1" customWidth="1"/>
    <col min="8" max="8" width="16.5" bestFit="1" customWidth="1"/>
    <col min="9" max="10" width="15" bestFit="1" customWidth="1"/>
    <col min="11" max="11" width="4.33203125" bestFit="1" customWidth="1"/>
    <col min="12" max="12" width="9.5" bestFit="1" customWidth="1"/>
    <col min="13" max="13" width="8.83203125" bestFit="1" customWidth="1"/>
    <col min="14" max="14" width="13.25" bestFit="1" customWidth="1"/>
    <col min="15" max="15" width="16.5" bestFit="1" customWidth="1"/>
    <col min="16" max="17" width="15" bestFit="1" customWidth="1"/>
    <col min="18" max="18" width="4.33203125" bestFit="1" customWidth="1"/>
    <col min="19" max="19" width="9.5" bestFit="1" customWidth="1"/>
    <col min="20" max="20" width="8.83203125" bestFit="1" customWidth="1"/>
    <col min="21" max="21" width="12.58203125" bestFit="1" customWidth="1"/>
    <col min="22" max="22" width="16.5" bestFit="1" customWidth="1"/>
    <col min="23" max="23" width="14.75" bestFit="1" customWidth="1"/>
    <col min="24" max="24" width="15" bestFit="1" customWidth="1"/>
    <col min="25" max="25" width="4.33203125" bestFit="1" customWidth="1"/>
    <col min="26" max="26" width="9.5" bestFit="1" customWidth="1"/>
    <col min="27" max="27" width="8.33203125" customWidth="1"/>
    <col min="28" max="28" width="12.83203125" bestFit="1" customWidth="1"/>
    <col min="29" max="29" width="16.5" bestFit="1" customWidth="1"/>
    <col min="30" max="30" width="14.75" bestFit="1" customWidth="1"/>
    <col min="31" max="31" width="15" bestFit="1" customWidth="1"/>
    <col min="32" max="32" width="4.33203125" bestFit="1" customWidth="1"/>
    <col min="33" max="33" width="9.5" bestFit="1" customWidth="1"/>
    <col min="34" max="37" width="21.58203125" bestFit="1" customWidth="1"/>
    <col min="38" max="38" width="13.58203125" customWidth="1"/>
    <col min="39" max="39" width="5.6640625" customWidth="1"/>
    <col min="40" max="41" width="9.4140625" customWidth="1"/>
    <col min="42" max="2232" width="21.58203125" bestFit="1" customWidth="1"/>
    <col min="2233" max="2233" width="12.08203125" bestFit="1" customWidth="1"/>
  </cols>
  <sheetData>
    <row r="1" spans="1:41" x14ac:dyDescent="0.35">
      <c r="A1" s="18" t="s">
        <v>12</v>
      </c>
      <c r="B1" s="17" t="s">
        <v>13</v>
      </c>
      <c r="C1" s="17" t="s">
        <v>14</v>
      </c>
      <c r="D1" s="21" t="s">
        <v>9</v>
      </c>
      <c r="E1" s="21" t="s">
        <v>1027</v>
      </c>
      <c r="F1" s="24" t="s">
        <v>21</v>
      </c>
      <c r="G1" s="23" t="s">
        <v>1030</v>
      </c>
      <c r="H1" s="18" t="s">
        <v>12</v>
      </c>
      <c r="I1" s="17" t="s">
        <v>13</v>
      </c>
      <c r="J1" s="17" t="s">
        <v>14</v>
      </c>
      <c r="K1" s="21" t="s">
        <v>9</v>
      </c>
      <c r="L1" s="21" t="s">
        <v>1027</v>
      </c>
      <c r="M1" s="21" t="s">
        <v>1026</v>
      </c>
      <c r="N1" s="17"/>
      <c r="O1" s="18" t="s">
        <v>12</v>
      </c>
      <c r="P1" s="17" t="s">
        <v>13</v>
      </c>
      <c r="Q1" s="17" t="s">
        <v>14</v>
      </c>
      <c r="R1" s="21" t="s">
        <v>9</v>
      </c>
      <c r="S1" s="21" t="s">
        <v>1027</v>
      </c>
      <c r="T1" s="24" t="s">
        <v>1026</v>
      </c>
      <c r="U1" s="23"/>
      <c r="V1" s="18" t="s">
        <v>12</v>
      </c>
      <c r="W1" s="17" t="s">
        <v>13</v>
      </c>
      <c r="X1" s="17" t="s">
        <v>14</v>
      </c>
      <c r="Y1" s="21" t="s">
        <v>9</v>
      </c>
      <c r="Z1" s="21" t="s">
        <v>1027</v>
      </c>
      <c r="AA1" s="24" t="s">
        <v>1026</v>
      </c>
      <c r="AB1" s="23"/>
      <c r="AC1" s="18" t="s">
        <v>12</v>
      </c>
      <c r="AD1" s="17" t="s">
        <v>13</v>
      </c>
      <c r="AE1" s="17" t="s">
        <v>14</v>
      </c>
      <c r="AF1" s="21" t="s">
        <v>9</v>
      </c>
      <c r="AG1" s="21" t="s">
        <v>1027</v>
      </c>
      <c r="AH1" s="23" t="s">
        <v>1026</v>
      </c>
      <c r="AI1" s="23"/>
      <c r="AJ1" s="18" t="s">
        <v>12</v>
      </c>
      <c r="AK1" s="17" t="s">
        <v>13</v>
      </c>
      <c r="AL1" s="17" t="s">
        <v>14</v>
      </c>
      <c r="AM1" s="21" t="s">
        <v>9</v>
      </c>
      <c r="AN1" s="21" t="s">
        <v>1027</v>
      </c>
      <c r="AO1" s="24" t="s">
        <v>1026</v>
      </c>
    </row>
    <row r="2" spans="1:41" x14ac:dyDescent="0.35">
      <c r="A2" t="str" cm="1">
        <f t="array" ref="A2:A2011">Tabla1_Resueltas[Tipo de incidencia]</f>
        <v>Solicitud de servicio</v>
      </c>
      <c r="B2" t="str" cm="1">
        <f t="array" ref="B2:B2011">Tabla1_Resueltas[Tipo de Trabajo]</f>
        <v>Type1</v>
      </c>
      <c r="C2" t="str" cm="1">
        <f t="array" ref="C2:C2011">Tabla1_Resueltas[Clase de Servicio]</f>
        <v>A (Muy Importante)</v>
      </c>
      <c r="D2" s="1" cm="1">
        <f t="array" ref="D2:D2011">Tabla1_Resueltas[Mes]</f>
        <v>2</v>
      </c>
      <c r="E2" s="1" cm="1">
        <f t="array" ref="E2:E2011">Tabla1_Resueltas[CicleTime]</f>
        <v>0</v>
      </c>
      <c r="F2" s="1" cm="1">
        <f t="array" ref="F2:F2011">Tabla1_Resueltas[CicleTimeEscalado]</f>
        <v>0</v>
      </c>
      <c r="G2" t="s">
        <v>2071</v>
      </c>
      <c r="H2" t="str" cm="1">
        <f t="array" ref="H2:M10">_xlfn._xlws.FILTER(A:F,(A:A='DatosTipos de servicio'!C6)*(B:B='DatosTipos de servicio'!B6)*(C:C='DatosTipos de servicio'!A6)*((D:D=Estacionalidad!I3)+(D:D=Estacionalidad!I4)+(D:D=Estacionalidad!I5)+(D:D=Estacionalidad!I6)+(D:D=Estacionalidad!I7)),0)</f>
        <v>Incidente</v>
      </c>
      <c r="I2" t="str">
        <v>Type6</v>
      </c>
      <c r="J2" t="str">
        <v>A++ (Bloqueo)</v>
      </c>
      <c r="K2">
        <v>1</v>
      </c>
      <c r="L2">
        <v>0</v>
      </c>
      <c r="M2">
        <v>0</v>
      </c>
      <c r="N2" t="s">
        <v>2072</v>
      </c>
      <c r="O2" t="str" cm="1">
        <f t="array" ref="O2:T8">_xlfn._xlws.FILTER(A:F,(A:A='DatosTipos de servicio'!C6)*(B:B='DatosTipos de servicio'!B6)*(C:C='DatosTipos de servicio'!A6)*((D:D&lt;&gt;Estacionalidad!I3)*(D:D&lt;&gt;Estacionalidad!I4)*(D:D&lt;&gt;Estacionalidad!I5)*(D:D&lt;&gt;Estacionalidad!I6)*(D:D&lt;&gt;Estacionalidad!I7)),"no hay datos")</f>
        <v>Incidente</v>
      </c>
      <c r="P2" t="str">
        <v>Type6</v>
      </c>
      <c r="Q2" t="str">
        <v>A++ (Bloqueo)</v>
      </c>
      <c r="R2">
        <v>2</v>
      </c>
      <c r="S2">
        <v>0</v>
      </c>
      <c r="T2">
        <v>0</v>
      </c>
      <c r="U2" t="s">
        <v>2071</v>
      </c>
      <c r="V2" t="str" cm="1">
        <f t="array" ref="V2:AA12">_xlfn._xlws.FILTER(A:F,(A:A='DatosTipos de servicio'!C4)*(B:B='DatosTipos de servicio'!B4)*(C:C='DatosTipos de servicio'!A4)*((D:D=Estacionalidad!D3)+(D:D=Estacionalidad!D4)+(D:D=Estacionalidad!D5)+(D:D=Estacionalidad!D6)+(D:D=Estacionalidad!D7)+(D:D=Estacionalidad!D8)+(D:D=Estacionalidad!D9)),"no hay datos")</f>
        <v>Incidente</v>
      </c>
      <c r="W2" t="str">
        <v>Type2</v>
      </c>
      <c r="X2" t="str">
        <v>A++ (Bloqueo)</v>
      </c>
      <c r="Y2">
        <v>2</v>
      </c>
      <c r="Z2">
        <v>0</v>
      </c>
      <c r="AA2">
        <v>0</v>
      </c>
      <c r="AB2" t="s">
        <v>2074</v>
      </c>
      <c r="AC2" cm="1">
        <f t="array" ref="AC2">_xlfn._xlws.FILTER(A:F,(A:A='DatosTipos de servicio'!C5)*(B:B='DatosTipos de servicio'!B5)*(C:C='DatosTipos de servicio'!A5)*((D:D&lt;&gt;Estacionalidad!D3)*(D:D&lt;&gt;Estacionalidad!D4)*(D:D&lt;&gt;Estacionalidad!D5)*(D:D&lt;&gt;Estacionalidad!D6)*(D:D&lt;&gt;Estacionalidad!D7)*(D:D&lt;&gt;Estacionalidad!D8)*(D:D&lt;&gt;Estacionalidad!D9)),0)</f>
        <v>0</v>
      </c>
      <c r="AI2" t="s">
        <v>2071</v>
      </c>
      <c r="AJ2" t="str" cm="1">
        <f t="array" ref="AJ2:AO26">_xlfn._xlws.FILTER(A:F,(A:A='DatosTipos de servicio'!C4)*(B:B='DatosTipos de servicio'!B8)*(C:C='DatosTipos de servicio'!A4)*((D:D=Estacionalidad!N3)+(D:D=Estacionalidad!N4)+(D:D=Estacionalidad!N5)+(D:D=Estacionalidad!N6)+(D:D=Estacionalidad!N7)+(D:D=Estacionalidad!N8)+(D:D=Estacionalidad!N9)+(D:D=Estacionalidad!N108)),0)</f>
        <v>Incidente</v>
      </c>
      <c r="AK2" t="str">
        <v>Type4</v>
      </c>
      <c r="AL2" t="str">
        <v>A++ (Bloqueo)</v>
      </c>
      <c r="AM2">
        <v>2</v>
      </c>
      <c r="AN2">
        <v>0</v>
      </c>
      <c r="AO2">
        <v>0</v>
      </c>
    </row>
    <row r="3" spans="1:41" x14ac:dyDescent="0.35">
      <c r="A3" t="str">
        <v>Solicitud de servicio</v>
      </c>
      <c r="B3" t="str">
        <v>Type1</v>
      </c>
      <c r="C3" t="str">
        <v>A (Muy Importante)</v>
      </c>
      <c r="D3">
        <v>2</v>
      </c>
      <c r="E3">
        <v>0</v>
      </c>
      <c r="F3">
        <v>0</v>
      </c>
      <c r="H3" t="str">
        <v>Incidente</v>
      </c>
      <c r="I3" t="str">
        <v>Type6</v>
      </c>
      <c r="J3" t="str">
        <v>A++ (Bloqueo)</v>
      </c>
      <c r="K3">
        <v>1</v>
      </c>
      <c r="L3">
        <v>2</v>
      </c>
      <c r="M3">
        <v>2</v>
      </c>
      <c r="O3" t="str">
        <v>Incidente</v>
      </c>
      <c r="P3" t="str">
        <v>Type6</v>
      </c>
      <c r="Q3" t="str">
        <v>A++ (Bloqueo)</v>
      </c>
      <c r="R3">
        <v>2</v>
      </c>
      <c r="S3">
        <v>17</v>
      </c>
      <c r="T3">
        <v>17</v>
      </c>
      <c r="V3" t="str">
        <v>Incidente</v>
      </c>
      <c r="W3" t="str">
        <v>Type2</v>
      </c>
      <c r="X3" t="str">
        <v>A++ (Bloqueo)</v>
      </c>
      <c r="Y3">
        <v>2</v>
      </c>
      <c r="Z3">
        <v>1</v>
      </c>
      <c r="AA3">
        <v>1</v>
      </c>
      <c r="AJ3" t="str">
        <v>Incidente</v>
      </c>
      <c r="AK3" t="str">
        <v>Type4</v>
      </c>
      <c r="AL3" t="str">
        <v>A++ (Bloqueo)</v>
      </c>
      <c r="AM3">
        <v>2</v>
      </c>
      <c r="AN3">
        <v>1</v>
      </c>
      <c r="AO3">
        <v>1</v>
      </c>
    </row>
    <row r="4" spans="1:41" x14ac:dyDescent="0.35">
      <c r="A4" t="str">
        <v>Incidente</v>
      </c>
      <c r="B4" t="str">
        <v>Type2</v>
      </c>
      <c r="C4" t="str">
        <v>A (Muy Importante)</v>
      </c>
      <c r="D4">
        <v>2</v>
      </c>
      <c r="E4">
        <v>0</v>
      </c>
      <c r="F4">
        <v>0</v>
      </c>
      <c r="H4" t="str">
        <v>Incidente</v>
      </c>
      <c r="I4" t="str">
        <v>Type6</v>
      </c>
      <c r="J4" t="str">
        <v>A++ (Bloqueo)</v>
      </c>
      <c r="K4">
        <v>12</v>
      </c>
      <c r="L4">
        <v>0</v>
      </c>
      <c r="M4">
        <v>0</v>
      </c>
      <c r="O4" t="str">
        <v>Incidente</v>
      </c>
      <c r="P4" t="str">
        <v>Type6</v>
      </c>
      <c r="Q4" t="str">
        <v>A++ (Bloqueo)</v>
      </c>
      <c r="R4">
        <v>7</v>
      </c>
      <c r="S4">
        <v>4</v>
      </c>
      <c r="T4">
        <v>0</v>
      </c>
      <c r="V4" t="str">
        <v>Incidente</v>
      </c>
      <c r="W4" t="str">
        <v>Type2</v>
      </c>
      <c r="X4" t="str">
        <v>A++ (Bloqueo)</v>
      </c>
      <c r="Y4">
        <v>2</v>
      </c>
      <c r="Z4">
        <v>6</v>
      </c>
      <c r="AA4">
        <v>0</v>
      </c>
      <c r="AJ4" t="str">
        <v>Incidente</v>
      </c>
      <c r="AK4" t="str">
        <v>Type4</v>
      </c>
      <c r="AL4" t="str">
        <v>A++ (Bloqueo)</v>
      </c>
      <c r="AM4">
        <v>2</v>
      </c>
      <c r="AN4">
        <v>4</v>
      </c>
      <c r="AO4">
        <v>4</v>
      </c>
    </row>
    <row r="5" spans="1:41" x14ac:dyDescent="0.35">
      <c r="A5" t="str">
        <v>Solicitud de servicio</v>
      </c>
      <c r="B5" t="str">
        <v>Type1</v>
      </c>
      <c r="C5" t="str">
        <v>A (Muy Importante)</v>
      </c>
      <c r="D5">
        <v>2</v>
      </c>
      <c r="E5">
        <v>1</v>
      </c>
      <c r="F5">
        <v>0</v>
      </c>
      <c r="H5" t="str">
        <v>Incidente</v>
      </c>
      <c r="I5" t="str">
        <v>Type6</v>
      </c>
      <c r="J5" t="str">
        <v>A++ (Bloqueo)</v>
      </c>
      <c r="K5">
        <v>12</v>
      </c>
      <c r="L5">
        <v>2</v>
      </c>
      <c r="M5">
        <v>2</v>
      </c>
      <c r="O5" t="str">
        <v>Incidente</v>
      </c>
      <c r="P5" t="str">
        <v>Type6</v>
      </c>
      <c r="Q5" t="str">
        <v>A++ (Bloqueo)</v>
      </c>
      <c r="R5">
        <v>5</v>
      </c>
      <c r="S5">
        <v>0</v>
      </c>
      <c r="T5">
        <v>0</v>
      </c>
      <c r="V5" t="str">
        <v>Incidente</v>
      </c>
      <c r="W5" t="str">
        <v>Type2</v>
      </c>
      <c r="X5" t="str">
        <v>A++ (Bloqueo)</v>
      </c>
      <c r="Y5">
        <v>2</v>
      </c>
      <c r="Z5">
        <v>8</v>
      </c>
      <c r="AA5">
        <v>1</v>
      </c>
      <c r="AJ5" t="str">
        <v>Incidente</v>
      </c>
      <c r="AK5" t="str">
        <v>Type4</v>
      </c>
      <c r="AL5" t="str">
        <v>A++ (Bloqueo)</v>
      </c>
      <c r="AM5">
        <v>2</v>
      </c>
      <c r="AN5">
        <v>0</v>
      </c>
      <c r="AO5">
        <v>0</v>
      </c>
    </row>
    <row r="6" spans="1:41" x14ac:dyDescent="0.35">
      <c r="A6" t="str">
        <v>Solicitud de servicio</v>
      </c>
      <c r="B6" t="str">
        <v>Type3</v>
      </c>
      <c r="C6" t="str">
        <v>A (Muy Importante)</v>
      </c>
      <c r="D6">
        <v>2</v>
      </c>
      <c r="E6">
        <v>0</v>
      </c>
      <c r="F6">
        <v>0</v>
      </c>
      <c r="H6" t="str">
        <v>Incidente</v>
      </c>
      <c r="I6" t="str">
        <v>Type6</v>
      </c>
      <c r="J6" t="str">
        <v>A++ (Bloqueo)</v>
      </c>
      <c r="K6">
        <v>12</v>
      </c>
      <c r="L6">
        <v>1</v>
      </c>
      <c r="M6">
        <v>1</v>
      </c>
      <c r="O6" t="str">
        <v>Incidente</v>
      </c>
      <c r="P6" t="str">
        <v>Type6</v>
      </c>
      <c r="Q6" t="str">
        <v>A++ (Bloqueo)</v>
      </c>
      <c r="R6">
        <v>4</v>
      </c>
      <c r="S6">
        <v>0</v>
      </c>
      <c r="T6">
        <v>0</v>
      </c>
      <c r="V6" t="str">
        <v>Incidente</v>
      </c>
      <c r="W6" t="str">
        <v>Type2</v>
      </c>
      <c r="X6" t="str">
        <v>A++ (Bloqueo)</v>
      </c>
      <c r="Y6">
        <v>1</v>
      </c>
      <c r="Z6">
        <v>1</v>
      </c>
      <c r="AA6">
        <v>1</v>
      </c>
      <c r="AJ6" t="str">
        <v>Incidente</v>
      </c>
      <c r="AK6" t="str">
        <v>Type4</v>
      </c>
      <c r="AL6" t="str">
        <v>A++ (Bloqueo)</v>
      </c>
      <c r="AM6">
        <v>2</v>
      </c>
      <c r="AN6">
        <v>6</v>
      </c>
      <c r="AO6">
        <v>5</v>
      </c>
    </row>
    <row r="7" spans="1:41" x14ac:dyDescent="0.35">
      <c r="A7" t="str">
        <v>Incidente</v>
      </c>
      <c r="B7" t="str">
        <v>Type2</v>
      </c>
      <c r="C7" t="str">
        <v>A (Muy Importante)</v>
      </c>
      <c r="D7">
        <v>2</v>
      </c>
      <c r="E7">
        <v>0</v>
      </c>
      <c r="F7">
        <v>0</v>
      </c>
      <c r="H7" t="str">
        <v>Incidente</v>
      </c>
      <c r="I7" t="str">
        <v>Type6</v>
      </c>
      <c r="J7" t="str">
        <v>A++ (Bloqueo)</v>
      </c>
      <c r="K7">
        <v>12</v>
      </c>
      <c r="L7">
        <v>0</v>
      </c>
      <c r="M7">
        <v>0</v>
      </c>
      <c r="O7" t="str">
        <v>Incidente</v>
      </c>
      <c r="P7" t="str">
        <v>Type6</v>
      </c>
      <c r="Q7" t="str">
        <v>A++ (Bloqueo)</v>
      </c>
      <c r="R7">
        <v>4</v>
      </c>
      <c r="S7">
        <v>0</v>
      </c>
      <c r="T7">
        <v>0</v>
      </c>
      <c r="V7" t="str">
        <v>Incidente</v>
      </c>
      <c r="W7" t="str">
        <v>Type2</v>
      </c>
      <c r="X7" t="str">
        <v>A++ (Bloqueo)</v>
      </c>
      <c r="Y7">
        <v>1</v>
      </c>
      <c r="Z7">
        <v>2</v>
      </c>
      <c r="AA7">
        <v>2</v>
      </c>
      <c r="AJ7" t="str">
        <v>Incidente</v>
      </c>
      <c r="AK7" t="str">
        <v>Type4</v>
      </c>
      <c r="AL7" t="str">
        <v>A++ (Bloqueo)</v>
      </c>
      <c r="AM7">
        <v>2</v>
      </c>
      <c r="AN7">
        <v>0</v>
      </c>
      <c r="AO7">
        <v>0</v>
      </c>
    </row>
    <row r="8" spans="1:41" x14ac:dyDescent="0.35">
      <c r="A8" t="str">
        <v>Incidente</v>
      </c>
      <c r="B8" t="str">
        <v>Type2</v>
      </c>
      <c r="C8" t="str">
        <v>A (Muy Importante)</v>
      </c>
      <c r="D8">
        <v>2</v>
      </c>
      <c r="E8">
        <v>1</v>
      </c>
      <c r="F8">
        <v>0</v>
      </c>
      <c r="H8" t="str">
        <v>Incidente</v>
      </c>
      <c r="I8" t="str">
        <v>Type6</v>
      </c>
      <c r="J8" t="str">
        <v>A++ (Bloqueo)</v>
      </c>
      <c r="K8">
        <v>12</v>
      </c>
      <c r="L8">
        <v>7</v>
      </c>
      <c r="M8">
        <v>7</v>
      </c>
      <c r="O8" t="str">
        <v>Incidente</v>
      </c>
      <c r="P8" t="str">
        <v>Type6</v>
      </c>
      <c r="Q8" t="str">
        <v>A++ (Bloqueo)</v>
      </c>
      <c r="R8">
        <v>4</v>
      </c>
      <c r="S8">
        <v>3</v>
      </c>
      <c r="T8">
        <v>3</v>
      </c>
      <c r="V8" t="str">
        <v>Incidente</v>
      </c>
      <c r="W8" t="str">
        <v>Type2</v>
      </c>
      <c r="X8" t="str">
        <v>A++ (Bloqueo)</v>
      </c>
      <c r="Y8">
        <v>12</v>
      </c>
      <c r="Z8">
        <v>0</v>
      </c>
      <c r="AA8">
        <v>0</v>
      </c>
      <c r="AJ8" t="str">
        <v>Incidente</v>
      </c>
      <c r="AK8" t="str">
        <v>Type4</v>
      </c>
      <c r="AL8" t="str">
        <v>A++ (Bloqueo)</v>
      </c>
      <c r="AM8">
        <v>1</v>
      </c>
      <c r="AN8">
        <v>1</v>
      </c>
      <c r="AO8">
        <v>1</v>
      </c>
    </row>
    <row r="9" spans="1:41" x14ac:dyDescent="0.35">
      <c r="A9" t="str">
        <v>Incidente</v>
      </c>
      <c r="B9" t="str">
        <v>Type2</v>
      </c>
      <c r="C9" t="str">
        <v>A (Muy Importante)</v>
      </c>
      <c r="D9">
        <v>2</v>
      </c>
      <c r="E9">
        <v>1</v>
      </c>
      <c r="F9">
        <v>0</v>
      </c>
      <c r="H9" t="str">
        <v>Incidente</v>
      </c>
      <c r="I9" t="str">
        <v>Type6</v>
      </c>
      <c r="J9" t="str">
        <v>A++ (Bloqueo)</v>
      </c>
      <c r="K9">
        <v>9</v>
      </c>
      <c r="L9">
        <v>1</v>
      </c>
      <c r="M9">
        <v>0</v>
      </c>
      <c r="V9" t="str">
        <v>Incidente</v>
      </c>
      <c r="W9" t="str">
        <v>Type2</v>
      </c>
      <c r="X9" t="str">
        <v>A++ (Bloqueo)</v>
      </c>
      <c r="Y9">
        <v>11</v>
      </c>
      <c r="Z9">
        <v>1</v>
      </c>
      <c r="AA9">
        <v>1</v>
      </c>
      <c r="AJ9" t="str">
        <v>Incidente</v>
      </c>
      <c r="AK9" t="str">
        <v>Type4</v>
      </c>
      <c r="AL9" t="str">
        <v>A++ (Bloqueo)</v>
      </c>
      <c r="AM9">
        <v>9</v>
      </c>
      <c r="AN9">
        <v>0</v>
      </c>
      <c r="AO9">
        <v>0</v>
      </c>
    </row>
    <row r="10" spans="1:41" x14ac:dyDescent="0.35">
      <c r="A10" t="str">
        <v>Incidente</v>
      </c>
      <c r="B10" t="str">
        <v>Type2</v>
      </c>
      <c r="C10" t="str">
        <v>A (Muy Importante)</v>
      </c>
      <c r="D10">
        <v>2</v>
      </c>
      <c r="E10">
        <v>1</v>
      </c>
      <c r="F10">
        <v>1</v>
      </c>
      <c r="H10" t="str">
        <v>Incidente</v>
      </c>
      <c r="I10" t="str">
        <v>Type6</v>
      </c>
      <c r="J10" t="str">
        <v>A++ (Bloqueo)</v>
      </c>
      <c r="K10">
        <v>9</v>
      </c>
      <c r="L10">
        <v>4</v>
      </c>
      <c r="M10">
        <v>4</v>
      </c>
      <c r="V10" t="str">
        <v>Incidente</v>
      </c>
      <c r="W10" t="str">
        <v>Type2</v>
      </c>
      <c r="X10" t="str">
        <v>A++ (Bloqueo)</v>
      </c>
      <c r="Y10">
        <v>7</v>
      </c>
      <c r="Z10">
        <v>27</v>
      </c>
      <c r="AA10">
        <v>27</v>
      </c>
      <c r="AJ10" t="str">
        <v>Incidente</v>
      </c>
      <c r="AK10" t="str">
        <v>Type4</v>
      </c>
      <c r="AL10" t="str">
        <v>A++ (Bloqueo)</v>
      </c>
      <c r="AM10">
        <v>9</v>
      </c>
      <c r="AN10">
        <v>5</v>
      </c>
      <c r="AO10">
        <v>5</v>
      </c>
    </row>
    <row r="11" spans="1:41" x14ac:dyDescent="0.35">
      <c r="A11" t="str">
        <v>Incidente</v>
      </c>
      <c r="B11" t="str">
        <v>Type4</v>
      </c>
      <c r="C11" t="str">
        <v>B (Importante)</v>
      </c>
      <c r="D11">
        <v>2</v>
      </c>
      <c r="E11">
        <v>0</v>
      </c>
      <c r="F11">
        <v>0</v>
      </c>
      <c r="V11" t="str">
        <v>Incidente</v>
      </c>
      <c r="W11" t="str">
        <v>Type2</v>
      </c>
      <c r="X11" t="str">
        <v>A++ (Bloqueo)</v>
      </c>
      <c r="Y11">
        <v>4</v>
      </c>
      <c r="Z11">
        <v>1</v>
      </c>
      <c r="AA11">
        <v>1</v>
      </c>
      <c r="AJ11" t="str">
        <v>Incidente</v>
      </c>
      <c r="AK11" t="str">
        <v>Type4</v>
      </c>
      <c r="AL11" t="str">
        <v>A++ (Bloqueo)</v>
      </c>
      <c r="AM11">
        <v>9</v>
      </c>
      <c r="AN11">
        <v>10</v>
      </c>
      <c r="AO11">
        <v>10</v>
      </c>
    </row>
    <row r="12" spans="1:41" x14ac:dyDescent="0.35">
      <c r="A12" t="str">
        <v>Incidente</v>
      </c>
      <c r="B12" t="str">
        <v>Type2</v>
      </c>
      <c r="C12" t="str">
        <v>A (Muy Importante)</v>
      </c>
      <c r="D12">
        <v>2</v>
      </c>
      <c r="E12">
        <v>4</v>
      </c>
      <c r="F12">
        <v>0</v>
      </c>
      <c r="V12" t="str">
        <v>Incidente</v>
      </c>
      <c r="W12" t="str">
        <v>Type2</v>
      </c>
      <c r="X12" t="str">
        <v>A++ (Bloqueo)</v>
      </c>
      <c r="Y12">
        <v>4</v>
      </c>
      <c r="Z12">
        <v>92</v>
      </c>
      <c r="AA12">
        <v>0</v>
      </c>
      <c r="AJ12" t="str">
        <v>Incidente</v>
      </c>
      <c r="AK12" t="str">
        <v>Type4</v>
      </c>
      <c r="AL12" t="str">
        <v>A++ (Bloqueo)</v>
      </c>
      <c r="AM12">
        <v>9</v>
      </c>
      <c r="AN12">
        <v>0</v>
      </c>
      <c r="AO12">
        <v>0</v>
      </c>
    </row>
    <row r="13" spans="1:41" x14ac:dyDescent="0.35">
      <c r="A13" t="str">
        <v>Solicitud de servicio</v>
      </c>
      <c r="B13" t="str">
        <v>Type5</v>
      </c>
      <c r="C13" t="str">
        <v>B (Importante)</v>
      </c>
      <c r="D13">
        <v>2</v>
      </c>
      <c r="E13">
        <v>0</v>
      </c>
      <c r="F13">
        <v>0</v>
      </c>
      <c r="AJ13" t="str">
        <v>Incidente</v>
      </c>
      <c r="AK13" t="str">
        <v>Type4</v>
      </c>
      <c r="AL13" t="str">
        <v>A++ (Bloqueo)</v>
      </c>
      <c r="AM13">
        <v>9</v>
      </c>
      <c r="AN13">
        <v>1</v>
      </c>
      <c r="AO13">
        <v>1</v>
      </c>
    </row>
    <row r="14" spans="1:41" x14ac:dyDescent="0.35">
      <c r="A14" t="str">
        <v>Incidente</v>
      </c>
      <c r="B14" t="str">
        <v>Type2</v>
      </c>
      <c r="C14" t="str">
        <v>A (Muy Importante)</v>
      </c>
      <c r="D14">
        <v>2</v>
      </c>
      <c r="E14">
        <v>4</v>
      </c>
      <c r="F14">
        <v>0</v>
      </c>
      <c r="AJ14" t="str">
        <v>Incidente</v>
      </c>
      <c r="AK14" t="str">
        <v>Type4</v>
      </c>
      <c r="AL14" t="str">
        <v>A++ (Bloqueo)</v>
      </c>
      <c r="AM14">
        <v>9</v>
      </c>
      <c r="AN14">
        <v>1</v>
      </c>
      <c r="AO14">
        <v>1</v>
      </c>
    </row>
    <row r="15" spans="1:41" x14ac:dyDescent="0.35">
      <c r="A15" t="str">
        <v>Incidente</v>
      </c>
      <c r="B15" t="str">
        <v>Type4</v>
      </c>
      <c r="C15" t="str">
        <v>A+ (Crítico)</v>
      </c>
      <c r="D15">
        <v>2</v>
      </c>
      <c r="E15">
        <v>3</v>
      </c>
      <c r="F15">
        <v>3</v>
      </c>
      <c r="AJ15" t="str">
        <v>Incidente</v>
      </c>
      <c r="AK15" t="str">
        <v>Type4</v>
      </c>
      <c r="AL15" t="str">
        <v>A++ (Bloqueo)</v>
      </c>
      <c r="AM15">
        <v>8</v>
      </c>
      <c r="AN15">
        <v>0</v>
      </c>
      <c r="AO15">
        <v>0</v>
      </c>
    </row>
    <row r="16" spans="1:41" x14ac:dyDescent="0.35">
      <c r="A16" t="str">
        <v>Incidente</v>
      </c>
      <c r="B16" t="str">
        <v>Type2</v>
      </c>
      <c r="C16" t="str">
        <v>A (Muy Importante)</v>
      </c>
      <c r="D16">
        <v>2</v>
      </c>
      <c r="E16">
        <v>4</v>
      </c>
      <c r="F16">
        <v>0</v>
      </c>
      <c r="AJ16" t="str">
        <v>Incidente</v>
      </c>
      <c r="AK16" t="str">
        <v>Type4</v>
      </c>
      <c r="AL16" t="str">
        <v>A++ (Bloqueo)</v>
      </c>
      <c r="AM16">
        <v>8</v>
      </c>
      <c r="AN16">
        <v>3</v>
      </c>
      <c r="AO16">
        <v>3</v>
      </c>
    </row>
    <row r="17" spans="1:41" x14ac:dyDescent="0.35">
      <c r="A17" t="str">
        <v>Incidente</v>
      </c>
      <c r="B17" t="str">
        <v>Type4</v>
      </c>
      <c r="C17" t="str">
        <v>A+ (Crítico)</v>
      </c>
      <c r="D17">
        <v>2</v>
      </c>
      <c r="E17">
        <v>0</v>
      </c>
      <c r="F17">
        <v>0</v>
      </c>
      <c r="AJ17" t="str">
        <v>Incidente</v>
      </c>
      <c r="AK17" t="str">
        <v>Type4</v>
      </c>
      <c r="AL17" t="str">
        <v>A++ (Bloqueo)</v>
      </c>
      <c r="AM17">
        <v>8</v>
      </c>
      <c r="AN17">
        <v>0</v>
      </c>
      <c r="AO17">
        <v>0</v>
      </c>
    </row>
    <row r="18" spans="1:41" x14ac:dyDescent="0.35">
      <c r="A18" t="str">
        <v>Incidente</v>
      </c>
      <c r="B18" t="str">
        <v>Type4</v>
      </c>
      <c r="C18" t="str">
        <v>A++ (Bloqueo)</v>
      </c>
      <c r="D18">
        <v>2</v>
      </c>
      <c r="E18">
        <v>0</v>
      </c>
      <c r="F18">
        <v>0</v>
      </c>
      <c r="AJ18" t="str">
        <v>Incidente</v>
      </c>
      <c r="AK18" t="str">
        <v>Type4</v>
      </c>
      <c r="AL18" t="str">
        <v>A++ (Bloqueo)</v>
      </c>
      <c r="AM18">
        <v>8</v>
      </c>
      <c r="AN18">
        <v>0</v>
      </c>
      <c r="AO18">
        <v>0</v>
      </c>
    </row>
    <row r="19" spans="1:41" x14ac:dyDescent="0.35">
      <c r="A19" t="str">
        <v>Incidente</v>
      </c>
      <c r="B19" t="str">
        <v>Type2</v>
      </c>
      <c r="C19" t="str">
        <v>A (Muy Importante)</v>
      </c>
      <c r="D19">
        <v>2</v>
      </c>
      <c r="E19">
        <v>4</v>
      </c>
      <c r="F19">
        <v>0</v>
      </c>
      <c r="AJ19" t="str">
        <v>Incidente</v>
      </c>
      <c r="AK19" t="str">
        <v>Type4</v>
      </c>
      <c r="AL19" t="str">
        <v>A++ (Bloqueo)</v>
      </c>
      <c r="AM19">
        <v>8</v>
      </c>
      <c r="AN19">
        <v>1</v>
      </c>
      <c r="AO19">
        <v>1</v>
      </c>
    </row>
    <row r="20" spans="1:41" x14ac:dyDescent="0.35">
      <c r="A20" t="str">
        <v>Incidente</v>
      </c>
      <c r="B20" t="str">
        <v>Type2</v>
      </c>
      <c r="C20" t="str">
        <v>A (Muy Importante)</v>
      </c>
      <c r="D20">
        <v>2</v>
      </c>
      <c r="E20">
        <v>5</v>
      </c>
      <c r="F20">
        <v>5</v>
      </c>
      <c r="AJ20" t="str">
        <v>Incidente</v>
      </c>
      <c r="AK20" t="str">
        <v>Type4</v>
      </c>
      <c r="AL20" t="str">
        <v>A++ (Bloqueo)</v>
      </c>
      <c r="AM20">
        <v>8</v>
      </c>
      <c r="AN20">
        <v>0</v>
      </c>
      <c r="AO20">
        <v>0</v>
      </c>
    </row>
    <row r="21" spans="1:41" x14ac:dyDescent="0.35">
      <c r="A21" t="str">
        <v>Incidente</v>
      </c>
      <c r="B21" t="str">
        <v>Type6</v>
      </c>
      <c r="C21" t="str">
        <v>A (Muy Importante)</v>
      </c>
      <c r="D21">
        <v>2</v>
      </c>
      <c r="E21">
        <v>0</v>
      </c>
      <c r="F21">
        <v>0</v>
      </c>
      <c r="AJ21" t="str">
        <v>Incidente</v>
      </c>
      <c r="AK21" t="str">
        <v>Type4</v>
      </c>
      <c r="AL21" t="str">
        <v>A++ (Bloqueo)</v>
      </c>
      <c r="AM21">
        <v>8</v>
      </c>
      <c r="AN21">
        <v>12</v>
      </c>
      <c r="AO21">
        <v>12</v>
      </c>
    </row>
    <row r="22" spans="1:41" x14ac:dyDescent="0.35">
      <c r="A22" t="str">
        <v>Incidente</v>
      </c>
      <c r="B22" t="str">
        <v>Type6</v>
      </c>
      <c r="C22" t="str">
        <v>A (Muy Importante)</v>
      </c>
      <c r="D22">
        <v>2</v>
      </c>
      <c r="E22">
        <v>0</v>
      </c>
      <c r="F22">
        <v>0</v>
      </c>
      <c r="AJ22" t="str">
        <v>Incidente</v>
      </c>
      <c r="AK22" t="str">
        <v>Type4</v>
      </c>
      <c r="AL22" t="str">
        <v>A++ (Bloqueo)</v>
      </c>
      <c r="AM22">
        <v>8</v>
      </c>
      <c r="AN22">
        <v>0</v>
      </c>
      <c r="AO22">
        <v>0</v>
      </c>
    </row>
    <row r="23" spans="1:41" x14ac:dyDescent="0.35">
      <c r="A23" t="str">
        <v>Incidente</v>
      </c>
      <c r="B23" t="str">
        <v>Type2</v>
      </c>
      <c r="C23" t="str">
        <v>A (Muy Importante)</v>
      </c>
      <c r="D23">
        <v>2</v>
      </c>
      <c r="E23">
        <v>4</v>
      </c>
      <c r="F23">
        <v>4</v>
      </c>
      <c r="AJ23" t="str">
        <v>Incidente</v>
      </c>
      <c r="AK23" t="str">
        <v>Type4</v>
      </c>
      <c r="AL23" t="str">
        <v>A++ (Bloqueo)</v>
      </c>
      <c r="AM23">
        <v>8</v>
      </c>
      <c r="AN23">
        <v>4</v>
      </c>
      <c r="AO23">
        <v>1</v>
      </c>
    </row>
    <row r="24" spans="1:41" x14ac:dyDescent="0.35">
      <c r="A24" t="str">
        <v>Incidente</v>
      </c>
      <c r="B24" t="str">
        <v>Type2</v>
      </c>
      <c r="C24" t="str">
        <v>A (Muy Importante)</v>
      </c>
      <c r="D24">
        <v>2</v>
      </c>
      <c r="E24">
        <v>4</v>
      </c>
      <c r="F24">
        <v>3</v>
      </c>
      <c r="AJ24" t="str">
        <v>Incidente</v>
      </c>
      <c r="AK24" t="str">
        <v>Type4</v>
      </c>
      <c r="AL24" t="str">
        <v>A++ (Bloqueo)</v>
      </c>
      <c r="AM24">
        <v>4</v>
      </c>
      <c r="AN24">
        <v>1</v>
      </c>
      <c r="AO24">
        <v>1</v>
      </c>
    </row>
    <row r="25" spans="1:41" x14ac:dyDescent="0.35">
      <c r="A25" t="str">
        <v>Incidente</v>
      </c>
      <c r="B25" t="str">
        <v>Type4</v>
      </c>
      <c r="C25" t="str">
        <v>A (Muy Importante)</v>
      </c>
      <c r="D25">
        <v>2</v>
      </c>
      <c r="E25">
        <v>1</v>
      </c>
      <c r="F25">
        <v>0</v>
      </c>
      <c r="AJ25" t="str">
        <v>Incidente</v>
      </c>
      <c r="AK25" t="str">
        <v>Type4</v>
      </c>
      <c r="AL25" t="str">
        <v>A++ (Bloqueo)</v>
      </c>
      <c r="AM25">
        <v>4</v>
      </c>
      <c r="AN25">
        <v>0</v>
      </c>
      <c r="AO25">
        <v>0</v>
      </c>
    </row>
    <row r="26" spans="1:41" x14ac:dyDescent="0.35">
      <c r="A26" t="str">
        <v>Incidente</v>
      </c>
      <c r="B26" t="str">
        <v>Type2</v>
      </c>
      <c r="C26" t="str">
        <v>A (Muy Importante)</v>
      </c>
      <c r="D26">
        <v>2</v>
      </c>
      <c r="E26">
        <v>1</v>
      </c>
      <c r="F26">
        <v>1</v>
      </c>
      <c r="AJ26" t="str">
        <v>Incidente</v>
      </c>
      <c r="AK26" t="str">
        <v>Type4</v>
      </c>
      <c r="AL26" t="str">
        <v>A++ (Bloqueo)</v>
      </c>
      <c r="AM26">
        <v>4</v>
      </c>
      <c r="AN26">
        <v>28</v>
      </c>
      <c r="AO26">
        <v>28</v>
      </c>
    </row>
    <row r="27" spans="1:41" x14ac:dyDescent="0.35">
      <c r="A27" t="str">
        <v>Solicitud de servicio</v>
      </c>
      <c r="B27" t="str">
        <v>Type2</v>
      </c>
      <c r="C27" t="str">
        <v>B (Importante)</v>
      </c>
      <c r="D27">
        <v>2</v>
      </c>
      <c r="E27">
        <v>5</v>
      </c>
      <c r="F27">
        <v>0</v>
      </c>
    </row>
    <row r="28" spans="1:41" x14ac:dyDescent="0.35">
      <c r="A28" t="str">
        <v>Solicitud de servicio</v>
      </c>
      <c r="B28" t="str">
        <v>Type2</v>
      </c>
      <c r="C28" t="str">
        <v>B (Importante)</v>
      </c>
      <c r="D28">
        <v>2</v>
      </c>
      <c r="E28">
        <v>5</v>
      </c>
      <c r="F28">
        <v>0</v>
      </c>
    </row>
    <row r="29" spans="1:41" x14ac:dyDescent="0.35">
      <c r="A29" t="str">
        <v>Incidente</v>
      </c>
      <c r="B29" t="str">
        <v>Type4</v>
      </c>
      <c r="C29" t="str">
        <v>A++ (Bloqueo)</v>
      </c>
      <c r="D29">
        <v>2</v>
      </c>
      <c r="E29">
        <v>1</v>
      </c>
      <c r="F29">
        <v>1</v>
      </c>
    </row>
    <row r="30" spans="1:41" x14ac:dyDescent="0.35">
      <c r="A30" t="str">
        <v>Solicitud de servicio</v>
      </c>
      <c r="B30" t="str">
        <v>Type1</v>
      </c>
      <c r="C30" t="str">
        <v>B (Importante)</v>
      </c>
      <c r="D30">
        <v>2</v>
      </c>
      <c r="E30">
        <v>1</v>
      </c>
      <c r="F30">
        <v>0</v>
      </c>
    </row>
    <row r="31" spans="1:41" x14ac:dyDescent="0.35">
      <c r="A31" t="str">
        <v>Incidente</v>
      </c>
      <c r="B31" t="str">
        <v>Type2</v>
      </c>
      <c r="C31" t="str">
        <v>A (Muy Importante)</v>
      </c>
      <c r="D31">
        <v>2</v>
      </c>
      <c r="E31">
        <v>1</v>
      </c>
      <c r="F31">
        <v>0</v>
      </c>
    </row>
    <row r="32" spans="1:41" x14ac:dyDescent="0.35">
      <c r="A32" t="str">
        <v>Incidente</v>
      </c>
      <c r="B32" t="str">
        <v>Type2</v>
      </c>
      <c r="C32" t="str">
        <v>A (Muy Importante)</v>
      </c>
      <c r="D32">
        <v>2</v>
      </c>
      <c r="E32">
        <v>6</v>
      </c>
      <c r="F32">
        <v>5</v>
      </c>
    </row>
    <row r="33" spans="1:6" x14ac:dyDescent="0.35">
      <c r="A33" t="str">
        <v>Incidente</v>
      </c>
      <c r="B33" t="str">
        <v>Type2</v>
      </c>
      <c r="C33" t="str">
        <v>A (Muy Importante)</v>
      </c>
      <c r="D33">
        <v>2</v>
      </c>
      <c r="E33">
        <v>1</v>
      </c>
      <c r="F33">
        <v>1</v>
      </c>
    </row>
    <row r="34" spans="1:6" x14ac:dyDescent="0.35">
      <c r="A34" t="str">
        <v>Incidente</v>
      </c>
      <c r="B34" t="str">
        <v>Type2</v>
      </c>
      <c r="C34" t="str">
        <v>A (Muy Importante)</v>
      </c>
      <c r="D34">
        <v>2</v>
      </c>
      <c r="E34">
        <v>1</v>
      </c>
      <c r="F34">
        <v>0</v>
      </c>
    </row>
    <row r="35" spans="1:6" x14ac:dyDescent="0.35">
      <c r="A35" t="str">
        <v>Incidente</v>
      </c>
      <c r="B35" t="str">
        <v>Type2</v>
      </c>
      <c r="C35" t="str">
        <v>A (Muy Importante)</v>
      </c>
      <c r="D35">
        <v>2</v>
      </c>
      <c r="E35">
        <v>1</v>
      </c>
      <c r="F35">
        <v>1</v>
      </c>
    </row>
    <row r="36" spans="1:6" x14ac:dyDescent="0.35">
      <c r="A36" t="str">
        <v>Incidente</v>
      </c>
      <c r="B36" t="str">
        <v>Type2</v>
      </c>
      <c r="C36" t="str">
        <v>A (Muy Importante)</v>
      </c>
      <c r="D36">
        <v>2</v>
      </c>
      <c r="E36">
        <v>1</v>
      </c>
      <c r="F36">
        <v>0</v>
      </c>
    </row>
    <row r="37" spans="1:6" x14ac:dyDescent="0.35">
      <c r="A37" t="str">
        <v>Incidente</v>
      </c>
      <c r="B37" t="str">
        <v>Type2</v>
      </c>
      <c r="C37" t="str">
        <v>A (Muy Importante)</v>
      </c>
      <c r="D37">
        <v>2</v>
      </c>
      <c r="E37">
        <v>1</v>
      </c>
      <c r="F37">
        <v>0</v>
      </c>
    </row>
    <row r="38" spans="1:6" x14ac:dyDescent="0.35">
      <c r="A38" t="str">
        <v>Incidente</v>
      </c>
      <c r="B38" t="str">
        <v>Type2</v>
      </c>
      <c r="C38" t="str">
        <v>A (Muy Importante)</v>
      </c>
      <c r="D38">
        <v>2</v>
      </c>
      <c r="E38">
        <v>1</v>
      </c>
      <c r="F38">
        <v>1</v>
      </c>
    </row>
    <row r="39" spans="1:6" x14ac:dyDescent="0.35">
      <c r="A39" t="str">
        <v>Incidente</v>
      </c>
      <c r="B39" t="str">
        <v>Type7</v>
      </c>
      <c r="C39" t="str">
        <v>A (Muy Importante)</v>
      </c>
      <c r="D39">
        <v>2</v>
      </c>
      <c r="E39">
        <v>0</v>
      </c>
      <c r="F39">
        <v>0</v>
      </c>
    </row>
    <row r="40" spans="1:6" x14ac:dyDescent="0.35">
      <c r="A40" t="str">
        <v>Incidente</v>
      </c>
      <c r="B40" t="str">
        <v>Type8</v>
      </c>
      <c r="C40" t="str">
        <v>B (Importante)</v>
      </c>
      <c r="D40">
        <v>2</v>
      </c>
      <c r="E40">
        <v>1</v>
      </c>
      <c r="F40">
        <v>0</v>
      </c>
    </row>
    <row r="41" spans="1:6" x14ac:dyDescent="0.35">
      <c r="A41" t="str">
        <v>Incidente</v>
      </c>
      <c r="B41" t="str">
        <v>Type8</v>
      </c>
      <c r="C41" t="str">
        <v>B (Importante)</v>
      </c>
      <c r="D41">
        <v>2</v>
      </c>
      <c r="E41">
        <v>8</v>
      </c>
      <c r="F41">
        <v>0</v>
      </c>
    </row>
    <row r="42" spans="1:6" x14ac:dyDescent="0.35">
      <c r="A42" t="str">
        <v>Incidente</v>
      </c>
      <c r="B42" t="str">
        <v>Type6</v>
      </c>
      <c r="C42" t="str">
        <v>A (Muy Importante)</v>
      </c>
      <c r="D42">
        <v>2</v>
      </c>
      <c r="E42">
        <v>0</v>
      </c>
      <c r="F42">
        <v>0</v>
      </c>
    </row>
    <row r="43" spans="1:6" x14ac:dyDescent="0.35">
      <c r="A43" t="str">
        <v>Incidente</v>
      </c>
      <c r="B43" t="str">
        <v>Type2</v>
      </c>
      <c r="C43" t="str">
        <v>A (Muy Importante)</v>
      </c>
      <c r="D43">
        <v>2</v>
      </c>
      <c r="E43">
        <v>4</v>
      </c>
      <c r="F43">
        <v>4</v>
      </c>
    </row>
    <row r="44" spans="1:6" x14ac:dyDescent="0.35">
      <c r="A44" t="str">
        <v>Incidente</v>
      </c>
      <c r="B44" t="str">
        <v>Type2</v>
      </c>
      <c r="C44" t="str">
        <v>A (Muy Importante)</v>
      </c>
      <c r="D44">
        <v>2</v>
      </c>
      <c r="E44">
        <v>1</v>
      </c>
      <c r="F44">
        <v>0</v>
      </c>
    </row>
    <row r="45" spans="1:6" x14ac:dyDescent="0.35">
      <c r="A45" t="str">
        <v>Incidente</v>
      </c>
      <c r="B45" t="str">
        <v>Type2</v>
      </c>
      <c r="C45" t="str">
        <v>A (Muy Importante)</v>
      </c>
      <c r="D45">
        <v>2</v>
      </c>
      <c r="E45">
        <v>0</v>
      </c>
      <c r="F45">
        <v>0</v>
      </c>
    </row>
    <row r="46" spans="1:6" x14ac:dyDescent="0.35">
      <c r="A46" t="str">
        <v>Incidente</v>
      </c>
      <c r="B46" t="str">
        <v>Type2</v>
      </c>
      <c r="C46" t="str">
        <v>A+ (Crítico)</v>
      </c>
      <c r="D46">
        <v>2</v>
      </c>
      <c r="E46">
        <v>0</v>
      </c>
      <c r="F46">
        <v>0</v>
      </c>
    </row>
    <row r="47" spans="1:6" x14ac:dyDescent="0.35">
      <c r="A47" t="str">
        <v>Solicitud de servicio</v>
      </c>
      <c r="B47" t="str">
        <v>Type2</v>
      </c>
      <c r="C47" t="str">
        <v>D (Trivial)</v>
      </c>
      <c r="D47">
        <v>2</v>
      </c>
      <c r="E47">
        <v>0</v>
      </c>
      <c r="F47">
        <v>0</v>
      </c>
    </row>
    <row r="48" spans="1:6" x14ac:dyDescent="0.35">
      <c r="A48" t="str">
        <v>Incidente</v>
      </c>
      <c r="B48" t="str">
        <v>Type4</v>
      </c>
      <c r="C48" t="str">
        <v>A (Muy Importante)</v>
      </c>
      <c r="D48">
        <v>2</v>
      </c>
      <c r="E48">
        <v>7</v>
      </c>
      <c r="F48">
        <v>0</v>
      </c>
    </row>
    <row r="49" spans="1:6" x14ac:dyDescent="0.35">
      <c r="A49" t="str">
        <v>Incidente</v>
      </c>
      <c r="B49" t="str">
        <v>Type2</v>
      </c>
      <c r="C49" t="str">
        <v>A+ (Crítico)</v>
      </c>
      <c r="D49">
        <v>2</v>
      </c>
      <c r="E49">
        <v>0</v>
      </c>
      <c r="F49">
        <v>0</v>
      </c>
    </row>
    <row r="50" spans="1:6" x14ac:dyDescent="0.35">
      <c r="A50" t="str">
        <v>Incidente</v>
      </c>
      <c r="B50" t="str">
        <v>Type4</v>
      </c>
      <c r="C50" t="str">
        <v>A (Muy Importante)</v>
      </c>
      <c r="D50">
        <v>2</v>
      </c>
      <c r="E50">
        <v>0</v>
      </c>
      <c r="F50">
        <v>0</v>
      </c>
    </row>
    <row r="51" spans="1:6" x14ac:dyDescent="0.35">
      <c r="A51" t="str">
        <v>Incidente</v>
      </c>
      <c r="B51" t="str">
        <v>Type2</v>
      </c>
      <c r="C51" t="str">
        <v>A+ (Crítico)</v>
      </c>
      <c r="D51">
        <v>2</v>
      </c>
      <c r="E51">
        <v>0</v>
      </c>
      <c r="F51">
        <v>0</v>
      </c>
    </row>
    <row r="52" spans="1:6" x14ac:dyDescent="0.35">
      <c r="A52" t="str">
        <v>Incidente</v>
      </c>
      <c r="B52" t="str">
        <v>Type4</v>
      </c>
      <c r="C52" t="str">
        <v>A+ (Crítico)</v>
      </c>
      <c r="D52">
        <v>2</v>
      </c>
      <c r="E52">
        <v>2</v>
      </c>
      <c r="F52">
        <v>2</v>
      </c>
    </row>
    <row r="53" spans="1:6" x14ac:dyDescent="0.35">
      <c r="A53" t="str">
        <v>Incidente</v>
      </c>
      <c r="B53" t="str">
        <v>Type8</v>
      </c>
      <c r="C53" t="str">
        <v>B (Importante)</v>
      </c>
      <c r="D53">
        <v>2</v>
      </c>
      <c r="E53">
        <v>2</v>
      </c>
      <c r="F53">
        <v>0</v>
      </c>
    </row>
    <row r="54" spans="1:6" x14ac:dyDescent="0.35">
      <c r="A54" t="str">
        <v>Incidente</v>
      </c>
      <c r="B54" t="str">
        <v>Type8</v>
      </c>
      <c r="C54" t="str">
        <v>B (Importante)</v>
      </c>
      <c r="D54">
        <v>2</v>
      </c>
      <c r="E54">
        <v>3</v>
      </c>
      <c r="F54">
        <v>0</v>
      </c>
    </row>
    <row r="55" spans="1:6" x14ac:dyDescent="0.35">
      <c r="A55" t="str">
        <v>Incidente</v>
      </c>
      <c r="B55" t="str">
        <v>Type8</v>
      </c>
      <c r="C55" t="str">
        <v>B (Importante)</v>
      </c>
      <c r="D55">
        <v>2</v>
      </c>
      <c r="E55">
        <v>4</v>
      </c>
      <c r="F55">
        <v>0</v>
      </c>
    </row>
    <row r="56" spans="1:6" x14ac:dyDescent="0.35">
      <c r="A56" t="str">
        <v>Incidente</v>
      </c>
      <c r="B56" t="str">
        <v>Type4</v>
      </c>
      <c r="C56" t="str">
        <v>A (Muy Importante)</v>
      </c>
      <c r="D56">
        <v>2</v>
      </c>
      <c r="E56">
        <v>0</v>
      </c>
      <c r="F56">
        <v>0</v>
      </c>
    </row>
    <row r="57" spans="1:6" x14ac:dyDescent="0.35">
      <c r="A57" t="str">
        <v>Incidente</v>
      </c>
      <c r="B57" t="str">
        <v>Type2</v>
      </c>
      <c r="C57" t="str">
        <v>A (Muy Importante)</v>
      </c>
      <c r="D57">
        <v>2</v>
      </c>
      <c r="E57">
        <v>0</v>
      </c>
      <c r="F57">
        <v>0</v>
      </c>
    </row>
    <row r="58" spans="1:6" x14ac:dyDescent="0.35">
      <c r="A58" t="str">
        <v>Incidente</v>
      </c>
      <c r="B58" t="str">
        <v>Type4</v>
      </c>
      <c r="C58" t="str">
        <v>A (Muy Importante)</v>
      </c>
      <c r="D58">
        <v>2</v>
      </c>
      <c r="E58">
        <v>11</v>
      </c>
      <c r="F58">
        <v>11</v>
      </c>
    </row>
    <row r="59" spans="1:6" x14ac:dyDescent="0.35">
      <c r="A59" t="str">
        <v>Incidente</v>
      </c>
      <c r="B59" t="str">
        <v>Type2</v>
      </c>
      <c r="C59" t="str">
        <v>A (Muy Importante)</v>
      </c>
      <c r="D59">
        <v>2</v>
      </c>
      <c r="E59">
        <v>10</v>
      </c>
      <c r="F59">
        <v>7</v>
      </c>
    </row>
    <row r="60" spans="1:6" x14ac:dyDescent="0.35">
      <c r="A60" t="str">
        <v>Incidente</v>
      </c>
      <c r="B60" t="str">
        <v>Type2</v>
      </c>
      <c r="C60" t="str">
        <v>A (Muy Importante)</v>
      </c>
      <c r="D60">
        <v>2</v>
      </c>
      <c r="E60">
        <v>0</v>
      </c>
      <c r="F60">
        <v>0</v>
      </c>
    </row>
    <row r="61" spans="1:6" x14ac:dyDescent="0.35">
      <c r="A61" t="str">
        <v>Incidente</v>
      </c>
      <c r="B61" t="str">
        <v>Type8</v>
      </c>
      <c r="C61" t="str">
        <v>B (Importante)</v>
      </c>
      <c r="D61">
        <v>2</v>
      </c>
      <c r="E61">
        <v>3</v>
      </c>
      <c r="F61">
        <v>0</v>
      </c>
    </row>
    <row r="62" spans="1:6" x14ac:dyDescent="0.35">
      <c r="A62" t="str">
        <v>Solicitud de servicio</v>
      </c>
      <c r="B62" t="str">
        <v>Type1</v>
      </c>
      <c r="C62" t="str">
        <v>B (Importante)</v>
      </c>
      <c r="D62">
        <v>2</v>
      </c>
      <c r="E62">
        <v>7</v>
      </c>
      <c r="F62">
        <v>0</v>
      </c>
    </row>
    <row r="63" spans="1:6" x14ac:dyDescent="0.35">
      <c r="A63" t="str">
        <v>Solicitud de servicio</v>
      </c>
      <c r="B63" t="str">
        <v>Type1</v>
      </c>
      <c r="C63" t="str">
        <v>A (Muy Importante)</v>
      </c>
      <c r="D63">
        <v>2</v>
      </c>
      <c r="E63">
        <v>0</v>
      </c>
      <c r="F63">
        <v>0</v>
      </c>
    </row>
    <row r="64" spans="1:6" x14ac:dyDescent="0.35">
      <c r="A64" t="str">
        <v>Incidente</v>
      </c>
      <c r="B64" t="str">
        <v>Type2</v>
      </c>
      <c r="C64" t="str">
        <v>A (Muy Importante)</v>
      </c>
      <c r="D64">
        <v>2</v>
      </c>
      <c r="E64">
        <v>0</v>
      </c>
      <c r="F64">
        <v>0</v>
      </c>
    </row>
    <row r="65" spans="1:6" x14ac:dyDescent="0.35">
      <c r="A65" t="str">
        <v>Incidente</v>
      </c>
      <c r="B65" t="str">
        <v>Type2</v>
      </c>
      <c r="C65" t="str">
        <v>A (Muy Importante)</v>
      </c>
      <c r="D65">
        <v>2</v>
      </c>
      <c r="E65">
        <v>0</v>
      </c>
      <c r="F65">
        <v>0</v>
      </c>
    </row>
    <row r="66" spans="1:6" x14ac:dyDescent="0.35">
      <c r="A66" t="str">
        <v>Incidente</v>
      </c>
      <c r="B66" t="str">
        <v>Type4</v>
      </c>
      <c r="C66" t="str">
        <v>A (Muy Importante)</v>
      </c>
      <c r="D66">
        <v>2</v>
      </c>
      <c r="E66">
        <v>0</v>
      </c>
      <c r="F66">
        <v>0</v>
      </c>
    </row>
    <row r="67" spans="1:6" x14ac:dyDescent="0.35">
      <c r="A67" t="str">
        <v>Incidente</v>
      </c>
      <c r="B67" t="str">
        <v>Type2</v>
      </c>
      <c r="C67" t="str">
        <v>A (Muy Importante)</v>
      </c>
      <c r="D67">
        <v>2</v>
      </c>
      <c r="E67">
        <v>0</v>
      </c>
      <c r="F67">
        <v>0</v>
      </c>
    </row>
    <row r="68" spans="1:6" x14ac:dyDescent="0.35">
      <c r="A68" t="str">
        <v>Incidente</v>
      </c>
      <c r="B68" t="str">
        <v>Type2</v>
      </c>
      <c r="C68" t="str">
        <v>A (Muy Importante)</v>
      </c>
      <c r="D68">
        <v>2</v>
      </c>
      <c r="E68">
        <v>1</v>
      </c>
      <c r="F68">
        <v>0</v>
      </c>
    </row>
    <row r="69" spans="1:6" x14ac:dyDescent="0.35">
      <c r="A69" t="str">
        <v>Incidente</v>
      </c>
      <c r="B69" t="str">
        <v>Type2</v>
      </c>
      <c r="C69" t="str">
        <v>A (Muy Importante)</v>
      </c>
      <c r="D69">
        <v>2</v>
      </c>
      <c r="E69">
        <v>5</v>
      </c>
      <c r="F69">
        <v>0</v>
      </c>
    </row>
    <row r="70" spans="1:6" x14ac:dyDescent="0.35">
      <c r="A70" t="str">
        <v>Incidente</v>
      </c>
      <c r="B70" t="str">
        <v>Type4</v>
      </c>
      <c r="C70" t="str">
        <v>A (Muy Importante)</v>
      </c>
      <c r="D70">
        <v>2</v>
      </c>
      <c r="E70">
        <v>0</v>
      </c>
      <c r="F70">
        <v>0</v>
      </c>
    </row>
    <row r="71" spans="1:6" x14ac:dyDescent="0.35">
      <c r="A71" t="str">
        <v>Incidente</v>
      </c>
      <c r="B71" t="str">
        <v>Type2</v>
      </c>
      <c r="C71" t="str">
        <v>A (Muy Importante)</v>
      </c>
      <c r="D71">
        <v>2</v>
      </c>
      <c r="E71">
        <v>0</v>
      </c>
      <c r="F71">
        <v>0</v>
      </c>
    </row>
    <row r="72" spans="1:6" x14ac:dyDescent="0.35">
      <c r="A72" t="str">
        <v>Incidente</v>
      </c>
      <c r="B72" t="str">
        <v>Type4</v>
      </c>
      <c r="C72" t="str">
        <v>A (Muy Importante)</v>
      </c>
      <c r="D72">
        <v>2</v>
      </c>
      <c r="E72">
        <v>1</v>
      </c>
      <c r="F72">
        <v>1</v>
      </c>
    </row>
    <row r="73" spans="1:6" x14ac:dyDescent="0.35">
      <c r="A73" t="str">
        <v>Incidente</v>
      </c>
      <c r="B73" t="str">
        <v>Type2</v>
      </c>
      <c r="C73" t="str">
        <v>A (Muy Importante)</v>
      </c>
      <c r="D73">
        <v>2</v>
      </c>
      <c r="E73">
        <v>5</v>
      </c>
      <c r="F73">
        <v>0</v>
      </c>
    </row>
    <row r="74" spans="1:6" x14ac:dyDescent="0.35">
      <c r="A74" t="str">
        <v>Solicitud de servicio</v>
      </c>
      <c r="B74" t="str">
        <v>Type1</v>
      </c>
      <c r="C74" t="str">
        <v>B (Importante)</v>
      </c>
      <c r="D74">
        <v>2</v>
      </c>
      <c r="E74">
        <v>0</v>
      </c>
      <c r="F74">
        <v>0</v>
      </c>
    </row>
    <row r="75" spans="1:6" x14ac:dyDescent="0.35">
      <c r="A75" t="str">
        <v>Incidente</v>
      </c>
      <c r="B75" t="str">
        <v>Type8</v>
      </c>
      <c r="C75" t="str">
        <v>B (Importante)</v>
      </c>
      <c r="D75">
        <v>2</v>
      </c>
      <c r="E75">
        <v>4</v>
      </c>
      <c r="F75">
        <v>0</v>
      </c>
    </row>
    <row r="76" spans="1:6" x14ac:dyDescent="0.35">
      <c r="A76" t="str">
        <v>Solicitud de servicio</v>
      </c>
      <c r="B76" t="str">
        <v>Type1</v>
      </c>
      <c r="C76" t="str">
        <v>B (Importante)</v>
      </c>
      <c r="D76">
        <v>2</v>
      </c>
      <c r="E76">
        <v>1</v>
      </c>
      <c r="F76">
        <v>0</v>
      </c>
    </row>
    <row r="77" spans="1:6" x14ac:dyDescent="0.35">
      <c r="A77" t="str">
        <v>Solicitud de servicio</v>
      </c>
      <c r="B77" t="str">
        <v>Type1</v>
      </c>
      <c r="C77" t="str">
        <v>A (Muy Importante)</v>
      </c>
      <c r="D77">
        <v>2</v>
      </c>
      <c r="E77">
        <v>1</v>
      </c>
      <c r="F77">
        <v>0</v>
      </c>
    </row>
    <row r="78" spans="1:6" x14ac:dyDescent="0.35">
      <c r="A78" t="str">
        <v>Solicitud de servicio</v>
      </c>
      <c r="B78" t="str">
        <v>Type1</v>
      </c>
      <c r="C78" t="str">
        <v>A (Muy Importante)</v>
      </c>
      <c r="D78">
        <v>2</v>
      </c>
      <c r="E78">
        <v>0</v>
      </c>
      <c r="F78">
        <v>0</v>
      </c>
    </row>
    <row r="79" spans="1:6" x14ac:dyDescent="0.35">
      <c r="A79" t="str">
        <v>Solicitud de servicio</v>
      </c>
      <c r="B79" t="str">
        <v>Type1</v>
      </c>
      <c r="C79" t="str">
        <v>D (Trivial)</v>
      </c>
      <c r="D79">
        <v>2</v>
      </c>
      <c r="E79">
        <v>0</v>
      </c>
      <c r="F79">
        <v>0</v>
      </c>
    </row>
    <row r="80" spans="1:6" x14ac:dyDescent="0.35">
      <c r="A80" t="str">
        <v>Solicitud de servicio</v>
      </c>
      <c r="B80" t="str">
        <v>Type1</v>
      </c>
      <c r="C80" t="str">
        <v>A (Muy Importante)</v>
      </c>
      <c r="D80">
        <v>2</v>
      </c>
      <c r="E80">
        <v>0</v>
      </c>
      <c r="F80">
        <v>0</v>
      </c>
    </row>
    <row r="81" spans="1:6" x14ac:dyDescent="0.35">
      <c r="A81" t="str">
        <v>Incidente</v>
      </c>
      <c r="B81" t="str">
        <v>Type6</v>
      </c>
      <c r="C81" t="str">
        <v>A+ (Crítico)</v>
      </c>
      <c r="D81">
        <v>2</v>
      </c>
      <c r="E81">
        <v>2</v>
      </c>
      <c r="F81">
        <v>2</v>
      </c>
    </row>
    <row r="82" spans="1:6" x14ac:dyDescent="0.35">
      <c r="A82" t="str">
        <v>Incidente</v>
      </c>
      <c r="B82" t="str">
        <v>Type2</v>
      </c>
      <c r="C82" t="str">
        <v>A (Muy Importante)</v>
      </c>
      <c r="D82">
        <v>2</v>
      </c>
      <c r="E82">
        <v>12</v>
      </c>
      <c r="F82">
        <v>12</v>
      </c>
    </row>
    <row r="83" spans="1:6" x14ac:dyDescent="0.35">
      <c r="A83" t="str">
        <v>Incidente</v>
      </c>
      <c r="B83" t="str">
        <v>Type2</v>
      </c>
      <c r="C83" t="str">
        <v>A (Muy Importante)</v>
      </c>
      <c r="D83">
        <v>2</v>
      </c>
      <c r="E83">
        <v>0</v>
      </c>
      <c r="F83">
        <v>0</v>
      </c>
    </row>
    <row r="84" spans="1:6" x14ac:dyDescent="0.35">
      <c r="A84" t="str">
        <v>Incidente</v>
      </c>
      <c r="B84" t="str">
        <v>Type2</v>
      </c>
      <c r="C84" t="str">
        <v>A (Muy Importante)</v>
      </c>
      <c r="D84">
        <v>2</v>
      </c>
      <c r="E84">
        <v>0</v>
      </c>
      <c r="F84">
        <v>0</v>
      </c>
    </row>
    <row r="85" spans="1:6" x14ac:dyDescent="0.35">
      <c r="A85" t="str">
        <v>Incidente</v>
      </c>
      <c r="B85" t="str">
        <v>Type4</v>
      </c>
      <c r="C85" t="str">
        <v>A (Muy Importante)</v>
      </c>
      <c r="D85">
        <v>2</v>
      </c>
      <c r="E85">
        <v>8</v>
      </c>
      <c r="F85">
        <v>0</v>
      </c>
    </row>
    <row r="86" spans="1:6" x14ac:dyDescent="0.35">
      <c r="A86" t="str">
        <v>Incidente</v>
      </c>
      <c r="B86" t="str">
        <v>Type4</v>
      </c>
      <c r="C86" t="str">
        <v>A (Muy Importante)</v>
      </c>
      <c r="D86">
        <v>2</v>
      </c>
      <c r="E86">
        <v>1</v>
      </c>
      <c r="F86">
        <v>1</v>
      </c>
    </row>
    <row r="87" spans="1:6" x14ac:dyDescent="0.35">
      <c r="A87" t="str">
        <v>Solicitud de servicio</v>
      </c>
      <c r="B87" t="str">
        <v>Type1</v>
      </c>
      <c r="C87" t="str">
        <v>A (Muy Importante)</v>
      </c>
      <c r="D87">
        <v>2</v>
      </c>
      <c r="E87">
        <v>1</v>
      </c>
      <c r="F87">
        <v>0</v>
      </c>
    </row>
    <row r="88" spans="1:6" x14ac:dyDescent="0.35">
      <c r="A88" t="str">
        <v>Incidente</v>
      </c>
      <c r="B88" t="str">
        <v>Type2</v>
      </c>
      <c r="C88" t="str">
        <v>A (Muy Importante)</v>
      </c>
      <c r="D88">
        <v>2</v>
      </c>
      <c r="E88">
        <v>1</v>
      </c>
      <c r="F88">
        <v>0</v>
      </c>
    </row>
    <row r="89" spans="1:6" x14ac:dyDescent="0.35">
      <c r="A89" t="str">
        <v>Incidente</v>
      </c>
      <c r="B89" t="str">
        <v>Type2</v>
      </c>
      <c r="C89" t="str">
        <v>A (Muy Importante)</v>
      </c>
      <c r="D89">
        <v>2</v>
      </c>
      <c r="E89">
        <v>2</v>
      </c>
      <c r="F89">
        <v>2</v>
      </c>
    </row>
    <row r="90" spans="1:6" x14ac:dyDescent="0.35">
      <c r="A90" t="str">
        <v>Incidente</v>
      </c>
      <c r="B90" t="str">
        <v>Type2</v>
      </c>
      <c r="C90" t="str">
        <v>A (Muy Importante)</v>
      </c>
      <c r="D90">
        <v>2</v>
      </c>
      <c r="E90">
        <v>2</v>
      </c>
      <c r="F90">
        <v>0</v>
      </c>
    </row>
    <row r="91" spans="1:6" x14ac:dyDescent="0.35">
      <c r="A91" t="str">
        <v>Incidente</v>
      </c>
      <c r="B91" t="str">
        <v>Type2</v>
      </c>
      <c r="C91" t="str">
        <v>A++ (Bloqueo)</v>
      </c>
      <c r="D91">
        <v>2</v>
      </c>
      <c r="E91">
        <v>0</v>
      </c>
      <c r="F91">
        <v>0</v>
      </c>
    </row>
    <row r="92" spans="1:6" x14ac:dyDescent="0.35">
      <c r="A92" t="str">
        <v>Incidente</v>
      </c>
      <c r="B92" t="str">
        <v>Type2</v>
      </c>
      <c r="C92" t="str">
        <v>A (Muy Importante)</v>
      </c>
      <c r="D92">
        <v>2</v>
      </c>
      <c r="E92">
        <v>0</v>
      </c>
      <c r="F92">
        <v>0</v>
      </c>
    </row>
    <row r="93" spans="1:6" x14ac:dyDescent="0.35">
      <c r="A93" t="str">
        <v>Solicitud de servicio</v>
      </c>
      <c r="B93" t="str">
        <v>Type1</v>
      </c>
      <c r="C93" t="str">
        <v>B (Importante)</v>
      </c>
      <c r="D93">
        <v>2</v>
      </c>
      <c r="E93">
        <v>0</v>
      </c>
      <c r="F93">
        <v>0</v>
      </c>
    </row>
    <row r="94" spans="1:6" x14ac:dyDescent="0.35">
      <c r="A94" t="str">
        <v>Incidente</v>
      </c>
      <c r="B94" t="str">
        <v>Type2</v>
      </c>
      <c r="C94" t="str">
        <v>A (Muy Importante)</v>
      </c>
      <c r="D94">
        <v>2</v>
      </c>
      <c r="E94">
        <v>2</v>
      </c>
      <c r="F94">
        <v>0</v>
      </c>
    </row>
    <row r="95" spans="1:6" x14ac:dyDescent="0.35">
      <c r="A95" t="str">
        <v>Incidente</v>
      </c>
      <c r="B95" t="str">
        <v>Type2</v>
      </c>
      <c r="C95" t="str">
        <v>A (Muy Importante)</v>
      </c>
      <c r="D95">
        <v>2</v>
      </c>
      <c r="E95">
        <v>4</v>
      </c>
      <c r="F95">
        <v>0</v>
      </c>
    </row>
    <row r="96" spans="1:6" x14ac:dyDescent="0.35">
      <c r="A96" t="str">
        <v>Incidente</v>
      </c>
      <c r="B96" t="str">
        <v>Type2</v>
      </c>
      <c r="C96" t="str">
        <v>A (Muy Importante)</v>
      </c>
      <c r="D96">
        <v>2</v>
      </c>
      <c r="E96">
        <v>4</v>
      </c>
      <c r="F96">
        <v>0</v>
      </c>
    </row>
    <row r="97" spans="1:6" x14ac:dyDescent="0.35">
      <c r="A97" t="str">
        <v>Incidente</v>
      </c>
      <c r="B97" t="str">
        <v>Type2</v>
      </c>
      <c r="C97" t="str">
        <v>A (Muy Importante)</v>
      </c>
      <c r="D97">
        <v>2</v>
      </c>
      <c r="E97">
        <v>2</v>
      </c>
      <c r="F97">
        <v>0</v>
      </c>
    </row>
    <row r="98" spans="1:6" x14ac:dyDescent="0.35">
      <c r="A98" t="str">
        <v>Incidente</v>
      </c>
      <c r="B98" t="str">
        <v>Type4</v>
      </c>
      <c r="C98" t="str">
        <v>A (Muy Importante)</v>
      </c>
      <c r="D98">
        <v>2</v>
      </c>
      <c r="E98">
        <v>1</v>
      </c>
      <c r="F98">
        <v>0</v>
      </c>
    </row>
    <row r="99" spans="1:6" x14ac:dyDescent="0.35">
      <c r="A99" t="str">
        <v>Incidente</v>
      </c>
      <c r="B99" t="str">
        <v>Type4</v>
      </c>
      <c r="C99" t="str">
        <v>A (Muy Importante)</v>
      </c>
      <c r="D99">
        <v>2</v>
      </c>
      <c r="E99">
        <v>0</v>
      </c>
      <c r="F99">
        <v>0</v>
      </c>
    </row>
    <row r="100" spans="1:6" x14ac:dyDescent="0.35">
      <c r="A100" t="str">
        <v>Incidente</v>
      </c>
      <c r="B100" t="str">
        <v>Type8</v>
      </c>
      <c r="C100" t="str">
        <v>A+ (Crítico)</v>
      </c>
      <c r="D100">
        <v>2</v>
      </c>
      <c r="E100">
        <v>17</v>
      </c>
      <c r="F100">
        <v>0</v>
      </c>
    </row>
    <row r="101" spans="1:6" x14ac:dyDescent="0.35">
      <c r="A101" t="str">
        <v>Solicitud de servicio</v>
      </c>
      <c r="B101" t="str">
        <v>Type1</v>
      </c>
      <c r="C101" t="str">
        <v>B (Importante)</v>
      </c>
      <c r="D101">
        <v>2</v>
      </c>
      <c r="E101">
        <v>3</v>
      </c>
      <c r="F101">
        <v>0</v>
      </c>
    </row>
    <row r="102" spans="1:6" x14ac:dyDescent="0.35">
      <c r="A102" t="str">
        <v>Incidente</v>
      </c>
      <c r="B102" t="str">
        <v>Type6</v>
      </c>
      <c r="C102" t="str">
        <v>A+ (Crítico)</v>
      </c>
      <c r="D102">
        <v>2</v>
      </c>
      <c r="E102">
        <v>0</v>
      </c>
      <c r="F102">
        <v>0</v>
      </c>
    </row>
    <row r="103" spans="1:6" x14ac:dyDescent="0.35">
      <c r="A103" t="str">
        <v>Solicitud de servicio</v>
      </c>
      <c r="B103" t="str">
        <v>Type1</v>
      </c>
      <c r="C103" t="str">
        <v>A (Muy Importante)</v>
      </c>
      <c r="D103">
        <v>2</v>
      </c>
      <c r="E103">
        <v>0</v>
      </c>
      <c r="F103">
        <v>0</v>
      </c>
    </row>
    <row r="104" spans="1:6" x14ac:dyDescent="0.35">
      <c r="A104" t="str">
        <v>Incidente</v>
      </c>
      <c r="B104" t="str">
        <v>Type4</v>
      </c>
      <c r="C104" t="str">
        <v>A++ (Bloqueo)</v>
      </c>
      <c r="D104">
        <v>2</v>
      </c>
      <c r="E104">
        <v>4</v>
      </c>
      <c r="F104">
        <v>4</v>
      </c>
    </row>
    <row r="105" spans="1:6" x14ac:dyDescent="0.35">
      <c r="A105" t="str">
        <v>Incidente</v>
      </c>
      <c r="B105" t="str">
        <v>Type6</v>
      </c>
      <c r="C105" t="str">
        <v>A++ (Bloqueo)</v>
      </c>
      <c r="D105">
        <v>2</v>
      </c>
      <c r="E105">
        <v>0</v>
      </c>
      <c r="F105">
        <v>0</v>
      </c>
    </row>
    <row r="106" spans="1:6" x14ac:dyDescent="0.35">
      <c r="A106" t="str">
        <v>Incidente</v>
      </c>
      <c r="B106" t="str">
        <v>Type4</v>
      </c>
      <c r="C106" t="str">
        <v>A (Muy Importante)</v>
      </c>
      <c r="D106">
        <v>2</v>
      </c>
      <c r="E106">
        <v>5</v>
      </c>
      <c r="F106">
        <v>0</v>
      </c>
    </row>
    <row r="107" spans="1:6" x14ac:dyDescent="0.35">
      <c r="A107" t="str">
        <v>Incidente</v>
      </c>
      <c r="B107" t="str">
        <v>Type4</v>
      </c>
      <c r="C107" t="str">
        <v>A (Muy Importante)</v>
      </c>
      <c r="D107">
        <v>2</v>
      </c>
      <c r="E107">
        <v>4</v>
      </c>
      <c r="F107">
        <v>4</v>
      </c>
    </row>
    <row r="108" spans="1:6" x14ac:dyDescent="0.35">
      <c r="A108" t="str">
        <v>Incidente</v>
      </c>
      <c r="B108" t="str">
        <v>Type2</v>
      </c>
      <c r="C108" t="str">
        <v>A (Muy Importante)</v>
      </c>
      <c r="D108">
        <v>2</v>
      </c>
      <c r="E108">
        <v>5</v>
      </c>
      <c r="F108">
        <v>5</v>
      </c>
    </row>
    <row r="109" spans="1:6" x14ac:dyDescent="0.35">
      <c r="A109" t="str">
        <v>Incidente</v>
      </c>
      <c r="B109" t="str">
        <v>Type2</v>
      </c>
      <c r="C109" t="str">
        <v>A (Muy Importante)</v>
      </c>
      <c r="D109">
        <v>2</v>
      </c>
      <c r="E109">
        <v>4</v>
      </c>
      <c r="F109">
        <v>0</v>
      </c>
    </row>
    <row r="110" spans="1:6" x14ac:dyDescent="0.35">
      <c r="A110" t="str">
        <v>Incidente</v>
      </c>
      <c r="B110" t="str">
        <v>Type2</v>
      </c>
      <c r="C110" t="str">
        <v>A (Muy Importante)</v>
      </c>
      <c r="D110">
        <v>2</v>
      </c>
      <c r="E110">
        <v>6</v>
      </c>
      <c r="F110">
        <v>5</v>
      </c>
    </row>
    <row r="111" spans="1:6" x14ac:dyDescent="0.35">
      <c r="A111" t="str">
        <v>Incidente</v>
      </c>
      <c r="B111" t="str">
        <v>Type2</v>
      </c>
      <c r="C111" t="str">
        <v>A (Muy Importante)</v>
      </c>
      <c r="D111">
        <v>2</v>
      </c>
      <c r="E111">
        <v>4</v>
      </c>
      <c r="F111">
        <v>4</v>
      </c>
    </row>
    <row r="112" spans="1:6" x14ac:dyDescent="0.35">
      <c r="A112" t="str">
        <v>Incidente</v>
      </c>
      <c r="B112" t="str">
        <v>Type6</v>
      </c>
      <c r="C112" t="str">
        <v>A (Muy Importante)</v>
      </c>
      <c r="D112">
        <v>2</v>
      </c>
      <c r="E112">
        <v>18</v>
      </c>
      <c r="F112">
        <v>0</v>
      </c>
    </row>
    <row r="113" spans="1:6" x14ac:dyDescent="0.35">
      <c r="A113" t="str">
        <v>Incidente</v>
      </c>
      <c r="B113" t="str">
        <v>Type2</v>
      </c>
      <c r="C113" t="str">
        <v>A (Muy Importante)</v>
      </c>
      <c r="D113">
        <v>2</v>
      </c>
      <c r="E113">
        <v>6</v>
      </c>
      <c r="F113">
        <v>0</v>
      </c>
    </row>
    <row r="114" spans="1:6" x14ac:dyDescent="0.35">
      <c r="A114" t="str">
        <v>Incidente</v>
      </c>
      <c r="B114" t="str">
        <v>Type2</v>
      </c>
      <c r="C114" t="str">
        <v>A (Muy Importante)</v>
      </c>
      <c r="D114">
        <v>2</v>
      </c>
      <c r="E114">
        <v>2</v>
      </c>
      <c r="F114">
        <v>0</v>
      </c>
    </row>
    <row r="115" spans="1:6" x14ac:dyDescent="0.35">
      <c r="A115" t="str">
        <v>Solicitud de servicio</v>
      </c>
      <c r="B115" t="str">
        <v>Type1</v>
      </c>
      <c r="C115" t="str">
        <v>A (Muy Importante)</v>
      </c>
      <c r="D115">
        <v>2</v>
      </c>
      <c r="E115">
        <v>0</v>
      </c>
      <c r="F115">
        <v>0</v>
      </c>
    </row>
    <row r="116" spans="1:6" x14ac:dyDescent="0.35">
      <c r="A116" t="str">
        <v>Incidente</v>
      </c>
      <c r="B116" t="str">
        <v>Type2</v>
      </c>
      <c r="C116" t="str">
        <v>A+ (Crítico)</v>
      </c>
      <c r="D116">
        <v>2</v>
      </c>
      <c r="E116">
        <v>9</v>
      </c>
      <c r="F116">
        <v>0</v>
      </c>
    </row>
    <row r="117" spans="1:6" x14ac:dyDescent="0.35">
      <c r="A117" t="str">
        <v>Incidente</v>
      </c>
      <c r="B117" t="str">
        <v>Type4</v>
      </c>
      <c r="C117" t="str">
        <v>A++ (Bloqueo)</v>
      </c>
      <c r="D117">
        <v>2</v>
      </c>
      <c r="E117">
        <v>0</v>
      </c>
      <c r="F117">
        <v>0</v>
      </c>
    </row>
    <row r="118" spans="1:6" x14ac:dyDescent="0.35">
      <c r="A118" t="str">
        <v>Incidente</v>
      </c>
      <c r="B118" t="str">
        <v>Type4</v>
      </c>
      <c r="C118" t="str">
        <v>A+ (Crítico)</v>
      </c>
      <c r="D118">
        <v>2</v>
      </c>
      <c r="E118">
        <v>16</v>
      </c>
      <c r="F118">
        <v>7</v>
      </c>
    </row>
    <row r="119" spans="1:6" x14ac:dyDescent="0.35">
      <c r="A119" t="str">
        <v>Incidente</v>
      </c>
      <c r="B119" t="str">
        <v>Type6</v>
      </c>
      <c r="C119" t="str">
        <v>A (Muy Importante)</v>
      </c>
      <c r="D119">
        <v>2</v>
      </c>
      <c r="E119">
        <v>0</v>
      </c>
      <c r="F119">
        <v>0</v>
      </c>
    </row>
    <row r="120" spans="1:6" x14ac:dyDescent="0.35">
      <c r="A120" t="str">
        <v>Incidente</v>
      </c>
      <c r="B120" t="str">
        <v>Type2</v>
      </c>
      <c r="C120" t="str">
        <v>A (Muy Importante)</v>
      </c>
      <c r="D120">
        <v>2</v>
      </c>
      <c r="E120">
        <v>0</v>
      </c>
      <c r="F120">
        <v>0</v>
      </c>
    </row>
    <row r="121" spans="1:6" x14ac:dyDescent="0.35">
      <c r="A121" t="str">
        <v>Incidente</v>
      </c>
      <c r="B121" t="str">
        <v>Type2</v>
      </c>
      <c r="C121" t="str">
        <v>A++ (Bloqueo)</v>
      </c>
      <c r="D121">
        <v>2</v>
      </c>
      <c r="E121">
        <v>1</v>
      </c>
      <c r="F121">
        <v>1</v>
      </c>
    </row>
    <row r="122" spans="1:6" x14ac:dyDescent="0.35">
      <c r="A122" t="str">
        <v>Incidente</v>
      </c>
      <c r="B122" t="str">
        <v>Type2</v>
      </c>
      <c r="C122" t="str">
        <v>A+ (Crítico)</v>
      </c>
      <c r="D122">
        <v>2</v>
      </c>
      <c r="E122">
        <v>0</v>
      </c>
      <c r="F122">
        <v>0</v>
      </c>
    </row>
    <row r="123" spans="1:6" x14ac:dyDescent="0.35">
      <c r="A123" t="str">
        <v>Incidente</v>
      </c>
      <c r="B123" t="str">
        <v>Type2</v>
      </c>
      <c r="C123" t="str">
        <v>A (Muy Importante)</v>
      </c>
      <c r="D123">
        <v>2</v>
      </c>
      <c r="E123">
        <v>10</v>
      </c>
      <c r="F123">
        <v>2</v>
      </c>
    </row>
    <row r="124" spans="1:6" x14ac:dyDescent="0.35">
      <c r="A124" t="str">
        <v>Incidente</v>
      </c>
      <c r="B124" t="str">
        <v>Type4</v>
      </c>
      <c r="C124" t="str">
        <v>A++ (Bloqueo)</v>
      </c>
      <c r="D124">
        <v>2</v>
      </c>
      <c r="E124">
        <v>6</v>
      </c>
      <c r="F124">
        <v>5</v>
      </c>
    </row>
    <row r="125" spans="1:6" x14ac:dyDescent="0.35">
      <c r="A125" t="str">
        <v>Incidente</v>
      </c>
      <c r="B125" t="str">
        <v>Type8</v>
      </c>
      <c r="C125" t="str">
        <v>B (Importante)</v>
      </c>
      <c r="D125">
        <v>2</v>
      </c>
      <c r="E125">
        <v>7</v>
      </c>
      <c r="F125">
        <v>0</v>
      </c>
    </row>
    <row r="126" spans="1:6" x14ac:dyDescent="0.35">
      <c r="A126" t="str">
        <v>Solicitud de servicio</v>
      </c>
      <c r="B126" t="str">
        <v>Type1</v>
      </c>
      <c r="C126" t="str">
        <v>A (Muy Importante)</v>
      </c>
      <c r="D126">
        <v>2</v>
      </c>
      <c r="E126">
        <v>0</v>
      </c>
      <c r="F126">
        <v>0</v>
      </c>
    </row>
    <row r="127" spans="1:6" x14ac:dyDescent="0.35">
      <c r="A127" t="str">
        <v>Incidente</v>
      </c>
      <c r="B127" t="str">
        <v>Type8</v>
      </c>
      <c r="C127" t="str">
        <v>B (Importante)</v>
      </c>
      <c r="D127">
        <v>2</v>
      </c>
      <c r="E127">
        <v>14</v>
      </c>
      <c r="F127">
        <v>0</v>
      </c>
    </row>
    <row r="128" spans="1:6" x14ac:dyDescent="0.35">
      <c r="A128" t="str">
        <v>Incidente</v>
      </c>
      <c r="B128" t="str">
        <v>Type8</v>
      </c>
      <c r="C128" t="str">
        <v>B (Importante)</v>
      </c>
      <c r="D128">
        <v>2</v>
      </c>
      <c r="E128">
        <v>14</v>
      </c>
      <c r="F128">
        <v>0</v>
      </c>
    </row>
    <row r="129" spans="1:6" x14ac:dyDescent="0.35">
      <c r="A129" t="str">
        <v>Solicitud de servicio</v>
      </c>
      <c r="B129" t="str">
        <v>Type1</v>
      </c>
      <c r="C129" t="str">
        <v>A (Muy Importante)</v>
      </c>
      <c r="D129">
        <v>2</v>
      </c>
      <c r="E129">
        <v>0</v>
      </c>
      <c r="F129">
        <v>0</v>
      </c>
    </row>
    <row r="130" spans="1:6" x14ac:dyDescent="0.35">
      <c r="A130" t="str">
        <v>Incidente</v>
      </c>
      <c r="B130" t="str">
        <v>Type2</v>
      </c>
      <c r="C130" t="str">
        <v>A (Muy Importante)</v>
      </c>
      <c r="D130">
        <v>2</v>
      </c>
      <c r="E130">
        <v>0</v>
      </c>
      <c r="F130">
        <v>0</v>
      </c>
    </row>
    <row r="131" spans="1:6" x14ac:dyDescent="0.35">
      <c r="A131" t="str">
        <v>Incidente</v>
      </c>
      <c r="B131" t="str">
        <v>Type6</v>
      </c>
      <c r="C131" t="str">
        <v>A (Muy Importante)</v>
      </c>
      <c r="D131">
        <v>2</v>
      </c>
      <c r="E131">
        <v>0</v>
      </c>
      <c r="F131">
        <v>0</v>
      </c>
    </row>
    <row r="132" spans="1:6" x14ac:dyDescent="0.35">
      <c r="A132" t="str">
        <v>Incidente</v>
      </c>
      <c r="B132" t="str">
        <v>Type4</v>
      </c>
      <c r="C132" t="str">
        <v>A (Muy Importante)</v>
      </c>
      <c r="D132">
        <v>2</v>
      </c>
      <c r="E132">
        <v>16</v>
      </c>
      <c r="F132">
        <v>16</v>
      </c>
    </row>
    <row r="133" spans="1:6" x14ac:dyDescent="0.35">
      <c r="A133" t="str">
        <v>Incidente</v>
      </c>
      <c r="B133" t="str">
        <v>Type4</v>
      </c>
      <c r="C133" t="str">
        <v>A+ (Crítico)</v>
      </c>
      <c r="D133">
        <v>2</v>
      </c>
      <c r="E133">
        <v>2</v>
      </c>
      <c r="F133">
        <v>2</v>
      </c>
    </row>
    <row r="134" spans="1:6" x14ac:dyDescent="0.35">
      <c r="A134" t="str">
        <v>Incidente</v>
      </c>
      <c r="B134" t="str">
        <v>Type8</v>
      </c>
      <c r="C134" t="str">
        <v>B (Importante)</v>
      </c>
      <c r="D134">
        <v>2</v>
      </c>
      <c r="E134">
        <v>14</v>
      </c>
      <c r="F134">
        <v>0</v>
      </c>
    </row>
    <row r="135" spans="1:6" x14ac:dyDescent="0.35">
      <c r="A135" t="str">
        <v>Incidente</v>
      </c>
      <c r="B135" t="str">
        <v>Type8</v>
      </c>
      <c r="C135" t="str">
        <v>B (Importante)</v>
      </c>
      <c r="D135">
        <v>2</v>
      </c>
      <c r="E135">
        <v>17</v>
      </c>
      <c r="F135">
        <v>0</v>
      </c>
    </row>
    <row r="136" spans="1:6" x14ac:dyDescent="0.35">
      <c r="A136" t="str">
        <v>Incidente</v>
      </c>
      <c r="B136" t="str">
        <v>Type8</v>
      </c>
      <c r="C136" t="str">
        <v>B (Importante)</v>
      </c>
      <c r="D136">
        <v>2</v>
      </c>
      <c r="E136">
        <v>17</v>
      </c>
      <c r="F136">
        <v>0</v>
      </c>
    </row>
    <row r="137" spans="1:6" x14ac:dyDescent="0.35">
      <c r="A137" t="str">
        <v>Incidente</v>
      </c>
      <c r="B137" t="str">
        <v>Type2</v>
      </c>
      <c r="C137" t="str">
        <v>A++ (Bloqueo)</v>
      </c>
      <c r="D137">
        <v>2</v>
      </c>
      <c r="E137">
        <v>6</v>
      </c>
      <c r="F137">
        <v>0</v>
      </c>
    </row>
    <row r="138" spans="1:6" x14ac:dyDescent="0.35">
      <c r="A138" t="str">
        <v>Incidente</v>
      </c>
      <c r="B138" t="str">
        <v>Type2</v>
      </c>
      <c r="C138" t="str">
        <v>A (Muy Importante)</v>
      </c>
      <c r="D138">
        <v>2</v>
      </c>
      <c r="E138">
        <v>0</v>
      </c>
      <c r="F138">
        <v>0</v>
      </c>
    </row>
    <row r="139" spans="1:6" x14ac:dyDescent="0.35">
      <c r="A139" t="str">
        <v>Solicitud de servicio</v>
      </c>
      <c r="B139" t="str">
        <v>Type9</v>
      </c>
      <c r="C139" t="str">
        <v>B (Importante)</v>
      </c>
      <c r="D139">
        <v>2</v>
      </c>
      <c r="E139">
        <v>4</v>
      </c>
      <c r="F139">
        <v>0</v>
      </c>
    </row>
    <row r="140" spans="1:6" x14ac:dyDescent="0.35">
      <c r="A140" t="str">
        <v>Incidente</v>
      </c>
      <c r="B140" t="str">
        <v>Type8</v>
      </c>
      <c r="C140" t="str">
        <v>A+ (Crítico)</v>
      </c>
      <c r="D140">
        <v>2</v>
      </c>
      <c r="E140">
        <v>17</v>
      </c>
      <c r="F140">
        <v>0</v>
      </c>
    </row>
    <row r="141" spans="1:6" x14ac:dyDescent="0.35">
      <c r="A141" t="str">
        <v>Incidente</v>
      </c>
      <c r="B141" t="str">
        <v>Type2</v>
      </c>
      <c r="C141" t="str">
        <v>A (Muy Importante)</v>
      </c>
      <c r="D141">
        <v>2</v>
      </c>
      <c r="E141">
        <v>1</v>
      </c>
      <c r="F141">
        <v>0</v>
      </c>
    </row>
    <row r="142" spans="1:6" x14ac:dyDescent="0.35">
      <c r="A142" t="str">
        <v>Incidente</v>
      </c>
      <c r="B142" t="str">
        <v>Type8</v>
      </c>
      <c r="C142" t="str">
        <v>B (Importante)</v>
      </c>
      <c r="D142">
        <v>2</v>
      </c>
      <c r="E142">
        <v>19</v>
      </c>
      <c r="F142">
        <v>0</v>
      </c>
    </row>
    <row r="143" spans="1:6" x14ac:dyDescent="0.35">
      <c r="A143" t="str">
        <v>Solicitud de servicio</v>
      </c>
      <c r="B143" t="str">
        <v>Type9</v>
      </c>
      <c r="C143" t="str">
        <v>A (Muy Importante)</v>
      </c>
      <c r="D143">
        <v>2</v>
      </c>
      <c r="E143">
        <v>0</v>
      </c>
      <c r="F143">
        <v>0</v>
      </c>
    </row>
    <row r="144" spans="1:6" x14ac:dyDescent="0.35">
      <c r="A144" t="str">
        <v>Solicitud de servicio</v>
      </c>
      <c r="B144" t="str">
        <v>Type1</v>
      </c>
      <c r="C144" t="str">
        <v>A+ (Crítico)</v>
      </c>
      <c r="D144">
        <v>2</v>
      </c>
      <c r="E144">
        <v>0</v>
      </c>
      <c r="F144">
        <v>0</v>
      </c>
    </row>
    <row r="145" spans="1:6" x14ac:dyDescent="0.35">
      <c r="A145" t="str">
        <v>Solicitud de servicio</v>
      </c>
      <c r="B145" t="str">
        <v>Type3</v>
      </c>
      <c r="C145" t="str">
        <v>A (Muy Importante)</v>
      </c>
      <c r="D145">
        <v>2</v>
      </c>
      <c r="E145">
        <v>0</v>
      </c>
      <c r="F145">
        <v>0</v>
      </c>
    </row>
    <row r="146" spans="1:6" x14ac:dyDescent="0.35">
      <c r="A146" t="str">
        <v>Solicitud de servicio</v>
      </c>
      <c r="B146" t="str">
        <v>Type1</v>
      </c>
      <c r="C146" t="str">
        <v>A+ (Crítico)</v>
      </c>
      <c r="D146">
        <v>2</v>
      </c>
      <c r="E146">
        <v>0</v>
      </c>
      <c r="F146">
        <v>0</v>
      </c>
    </row>
    <row r="147" spans="1:6" x14ac:dyDescent="0.35">
      <c r="A147" t="str">
        <v>Incidente</v>
      </c>
      <c r="B147" t="str">
        <v>Type6</v>
      </c>
      <c r="C147" t="str">
        <v>A+ (Crítico)</v>
      </c>
      <c r="D147">
        <v>2</v>
      </c>
      <c r="E147">
        <v>0</v>
      </c>
      <c r="F147">
        <v>0</v>
      </c>
    </row>
    <row r="148" spans="1:6" x14ac:dyDescent="0.35">
      <c r="A148" t="str">
        <v>Incidente</v>
      </c>
      <c r="B148" t="str">
        <v>Type2</v>
      </c>
      <c r="C148" t="str">
        <v>A++ (Bloqueo)</v>
      </c>
      <c r="D148">
        <v>2</v>
      </c>
      <c r="E148">
        <v>8</v>
      </c>
      <c r="F148">
        <v>1</v>
      </c>
    </row>
    <row r="149" spans="1:6" x14ac:dyDescent="0.35">
      <c r="A149" t="str">
        <v>Incidente</v>
      </c>
      <c r="B149" t="str">
        <v>Type4</v>
      </c>
      <c r="C149" t="str">
        <v>A++ (Bloqueo)</v>
      </c>
      <c r="D149">
        <v>2</v>
      </c>
      <c r="E149">
        <v>0</v>
      </c>
      <c r="F149">
        <v>0</v>
      </c>
    </row>
    <row r="150" spans="1:6" x14ac:dyDescent="0.35">
      <c r="A150" t="str">
        <v>Incidente</v>
      </c>
      <c r="B150" t="str">
        <v>Type6</v>
      </c>
      <c r="C150" t="str">
        <v>A+ (Crítico)</v>
      </c>
      <c r="D150">
        <v>2</v>
      </c>
      <c r="E150">
        <v>7</v>
      </c>
      <c r="F150">
        <v>7</v>
      </c>
    </row>
    <row r="151" spans="1:6" x14ac:dyDescent="0.35">
      <c r="A151" t="str">
        <v>Incidente</v>
      </c>
      <c r="B151" t="str">
        <v>Type7</v>
      </c>
      <c r="C151" t="str">
        <v>A (Muy Importante)</v>
      </c>
      <c r="D151">
        <v>2</v>
      </c>
      <c r="E151">
        <v>1</v>
      </c>
      <c r="F151">
        <v>1</v>
      </c>
    </row>
    <row r="152" spans="1:6" x14ac:dyDescent="0.35">
      <c r="A152" t="str">
        <v>Incidente</v>
      </c>
      <c r="B152" t="str">
        <v>Type8</v>
      </c>
      <c r="C152" t="str">
        <v>B (Importante)</v>
      </c>
      <c r="D152">
        <v>2</v>
      </c>
      <c r="E152">
        <v>9</v>
      </c>
      <c r="F152">
        <v>0</v>
      </c>
    </row>
    <row r="153" spans="1:6" x14ac:dyDescent="0.35">
      <c r="A153" t="str">
        <v>Incidente</v>
      </c>
      <c r="B153" t="str">
        <v>Type8</v>
      </c>
      <c r="C153" t="str">
        <v>B (Importante)</v>
      </c>
      <c r="D153">
        <v>2</v>
      </c>
      <c r="E153">
        <v>21</v>
      </c>
      <c r="F153">
        <v>0</v>
      </c>
    </row>
    <row r="154" spans="1:6" x14ac:dyDescent="0.35">
      <c r="A154" t="str">
        <v>Incidente</v>
      </c>
      <c r="B154" t="str">
        <v>Type2</v>
      </c>
      <c r="C154" t="str">
        <v>A (Muy Importante)</v>
      </c>
      <c r="D154">
        <v>2</v>
      </c>
      <c r="E154">
        <v>8</v>
      </c>
      <c r="F154">
        <v>0</v>
      </c>
    </row>
    <row r="155" spans="1:6" x14ac:dyDescent="0.35">
      <c r="A155" t="str">
        <v>Solicitud de servicio</v>
      </c>
      <c r="B155" t="str">
        <v>Type9</v>
      </c>
      <c r="C155" t="str">
        <v>A (Muy Importante)</v>
      </c>
      <c r="D155">
        <v>2</v>
      </c>
      <c r="E155">
        <v>8</v>
      </c>
      <c r="F155">
        <v>0</v>
      </c>
    </row>
    <row r="156" spans="1:6" x14ac:dyDescent="0.35">
      <c r="A156" t="str">
        <v>Incidente</v>
      </c>
      <c r="B156" t="str">
        <v>Type4</v>
      </c>
      <c r="C156" t="str">
        <v>A (Muy Importante)</v>
      </c>
      <c r="D156">
        <v>2</v>
      </c>
      <c r="E156">
        <v>9</v>
      </c>
      <c r="F156">
        <v>9</v>
      </c>
    </row>
    <row r="157" spans="1:6" x14ac:dyDescent="0.35">
      <c r="A157" t="str">
        <v>Incidente</v>
      </c>
      <c r="B157" t="str">
        <v>Type4</v>
      </c>
      <c r="C157" t="str">
        <v>A (Muy Importante)</v>
      </c>
      <c r="D157">
        <v>2</v>
      </c>
      <c r="E157">
        <v>7</v>
      </c>
      <c r="F157">
        <v>7</v>
      </c>
    </row>
    <row r="158" spans="1:6" x14ac:dyDescent="0.35">
      <c r="A158" t="str">
        <v>Incidente</v>
      </c>
      <c r="B158" t="str">
        <v>Type4</v>
      </c>
      <c r="C158" t="str">
        <v>A (Muy Importante)</v>
      </c>
      <c r="D158">
        <v>2</v>
      </c>
      <c r="E158">
        <v>3</v>
      </c>
      <c r="F158">
        <v>3</v>
      </c>
    </row>
    <row r="159" spans="1:6" x14ac:dyDescent="0.35">
      <c r="A159" t="str">
        <v>Incidente</v>
      </c>
      <c r="B159" t="str">
        <v>Type2</v>
      </c>
      <c r="C159" t="str">
        <v>A (Muy Importante)</v>
      </c>
      <c r="D159">
        <v>2</v>
      </c>
      <c r="E159">
        <v>1</v>
      </c>
      <c r="F159">
        <v>0</v>
      </c>
    </row>
    <row r="160" spans="1:6" x14ac:dyDescent="0.35">
      <c r="A160" t="str">
        <v>Solicitud de servicio</v>
      </c>
      <c r="B160" t="str">
        <v>Type9</v>
      </c>
      <c r="C160" t="str">
        <v>A (Muy Importante)</v>
      </c>
      <c r="D160">
        <v>2</v>
      </c>
      <c r="E160">
        <v>20</v>
      </c>
      <c r="F160">
        <v>18</v>
      </c>
    </row>
    <row r="161" spans="1:6" x14ac:dyDescent="0.35">
      <c r="A161" t="str">
        <v>Incidente</v>
      </c>
      <c r="B161" t="str">
        <v>Type2</v>
      </c>
      <c r="C161" t="str">
        <v>A (Muy Importante)</v>
      </c>
      <c r="D161">
        <v>2</v>
      </c>
      <c r="E161">
        <v>1</v>
      </c>
      <c r="F161">
        <v>0</v>
      </c>
    </row>
    <row r="162" spans="1:6" x14ac:dyDescent="0.35">
      <c r="A162" t="str">
        <v>Incidente</v>
      </c>
      <c r="B162" t="str">
        <v>Type6</v>
      </c>
      <c r="C162" t="str">
        <v>A (Muy Importante)</v>
      </c>
      <c r="D162">
        <v>2</v>
      </c>
      <c r="E162">
        <v>24</v>
      </c>
      <c r="F162">
        <v>0</v>
      </c>
    </row>
    <row r="163" spans="1:6" x14ac:dyDescent="0.35">
      <c r="A163" t="str">
        <v>Incidente</v>
      </c>
      <c r="B163" t="str">
        <v>Type6</v>
      </c>
      <c r="C163" t="str">
        <v>A (Muy Importante)</v>
      </c>
      <c r="D163">
        <v>2</v>
      </c>
      <c r="E163">
        <v>7</v>
      </c>
      <c r="F163">
        <v>7</v>
      </c>
    </row>
    <row r="164" spans="1:6" x14ac:dyDescent="0.35">
      <c r="A164" t="str">
        <v>Incidente</v>
      </c>
      <c r="B164" t="str">
        <v>Type6</v>
      </c>
      <c r="C164" t="str">
        <v>A (Muy Importante)</v>
      </c>
      <c r="D164">
        <v>2</v>
      </c>
      <c r="E164">
        <v>23</v>
      </c>
      <c r="F164">
        <v>21</v>
      </c>
    </row>
    <row r="165" spans="1:6" x14ac:dyDescent="0.35">
      <c r="A165" t="str">
        <v>Incidente</v>
      </c>
      <c r="B165" t="str">
        <v>Type8</v>
      </c>
      <c r="C165" t="str">
        <v>B (Importante)</v>
      </c>
      <c r="D165">
        <v>2</v>
      </c>
      <c r="E165">
        <v>22</v>
      </c>
      <c r="F165">
        <v>0</v>
      </c>
    </row>
    <row r="166" spans="1:6" x14ac:dyDescent="0.35">
      <c r="A166" t="str">
        <v>Incidente</v>
      </c>
      <c r="B166" t="str">
        <v>Type2</v>
      </c>
      <c r="C166" t="str">
        <v>A (Muy Importante)</v>
      </c>
      <c r="D166">
        <v>2</v>
      </c>
      <c r="E166">
        <v>2</v>
      </c>
      <c r="F166">
        <v>0</v>
      </c>
    </row>
    <row r="167" spans="1:6" x14ac:dyDescent="0.35">
      <c r="A167" t="str">
        <v>Incidente</v>
      </c>
      <c r="B167" t="str">
        <v>Type2</v>
      </c>
      <c r="C167" t="str">
        <v>A (Muy Importante)</v>
      </c>
      <c r="D167">
        <v>2</v>
      </c>
      <c r="E167">
        <v>2</v>
      </c>
      <c r="F167">
        <v>0</v>
      </c>
    </row>
    <row r="168" spans="1:6" x14ac:dyDescent="0.35">
      <c r="A168" t="str">
        <v>Incidente</v>
      </c>
      <c r="B168" t="str">
        <v>Type8</v>
      </c>
      <c r="C168" t="str">
        <v>A++ (Bloqueo)</v>
      </c>
      <c r="D168">
        <v>2</v>
      </c>
      <c r="E168">
        <v>15</v>
      </c>
      <c r="F168">
        <v>0</v>
      </c>
    </row>
    <row r="169" spans="1:6" x14ac:dyDescent="0.35">
      <c r="A169" t="str">
        <v>Incidente</v>
      </c>
      <c r="B169" t="str">
        <v>Type8</v>
      </c>
      <c r="C169" t="str">
        <v>B (Importante)</v>
      </c>
      <c r="D169">
        <v>2</v>
      </c>
      <c r="E169">
        <v>5</v>
      </c>
      <c r="F169">
        <v>0</v>
      </c>
    </row>
    <row r="170" spans="1:6" x14ac:dyDescent="0.35">
      <c r="A170" t="str">
        <v>Incidente</v>
      </c>
      <c r="B170" t="str">
        <v>Type8</v>
      </c>
      <c r="C170" t="str">
        <v>B (Importante)</v>
      </c>
      <c r="D170">
        <v>2</v>
      </c>
      <c r="E170">
        <v>6</v>
      </c>
      <c r="F170">
        <v>0</v>
      </c>
    </row>
    <row r="171" spans="1:6" x14ac:dyDescent="0.35">
      <c r="A171" t="str">
        <v>Incidente</v>
      </c>
      <c r="B171" t="str">
        <v>Type6</v>
      </c>
      <c r="C171" t="str">
        <v>A+ (Crítico)</v>
      </c>
      <c r="D171">
        <v>2</v>
      </c>
      <c r="E171">
        <v>12</v>
      </c>
      <c r="F171">
        <v>12</v>
      </c>
    </row>
    <row r="172" spans="1:6" x14ac:dyDescent="0.35">
      <c r="A172" t="str">
        <v>Incidente</v>
      </c>
      <c r="B172" t="str">
        <v>Type4</v>
      </c>
      <c r="C172" t="str">
        <v>A (Muy Importante)</v>
      </c>
      <c r="D172">
        <v>2</v>
      </c>
      <c r="E172">
        <v>19</v>
      </c>
      <c r="F172">
        <v>0</v>
      </c>
    </row>
    <row r="173" spans="1:6" x14ac:dyDescent="0.35">
      <c r="A173" t="str">
        <v>Solicitud de servicio</v>
      </c>
      <c r="B173" t="str">
        <v>Type4</v>
      </c>
      <c r="C173" t="str">
        <v>A+ (Crítico)</v>
      </c>
      <c r="D173">
        <v>2</v>
      </c>
      <c r="E173">
        <v>8</v>
      </c>
      <c r="F173">
        <v>0</v>
      </c>
    </row>
    <row r="174" spans="1:6" x14ac:dyDescent="0.35">
      <c r="A174" t="str">
        <v>Incidente</v>
      </c>
      <c r="B174" t="str">
        <v>Type6</v>
      </c>
      <c r="C174" t="str">
        <v>A (Muy Importante)</v>
      </c>
      <c r="D174">
        <v>2</v>
      </c>
      <c r="E174">
        <v>20</v>
      </c>
      <c r="F174">
        <v>20</v>
      </c>
    </row>
    <row r="175" spans="1:6" x14ac:dyDescent="0.35">
      <c r="A175" t="str">
        <v>Incidente</v>
      </c>
      <c r="B175" t="str">
        <v>Type4</v>
      </c>
      <c r="C175" t="str">
        <v>A (Muy Importante)</v>
      </c>
      <c r="D175">
        <v>2</v>
      </c>
      <c r="E175">
        <v>26</v>
      </c>
      <c r="F175">
        <v>26</v>
      </c>
    </row>
    <row r="176" spans="1:6" x14ac:dyDescent="0.35">
      <c r="A176" t="str">
        <v>Incidente</v>
      </c>
      <c r="B176" t="str">
        <v>Type8</v>
      </c>
      <c r="C176" t="str">
        <v>B (Importante)</v>
      </c>
      <c r="D176">
        <v>2</v>
      </c>
      <c r="E176">
        <v>13</v>
      </c>
      <c r="F176">
        <v>0</v>
      </c>
    </row>
    <row r="177" spans="1:6" x14ac:dyDescent="0.35">
      <c r="A177" t="str">
        <v>Incidente</v>
      </c>
      <c r="B177" t="str">
        <v>Type8</v>
      </c>
      <c r="C177" t="str">
        <v>B (Importante)</v>
      </c>
      <c r="D177">
        <v>2</v>
      </c>
      <c r="E177">
        <v>24</v>
      </c>
      <c r="F177">
        <v>0</v>
      </c>
    </row>
    <row r="178" spans="1:6" x14ac:dyDescent="0.35">
      <c r="A178" t="str">
        <v>Incidente</v>
      </c>
      <c r="B178" t="str">
        <v>Type8</v>
      </c>
      <c r="C178" t="str">
        <v>A+ (Crítico)</v>
      </c>
      <c r="D178">
        <v>2</v>
      </c>
      <c r="E178">
        <v>28</v>
      </c>
      <c r="F178">
        <v>0</v>
      </c>
    </row>
    <row r="179" spans="1:6" x14ac:dyDescent="0.35">
      <c r="A179" t="str">
        <v>Incidente</v>
      </c>
      <c r="B179" t="str">
        <v>Type8</v>
      </c>
      <c r="C179" t="str">
        <v>B (Importante)</v>
      </c>
      <c r="D179">
        <v>2</v>
      </c>
      <c r="E179">
        <v>21</v>
      </c>
      <c r="F179">
        <v>0</v>
      </c>
    </row>
    <row r="180" spans="1:6" x14ac:dyDescent="0.35">
      <c r="A180" t="str">
        <v>Incidente</v>
      </c>
      <c r="B180" t="str">
        <v>Type8</v>
      </c>
      <c r="C180" t="str">
        <v>B (Importante)</v>
      </c>
      <c r="D180">
        <v>2</v>
      </c>
      <c r="E180">
        <v>25</v>
      </c>
      <c r="F180">
        <v>0</v>
      </c>
    </row>
    <row r="181" spans="1:6" x14ac:dyDescent="0.35">
      <c r="A181" t="str">
        <v>Incidente</v>
      </c>
      <c r="B181" t="str">
        <v>Type6</v>
      </c>
      <c r="C181" t="str">
        <v>A (Muy Importante)</v>
      </c>
      <c r="D181">
        <v>2</v>
      </c>
      <c r="E181">
        <v>8</v>
      </c>
      <c r="F181">
        <v>0</v>
      </c>
    </row>
    <row r="182" spans="1:6" x14ac:dyDescent="0.35">
      <c r="A182" t="str">
        <v>Solicitud de servicio</v>
      </c>
      <c r="B182" t="str">
        <v>Type1</v>
      </c>
      <c r="C182" t="str">
        <v>B (Importante)</v>
      </c>
      <c r="D182">
        <v>2</v>
      </c>
      <c r="E182">
        <v>21</v>
      </c>
      <c r="F182">
        <v>0</v>
      </c>
    </row>
    <row r="183" spans="1:6" x14ac:dyDescent="0.35">
      <c r="A183" t="str">
        <v>Solicitud de servicio</v>
      </c>
      <c r="B183" t="str">
        <v>Type10</v>
      </c>
      <c r="C183" t="str">
        <v>B (Importante)</v>
      </c>
      <c r="D183">
        <v>2</v>
      </c>
      <c r="E183">
        <v>9</v>
      </c>
      <c r="F183">
        <v>0</v>
      </c>
    </row>
    <row r="184" spans="1:6" x14ac:dyDescent="0.35">
      <c r="A184" t="str">
        <v>Incidente</v>
      </c>
      <c r="B184" t="str">
        <v>Type6</v>
      </c>
      <c r="C184" t="str">
        <v>A++ (Bloqueo)</v>
      </c>
      <c r="D184">
        <v>2</v>
      </c>
      <c r="E184">
        <v>17</v>
      </c>
      <c r="F184">
        <v>17</v>
      </c>
    </row>
    <row r="185" spans="1:6" x14ac:dyDescent="0.35">
      <c r="A185" t="str">
        <v>Incidente</v>
      </c>
      <c r="B185" t="str">
        <v>Type8</v>
      </c>
      <c r="C185" t="str">
        <v>B (Importante)</v>
      </c>
      <c r="D185">
        <v>2</v>
      </c>
      <c r="E185">
        <v>22</v>
      </c>
      <c r="F185">
        <v>0</v>
      </c>
    </row>
    <row r="186" spans="1:6" x14ac:dyDescent="0.35">
      <c r="A186" t="str">
        <v>Incidente</v>
      </c>
      <c r="B186" t="str">
        <v>Type6</v>
      </c>
      <c r="C186" t="str">
        <v>A+ (Crítico)</v>
      </c>
      <c r="D186">
        <v>2</v>
      </c>
      <c r="E186">
        <v>31</v>
      </c>
      <c r="F186">
        <v>31</v>
      </c>
    </row>
    <row r="187" spans="1:6" x14ac:dyDescent="0.35">
      <c r="A187" t="str">
        <v>Incidente</v>
      </c>
      <c r="B187" t="str">
        <v>Type6</v>
      </c>
      <c r="C187" t="str">
        <v>A+ (Crítico)</v>
      </c>
      <c r="D187">
        <v>2</v>
      </c>
      <c r="E187">
        <v>17</v>
      </c>
      <c r="F187">
        <v>3</v>
      </c>
    </row>
    <row r="188" spans="1:6" x14ac:dyDescent="0.35">
      <c r="A188" t="str">
        <v>Incidente</v>
      </c>
      <c r="B188" t="str">
        <v>Type8</v>
      </c>
      <c r="C188" t="str">
        <v>A (Muy Importante)</v>
      </c>
      <c r="D188">
        <v>2</v>
      </c>
      <c r="E188">
        <v>32</v>
      </c>
      <c r="F188">
        <v>0</v>
      </c>
    </row>
    <row r="189" spans="1:6" x14ac:dyDescent="0.35">
      <c r="A189" t="str">
        <v>Incidente</v>
      </c>
      <c r="B189" t="str">
        <v>Type8</v>
      </c>
      <c r="C189" t="str">
        <v>B (Importante)</v>
      </c>
      <c r="D189">
        <v>2</v>
      </c>
      <c r="E189">
        <v>39</v>
      </c>
      <c r="F189">
        <v>0</v>
      </c>
    </row>
    <row r="190" spans="1:6" x14ac:dyDescent="0.35">
      <c r="A190" t="str">
        <v>Incidente</v>
      </c>
      <c r="B190" t="str">
        <v>Type11</v>
      </c>
      <c r="C190" t="str">
        <v>A (Muy Importante)</v>
      </c>
      <c r="D190">
        <v>2</v>
      </c>
      <c r="E190">
        <v>41</v>
      </c>
      <c r="F190">
        <v>0</v>
      </c>
    </row>
    <row r="191" spans="1:6" x14ac:dyDescent="0.35">
      <c r="A191" t="str">
        <v>Incidente</v>
      </c>
      <c r="B191" t="str">
        <v>Type4</v>
      </c>
      <c r="C191" t="str">
        <v>A (Muy Importante)</v>
      </c>
      <c r="D191">
        <v>2</v>
      </c>
      <c r="E191">
        <v>25</v>
      </c>
      <c r="F191">
        <v>25</v>
      </c>
    </row>
    <row r="192" spans="1:6" x14ac:dyDescent="0.35">
      <c r="A192" t="str">
        <v>Incidente</v>
      </c>
      <c r="B192" t="str">
        <v>Type8</v>
      </c>
      <c r="C192" t="str">
        <v>B (Importante)</v>
      </c>
      <c r="D192">
        <v>2</v>
      </c>
      <c r="E192">
        <v>43</v>
      </c>
      <c r="F192">
        <v>0</v>
      </c>
    </row>
    <row r="193" spans="1:6" x14ac:dyDescent="0.35">
      <c r="A193" t="str">
        <v>Incidente</v>
      </c>
      <c r="B193" t="str">
        <v>Type2</v>
      </c>
      <c r="C193" t="str">
        <v>A (Muy Importante)</v>
      </c>
      <c r="D193">
        <v>2</v>
      </c>
      <c r="E193">
        <v>29</v>
      </c>
      <c r="F193">
        <v>28</v>
      </c>
    </row>
    <row r="194" spans="1:6" x14ac:dyDescent="0.35">
      <c r="A194" t="str">
        <v>Incidente</v>
      </c>
      <c r="B194" t="str">
        <v>Type4</v>
      </c>
      <c r="C194" t="str">
        <v>A (Muy Importante)</v>
      </c>
      <c r="D194">
        <v>2</v>
      </c>
      <c r="E194">
        <v>23</v>
      </c>
      <c r="F194">
        <v>23</v>
      </c>
    </row>
    <row r="195" spans="1:6" x14ac:dyDescent="0.35">
      <c r="A195" t="str">
        <v>Incidente</v>
      </c>
      <c r="B195" t="str">
        <v>Type6</v>
      </c>
      <c r="C195" t="str">
        <v>A+ (Crítico)</v>
      </c>
      <c r="D195">
        <v>2</v>
      </c>
      <c r="E195">
        <v>51</v>
      </c>
      <c r="F195">
        <v>51</v>
      </c>
    </row>
    <row r="196" spans="1:6" x14ac:dyDescent="0.35">
      <c r="A196" t="str">
        <v>Incidente</v>
      </c>
      <c r="B196" t="str">
        <v>Type8</v>
      </c>
      <c r="C196" t="str">
        <v>B (Importante)</v>
      </c>
      <c r="D196">
        <v>2</v>
      </c>
      <c r="E196">
        <v>62</v>
      </c>
      <c r="F196">
        <v>0</v>
      </c>
    </row>
    <row r="197" spans="1:6" x14ac:dyDescent="0.35">
      <c r="A197" t="str">
        <v>Incidente</v>
      </c>
      <c r="B197" t="str">
        <v>Type6</v>
      </c>
      <c r="C197" t="str">
        <v>A (Muy Importante)</v>
      </c>
      <c r="D197">
        <v>2</v>
      </c>
      <c r="E197">
        <v>84</v>
      </c>
      <c r="F197">
        <v>0</v>
      </c>
    </row>
    <row r="198" spans="1:6" x14ac:dyDescent="0.35">
      <c r="A198" t="str">
        <v>Incidente</v>
      </c>
      <c r="B198" t="str">
        <v>Type4</v>
      </c>
      <c r="C198" t="str">
        <v>A (Muy Importante)</v>
      </c>
      <c r="D198">
        <v>2</v>
      </c>
      <c r="E198">
        <v>82</v>
      </c>
      <c r="F198">
        <v>82</v>
      </c>
    </row>
    <row r="199" spans="1:6" x14ac:dyDescent="0.35">
      <c r="A199" t="str">
        <v>Incidente</v>
      </c>
      <c r="B199" t="str">
        <v>Type4</v>
      </c>
      <c r="C199" t="str">
        <v>A+ (Crítico)</v>
      </c>
      <c r="D199">
        <v>2</v>
      </c>
      <c r="E199">
        <v>78</v>
      </c>
      <c r="F199">
        <v>78</v>
      </c>
    </row>
    <row r="200" spans="1:6" x14ac:dyDescent="0.35">
      <c r="A200" t="str">
        <v>Incidente</v>
      </c>
      <c r="B200" t="str">
        <v>Type6</v>
      </c>
      <c r="C200" t="str">
        <v>A (Muy Importante)</v>
      </c>
      <c r="D200">
        <v>2</v>
      </c>
      <c r="E200">
        <v>97</v>
      </c>
      <c r="F200">
        <v>97</v>
      </c>
    </row>
    <row r="201" spans="1:6" x14ac:dyDescent="0.35">
      <c r="A201" t="str">
        <v>Incidente</v>
      </c>
      <c r="B201" t="str">
        <v>Type6</v>
      </c>
      <c r="C201" t="str">
        <v>A (Muy Importante)</v>
      </c>
      <c r="D201">
        <v>2</v>
      </c>
      <c r="E201">
        <v>100</v>
      </c>
      <c r="F201">
        <v>100</v>
      </c>
    </row>
    <row r="202" spans="1:6" x14ac:dyDescent="0.35">
      <c r="A202" t="str">
        <v>Incidente</v>
      </c>
      <c r="B202" t="str">
        <v>Type6</v>
      </c>
      <c r="C202" t="str">
        <v>A (Muy Importante)</v>
      </c>
      <c r="D202">
        <v>2</v>
      </c>
      <c r="E202">
        <v>103</v>
      </c>
      <c r="F202">
        <v>0</v>
      </c>
    </row>
    <row r="203" spans="1:6" x14ac:dyDescent="0.35">
      <c r="A203" t="str">
        <v>Incidente</v>
      </c>
      <c r="B203" t="str">
        <v>Type6</v>
      </c>
      <c r="C203" t="str">
        <v>A (Muy Importante)</v>
      </c>
      <c r="D203">
        <v>2</v>
      </c>
      <c r="E203">
        <v>83</v>
      </c>
      <c r="F203">
        <v>83</v>
      </c>
    </row>
    <row r="204" spans="1:6" x14ac:dyDescent="0.35">
      <c r="A204" t="str">
        <v>Incidente</v>
      </c>
      <c r="B204" t="str">
        <v>Type4</v>
      </c>
      <c r="C204" t="str">
        <v>A (Muy Importante)</v>
      </c>
      <c r="D204">
        <v>2</v>
      </c>
      <c r="E204">
        <v>86</v>
      </c>
      <c r="F204">
        <v>86</v>
      </c>
    </row>
    <row r="205" spans="1:6" x14ac:dyDescent="0.35">
      <c r="A205" t="str">
        <v>Incidente</v>
      </c>
      <c r="B205" t="str">
        <v>Type6</v>
      </c>
      <c r="C205" t="str">
        <v>A (Muy Importante)</v>
      </c>
      <c r="D205">
        <v>2</v>
      </c>
      <c r="E205">
        <v>84</v>
      </c>
      <c r="F205">
        <v>84</v>
      </c>
    </row>
    <row r="206" spans="1:6" x14ac:dyDescent="0.35">
      <c r="A206" t="str">
        <v>Incidente</v>
      </c>
      <c r="B206" t="str">
        <v>Type4</v>
      </c>
      <c r="C206" t="str">
        <v>A (Muy Importante)</v>
      </c>
      <c r="D206">
        <v>2</v>
      </c>
      <c r="E206">
        <v>93</v>
      </c>
      <c r="F206">
        <v>93</v>
      </c>
    </row>
    <row r="207" spans="1:6" x14ac:dyDescent="0.35">
      <c r="A207" t="str">
        <v>Incidente</v>
      </c>
      <c r="B207" t="str">
        <v>Type6</v>
      </c>
      <c r="C207" t="str">
        <v>A+ (Crítico)</v>
      </c>
      <c r="D207">
        <v>2</v>
      </c>
      <c r="E207">
        <v>102</v>
      </c>
      <c r="F207">
        <v>102</v>
      </c>
    </row>
    <row r="208" spans="1:6" x14ac:dyDescent="0.35">
      <c r="A208" t="str">
        <v>Incidente</v>
      </c>
      <c r="B208" t="str">
        <v>Type4</v>
      </c>
      <c r="C208" t="str">
        <v>A (Muy Importante)</v>
      </c>
      <c r="D208">
        <v>2</v>
      </c>
      <c r="E208">
        <v>101</v>
      </c>
      <c r="F208">
        <v>101</v>
      </c>
    </row>
    <row r="209" spans="1:6" x14ac:dyDescent="0.35">
      <c r="A209" t="str">
        <v>Incidente</v>
      </c>
      <c r="B209" t="str">
        <v>Type4</v>
      </c>
      <c r="C209" t="str">
        <v>A (Muy Importante)</v>
      </c>
      <c r="D209">
        <v>2</v>
      </c>
      <c r="E209">
        <v>107</v>
      </c>
      <c r="F209">
        <v>107</v>
      </c>
    </row>
    <row r="210" spans="1:6" x14ac:dyDescent="0.35">
      <c r="A210" t="str">
        <v>Incidente</v>
      </c>
      <c r="B210" t="str">
        <v>Type4</v>
      </c>
      <c r="C210" t="str">
        <v>A (Muy Importante)</v>
      </c>
      <c r="D210">
        <v>2</v>
      </c>
      <c r="E210">
        <v>127</v>
      </c>
      <c r="F210">
        <v>127</v>
      </c>
    </row>
    <row r="211" spans="1:6" x14ac:dyDescent="0.35">
      <c r="A211" t="str">
        <v>Incidente</v>
      </c>
      <c r="B211" t="str">
        <v>Type4</v>
      </c>
      <c r="C211" t="str">
        <v>A (Muy Importante)</v>
      </c>
      <c r="D211">
        <v>2</v>
      </c>
      <c r="E211">
        <v>126</v>
      </c>
      <c r="F211">
        <v>0</v>
      </c>
    </row>
    <row r="212" spans="1:6" x14ac:dyDescent="0.35">
      <c r="A212" t="str">
        <v>Incidente</v>
      </c>
      <c r="B212" t="str">
        <v>Type6</v>
      </c>
      <c r="C212" t="str">
        <v>A (Muy Importante)</v>
      </c>
      <c r="D212">
        <v>2</v>
      </c>
      <c r="E212">
        <v>134</v>
      </c>
      <c r="F212">
        <v>0</v>
      </c>
    </row>
    <row r="213" spans="1:6" x14ac:dyDescent="0.35">
      <c r="A213" t="str">
        <v>Incidente</v>
      </c>
      <c r="B213" t="str">
        <v>Type6</v>
      </c>
      <c r="C213" t="str">
        <v>A (Muy Importante)</v>
      </c>
      <c r="D213">
        <v>2</v>
      </c>
      <c r="E213">
        <v>113</v>
      </c>
      <c r="F213">
        <v>0</v>
      </c>
    </row>
    <row r="214" spans="1:6" x14ac:dyDescent="0.35">
      <c r="A214" t="str">
        <v>Incidente</v>
      </c>
      <c r="B214" t="str">
        <v>Type6</v>
      </c>
      <c r="C214" t="str">
        <v>A (Muy Importante)</v>
      </c>
      <c r="D214">
        <v>2</v>
      </c>
      <c r="E214">
        <v>144</v>
      </c>
      <c r="F214">
        <v>0</v>
      </c>
    </row>
    <row r="215" spans="1:6" x14ac:dyDescent="0.35">
      <c r="A215" t="str">
        <v>Incidente</v>
      </c>
      <c r="B215" t="str">
        <v>Type6</v>
      </c>
      <c r="C215" t="str">
        <v>A (Muy Importante)</v>
      </c>
      <c r="D215">
        <v>2</v>
      </c>
      <c r="E215">
        <v>132</v>
      </c>
      <c r="F215">
        <v>132</v>
      </c>
    </row>
    <row r="216" spans="1:6" x14ac:dyDescent="0.35">
      <c r="A216" t="str">
        <v>Incidente</v>
      </c>
      <c r="B216" t="str">
        <v>Type6</v>
      </c>
      <c r="C216" t="str">
        <v>A+ (Crítico)</v>
      </c>
      <c r="D216">
        <v>2</v>
      </c>
      <c r="E216">
        <v>132</v>
      </c>
      <c r="F216">
        <v>132</v>
      </c>
    </row>
    <row r="217" spans="1:6" x14ac:dyDescent="0.35">
      <c r="A217" t="str">
        <v>Solicitud de servicio</v>
      </c>
      <c r="B217" t="str">
        <v>Type12</v>
      </c>
      <c r="C217" t="str">
        <v>A+ (Crítico)</v>
      </c>
      <c r="D217">
        <v>2</v>
      </c>
      <c r="E217">
        <v>144</v>
      </c>
      <c r="F217">
        <v>143</v>
      </c>
    </row>
    <row r="218" spans="1:6" x14ac:dyDescent="0.35">
      <c r="A218" t="str">
        <v>Incidente</v>
      </c>
      <c r="B218" t="str">
        <v>Type6</v>
      </c>
      <c r="C218" t="str">
        <v>A (Muy Importante)</v>
      </c>
      <c r="D218">
        <v>2</v>
      </c>
      <c r="E218">
        <v>138</v>
      </c>
      <c r="F218">
        <v>3</v>
      </c>
    </row>
    <row r="219" spans="1:6" x14ac:dyDescent="0.35">
      <c r="A219" t="str">
        <v>Incidente</v>
      </c>
      <c r="B219" t="str">
        <v>Type4</v>
      </c>
      <c r="C219" t="str">
        <v>A (Muy Importante)</v>
      </c>
      <c r="D219">
        <v>2</v>
      </c>
      <c r="E219">
        <v>190</v>
      </c>
      <c r="F219">
        <v>0</v>
      </c>
    </row>
    <row r="220" spans="1:6" x14ac:dyDescent="0.35">
      <c r="A220" t="str">
        <v>Incidente</v>
      </c>
      <c r="B220" t="str">
        <v>Type6</v>
      </c>
      <c r="C220" t="str">
        <v>A+ (Crítico)</v>
      </c>
      <c r="D220">
        <v>2</v>
      </c>
      <c r="E220">
        <v>192</v>
      </c>
      <c r="F220">
        <v>184</v>
      </c>
    </row>
    <row r="221" spans="1:6" x14ac:dyDescent="0.35">
      <c r="A221" t="str">
        <v>Incidente</v>
      </c>
      <c r="B221" t="str">
        <v>Type4</v>
      </c>
      <c r="C221" t="str">
        <v>A+ (Crítico)</v>
      </c>
      <c r="D221">
        <v>2</v>
      </c>
      <c r="E221">
        <v>192</v>
      </c>
      <c r="F221">
        <v>192</v>
      </c>
    </row>
    <row r="222" spans="1:6" x14ac:dyDescent="0.35">
      <c r="A222" t="str">
        <v>Incidente</v>
      </c>
      <c r="B222" t="str">
        <v>Type4</v>
      </c>
      <c r="C222" t="str">
        <v>A (Muy Importante)</v>
      </c>
      <c r="D222">
        <v>2</v>
      </c>
      <c r="E222">
        <v>220</v>
      </c>
      <c r="F222">
        <v>220</v>
      </c>
    </row>
    <row r="223" spans="1:6" x14ac:dyDescent="0.35">
      <c r="A223" t="str">
        <v>Incidente</v>
      </c>
      <c r="B223" t="str">
        <v>Type6</v>
      </c>
      <c r="C223" t="str">
        <v>A (Muy Importante)</v>
      </c>
      <c r="D223">
        <v>2</v>
      </c>
      <c r="E223">
        <v>217</v>
      </c>
      <c r="F223">
        <v>217</v>
      </c>
    </row>
    <row r="224" spans="1:6" x14ac:dyDescent="0.35">
      <c r="A224" t="str">
        <v>Incidente</v>
      </c>
      <c r="B224" t="str">
        <v>Type13</v>
      </c>
      <c r="C224" t="str">
        <v>B (Importante)</v>
      </c>
      <c r="D224">
        <v>2</v>
      </c>
      <c r="E224">
        <v>243</v>
      </c>
      <c r="F224">
        <v>0</v>
      </c>
    </row>
    <row r="225" spans="1:6" x14ac:dyDescent="0.35">
      <c r="A225" t="str">
        <v>Incidente</v>
      </c>
      <c r="B225" t="str">
        <v>Type8</v>
      </c>
      <c r="C225" t="str">
        <v>A+ (Crítico)</v>
      </c>
      <c r="D225">
        <v>2</v>
      </c>
      <c r="E225">
        <v>320</v>
      </c>
      <c r="F225">
        <v>284</v>
      </c>
    </row>
    <row r="226" spans="1:6" x14ac:dyDescent="0.35">
      <c r="A226" t="str">
        <v>Solicitud de servicio</v>
      </c>
      <c r="B226" t="str">
        <v>Type10</v>
      </c>
      <c r="C226" t="str">
        <v>A+ (Crítico)</v>
      </c>
      <c r="D226">
        <v>1</v>
      </c>
      <c r="E226">
        <v>0</v>
      </c>
      <c r="F226">
        <v>0</v>
      </c>
    </row>
    <row r="227" spans="1:6" x14ac:dyDescent="0.35">
      <c r="A227" t="str">
        <v>Solicitud de servicio</v>
      </c>
      <c r="B227" t="str">
        <v>Type5</v>
      </c>
      <c r="C227" t="str">
        <v>A (Muy Importante)</v>
      </c>
      <c r="D227">
        <v>1</v>
      </c>
      <c r="E227">
        <v>0</v>
      </c>
      <c r="F227">
        <v>0</v>
      </c>
    </row>
    <row r="228" spans="1:6" x14ac:dyDescent="0.35">
      <c r="A228" t="str">
        <v>Solicitud de servicio</v>
      </c>
      <c r="B228" t="str">
        <v>Type1</v>
      </c>
      <c r="C228" t="str">
        <v>A (Muy Importante)</v>
      </c>
      <c r="D228">
        <v>1</v>
      </c>
      <c r="E228">
        <v>1</v>
      </c>
      <c r="F228">
        <v>0</v>
      </c>
    </row>
    <row r="229" spans="1:6" x14ac:dyDescent="0.35">
      <c r="A229" t="str">
        <v>Solicitud de servicio</v>
      </c>
      <c r="B229" t="str">
        <v>Type1</v>
      </c>
      <c r="C229" t="str">
        <v>B (Importante)</v>
      </c>
      <c r="D229">
        <v>1</v>
      </c>
      <c r="E229">
        <v>1</v>
      </c>
      <c r="F229">
        <v>0</v>
      </c>
    </row>
    <row r="230" spans="1:6" x14ac:dyDescent="0.35">
      <c r="A230" t="str">
        <v>Solicitud de servicio</v>
      </c>
      <c r="B230" t="str">
        <v>Type1</v>
      </c>
      <c r="C230" t="str">
        <v>B (Importante)</v>
      </c>
      <c r="D230">
        <v>1</v>
      </c>
      <c r="E230">
        <v>1</v>
      </c>
      <c r="F230">
        <v>0</v>
      </c>
    </row>
    <row r="231" spans="1:6" x14ac:dyDescent="0.35">
      <c r="A231" t="str">
        <v>Incidente</v>
      </c>
      <c r="B231" t="str">
        <v>Type2</v>
      </c>
      <c r="C231" t="str">
        <v>A++ (Bloqueo)</v>
      </c>
      <c r="D231">
        <v>1</v>
      </c>
      <c r="E231">
        <v>1</v>
      </c>
      <c r="F231">
        <v>1</v>
      </c>
    </row>
    <row r="232" spans="1:6" x14ac:dyDescent="0.35">
      <c r="A232" t="str">
        <v>Solicitud de servicio</v>
      </c>
      <c r="B232" t="str">
        <v>Type1</v>
      </c>
      <c r="C232" t="str">
        <v>A (Muy Importante)</v>
      </c>
      <c r="D232">
        <v>1</v>
      </c>
      <c r="E232">
        <v>0</v>
      </c>
      <c r="F232">
        <v>0</v>
      </c>
    </row>
    <row r="233" spans="1:6" x14ac:dyDescent="0.35">
      <c r="A233" t="str">
        <v>Incidente</v>
      </c>
      <c r="B233" t="str">
        <v>Type4</v>
      </c>
      <c r="C233" t="str">
        <v>A (Muy Importante)</v>
      </c>
      <c r="D233">
        <v>1</v>
      </c>
      <c r="E233">
        <v>0</v>
      </c>
      <c r="F233">
        <v>0</v>
      </c>
    </row>
    <row r="234" spans="1:6" x14ac:dyDescent="0.35">
      <c r="A234" t="str">
        <v>Incidente</v>
      </c>
      <c r="B234" t="str">
        <v>Type2</v>
      </c>
      <c r="C234" t="str">
        <v>A (Muy Importante)</v>
      </c>
      <c r="D234">
        <v>1</v>
      </c>
      <c r="E234">
        <v>0</v>
      </c>
      <c r="F234">
        <v>0</v>
      </c>
    </row>
    <row r="235" spans="1:6" x14ac:dyDescent="0.35">
      <c r="A235" t="str">
        <v>Incidente</v>
      </c>
      <c r="B235" t="str">
        <v>Type4</v>
      </c>
      <c r="C235" t="str">
        <v>A (Muy Importante)</v>
      </c>
      <c r="D235">
        <v>1</v>
      </c>
      <c r="E235">
        <v>0</v>
      </c>
      <c r="F235">
        <v>0</v>
      </c>
    </row>
    <row r="236" spans="1:6" x14ac:dyDescent="0.35">
      <c r="A236" t="str">
        <v>Incidente</v>
      </c>
      <c r="B236" t="str">
        <v>Type2</v>
      </c>
      <c r="C236" t="str">
        <v>A (Muy Importante)</v>
      </c>
      <c r="D236">
        <v>1</v>
      </c>
      <c r="E236">
        <v>0</v>
      </c>
      <c r="F236">
        <v>0</v>
      </c>
    </row>
    <row r="237" spans="1:6" x14ac:dyDescent="0.35">
      <c r="A237" t="str">
        <v>Incidente</v>
      </c>
      <c r="B237" t="str">
        <v>Type2</v>
      </c>
      <c r="C237" t="str">
        <v>A (Muy Importante)</v>
      </c>
      <c r="D237">
        <v>1</v>
      </c>
      <c r="E237">
        <v>1</v>
      </c>
      <c r="F237">
        <v>0</v>
      </c>
    </row>
    <row r="238" spans="1:6" x14ac:dyDescent="0.35">
      <c r="A238" t="str">
        <v>Incidente</v>
      </c>
      <c r="B238" t="str">
        <v>Type2</v>
      </c>
      <c r="C238" t="str">
        <v>A (Muy Importante)</v>
      </c>
      <c r="D238">
        <v>1</v>
      </c>
      <c r="E238">
        <v>1</v>
      </c>
      <c r="F238">
        <v>0</v>
      </c>
    </row>
    <row r="239" spans="1:6" x14ac:dyDescent="0.35">
      <c r="A239" t="str">
        <v>Incidente</v>
      </c>
      <c r="B239" t="str">
        <v>Type2</v>
      </c>
      <c r="C239" t="str">
        <v>A (Muy Importante)</v>
      </c>
      <c r="D239">
        <v>1</v>
      </c>
      <c r="E239">
        <v>0</v>
      </c>
      <c r="F239">
        <v>0</v>
      </c>
    </row>
    <row r="240" spans="1:6" x14ac:dyDescent="0.35">
      <c r="A240" t="str">
        <v>Incidente</v>
      </c>
      <c r="B240" t="str">
        <v>Type6</v>
      </c>
      <c r="C240" t="str">
        <v>A (Muy Importante)</v>
      </c>
      <c r="D240">
        <v>1</v>
      </c>
      <c r="E240">
        <v>0</v>
      </c>
      <c r="F240">
        <v>0</v>
      </c>
    </row>
    <row r="241" spans="1:6" x14ac:dyDescent="0.35">
      <c r="A241" t="str">
        <v>Incidente</v>
      </c>
      <c r="B241" t="str">
        <v>Type6</v>
      </c>
      <c r="C241" t="str">
        <v>A++ (Bloqueo)</v>
      </c>
      <c r="D241">
        <v>1</v>
      </c>
      <c r="E241">
        <v>0</v>
      </c>
      <c r="F241">
        <v>0</v>
      </c>
    </row>
    <row r="242" spans="1:6" x14ac:dyDescent="0.35">
      <c r="A242" t="str">
        <v>Incidente</v>
      </c>
      <c r="B242" t="str">
        <v>Type6</v>
      </c>
      <c r="C242" t="str">
        <v>A (Muy Importante)</v>
      </c>
      <c r="D242">
        <v>1</v>
      </c>
      <c r="E242">
        <v>4</v>
      </c>
      <c r="F242">
        <v>1</v>
      </c>
    </row>
    <row r="243" spans="1:6" x14ac:dyDescent="0.35">
      <c r="A243" t="str">
        <v>Incidente</v>
      </c>
      <c r="B243" t="str">
        <v>Type8</v>
      </c>
      <c r="C243" t="str">
        <v>A+ (Crítico)</v>
      </c>
      <c r="D243">
        <v>1</v>
      </c>
      <c r="E243">
        <v>3</v>
      </c>
      <c r="F243">
        <v>0</v>
      </c>
    </row>
    <row r="244" spans="1:6" x14ac:dyDescent="0.35">
      <c r="A244" t="str">
        <v>Incidente</v>
      </c>
      <c r="B244" t="str">
        <v>Type2</v>
      </c>
      <c r="C244" t="str">
        <v>A (Muy Importante)</v>
      </c>
      <c r="D244">
        <v>1</v>
      </c>
      <c r="E244">
        <v>4</v>
      </c>
      <c r="F244">
        <v>4</v>
      </c>
    </row>
    <row r="245" spans="1:6" x14ac:dyDescent="0.35">
      <c r="A245" t="str">
        <v>Solicitud de servicio</v>
      </c>
      <c r="B245" t="str">
        <v>Type1</v>
      </c>
      <c r="C245" t="str">
        <v>B (Importante)</v>
      </c>
      <c r="D245">
        <v>1</v>
      </c>
      <c r="E245">
        <v>0</v>
      </c>
      <c r="F245">
        <v>0</v>
      </c>
    </row>
    <row r="246" spans="1:6" x14ac:dyDescent="0.35">
      <c r="A246" t="str">
        <v>Incidente</v>
      </c>
      <c r="B246" t="str">
        <v>Type6</v>
      </c>
      <c r="C246" t="str">
        <v>A (Muy Importante)</v>
      </c>
      <c r="D246">
        <v>1</v>
      </c>
      <c r="E246">
        <v>4</v>
      </c>
      <c r="F246">
        <v>4</v>
      </c>
    </row>
    <row r="247" spans="1:6" x14ac:dyDescent="0.35">
      <c r="A247" t="str">
        <v>Incidente</v>
      </c>
      <c r="B247" t="str">
        <v>Type4</v>
      </c>
      <c r="C247" t="str">
        <v>A (Muy Importante)</v>
      </c>
      <c r="D247">
        <v>1</v>
      </c>
      <c r="E247">
        <v>1</v>
      </c>
      <c r="F247">
        <v>1</v>
      </c>
    </row>
    <row r="248" spans="1:6" x14ac:dyDescent="0.35">
      <c r="A248" t="str">
        <v>Incidente</v>
      </c>
      <c r="B248" t="str">
        <v>Type6</v>
      </c>
      <c r="C248" t="str">
        <v>A (Muy Importante)</v>
      </c>
      <c r="D248">
        <v>1</v>
      </c>
      <c r="E248">
        <v>4</v>
      </c>
      <c r="F248">
        <v>4</v>
      </c>
    </row>
    <row r="249" spans="1:6" x14ac:dyDescent="0.35">
      <c r="A249" t="str">
        <v>Incidente</v>
      </c>
      <c r="B249" t="str">
        <v>Type6</v>
      </c>
      <c r="C249" t="str">
        <v>A (Muy Importante)</v>
      </c>
      <c r="D249">
        <v>1</v>
      </c>
      <c r="E249">
        <v>0</v>
      </c>
      <c r="F249">
        <v>0</v>
      </c>
    </row>
    <row r="250" spans="1:6" x14ac:dyDescent="0.35">
      <c r="A250" t="str">
        <v>Incidente</v>
      </c>
      <c r="B250" t="str">
        <v>Type6</v>
      </c>
      <c r="C250" t="str">
        <v>A (Muy Importante)</v>
      </c>
      <c r="D250">
        <v>1</v>
      </c>
      <c r="E250">
        <v>0</v>
      </c>
      <c r="F250">
        <v>0</v>
      </c>
    </row>
    <row r="251" spans="1:6" x14ac:dyDescent="0.35">
      <c r="A251" t="str">
        <v>Incidente</v>
      </c>
      <c r="B251" t="str">
        <v>Type4</v>
      </c>
      <c r="C251" t="str">
        <v>A (Muy Importante)</v>
      </c>
      <c r="D251">
        <v>1</v>
      </c>
      <c r="E251">
        <v>2</v>
      </c>
      <c r="F251">
        <v>0</v>
      </c>
    </row>
    <row r="252" spans="1:6" x14ac:dyDescent="0.35">
      <c r="A252" t="str">
        <v>Solicitud de servicio</v>
      </c>
      <c r="B252" t="str">
        <v>Type10</v>
      </c>
      <c r="C252" t="str">
        <v>A (Muy Importante)</v>
      </c>
      <c r="D252">
        <v>1</v>
      </c>
      <c r="E252">
        <v>0</v>
      </c>
      <c r="F252">
        <v>0</v>
      </c>
    </row>
    <row r="253" spans="1:6" x14ac:dyDescent="0.35">
      <c r="A253" t="str">
        <v>Incidente</v>
      </c>
      <c r="B253" t="str">
        <v>Type6</v>
      </c>
      <c r="C253" t="str">
        <v>A (Muy Importante)</v>
      </c>
      <c r="D253">
        <v>1</v>
      </c>
      <c r="E253">
        <v>6</v>
      </c>
      <c r="F253">
        <v>6</v>
      </c>
    </row>
    <row r="254" spans="1:6" x14ac:dyDescent="0.35">
      <c r="A254" t="str">
        <v>Incidente</v>
      </c>
      <c r="B254" t="str">
        <v>Type6</v>
      </c>
      <c r="C254" t="str">
        <v>A (Muy Importante)</v>
      </c>
      <c r="D254">
        <v>1</v>
      </c>
      <c r="E254">
        <v>6</v>
      </c>
      <c r="F254">
        <v>0</v>
      </c>
    </row>
    <row r="255" spans="1:6" x14ac:dyDescent="0.35">
      <c r="A255" t="str">
        <v>Incidente</v>
      </c>
      <c r="B255" t="str">
        <v>Type6</v>
      </c>
      <c r="C255" t="str">
        <v>A (Muy Importante)</v>
      </c>
      <c r="D255">
        <v>1</v>
      </c>
      <c r="E255">
        <v>1</v>
      </c>
      <c r="F255">
        <v>0</v>
      </c>
    </row>
    <row r="256" spans="1:6" x14ac:dyDescent="0.35">
      <c r="A256" t="str">
        <v>Incidente</v>
      </c>
      <c r="B256" t="str">
        <v>Type6</v>
      </c>
      <c r="C256" t="str">
        <v>A (Muy Importante)</v>
      </c>
      <c r="D256">
        <v>1</v>
      </c>
      <c r="E256">
        <v>5</v>
      </c>
      <c r="F256">
        <v>5</v>
      </c>
    </row>
    <row r="257" spans="1:6" x14ac:dyDescent="0.35">
      <c r="A257" t="str">
        <v>Incidente</v>
      </c>
      <c r="B257" t="str">
        <v>Type8</v>
      </c>
      <c r="C257" t="str">
        <v>B (Importante)</v>
      </c>
      <c r="D257">
        <v>1</v>
      </c>
      <c r="E257">
        <v>1</v>
      </c>
      <c r="F257">
        <v>0</v>
      </c>
    </row>
    <row r="258" spans="1:6" x14ac:dyDescent="0.35">
      <c r="A258" t="str">
        <v>Solicitud de servicio</v>
      </c>
      <c r="B258" t="str">
        <v>Type12</v>
      </c>
      <c r="C258" t="str">
        <v>B (Importante)</v>
      </c>
      <c r="D258">
        <v>1</v>
      </c>
      <c r="E258">
        <v>6</v>
      </c>
      <c r="F258">
        <v>0</v>
      </c>
    </row>
    <row r="259" spans="1:6" x14ac:dyDescent="0.35">
      <c r="A259" t="str">
        <v>Incidente</v>
      </c>
      <c r="B259" t="str">
        <v>Type8</v>
      </c>
      <c r="C259" t="str">
        <v>B (Importante)</v>
      </c>
      <c r="D259">
        <v>1</v>
      </c>
      <c r="E259">
        <v>1</v>
      </c>
      <c r="F259">
        <v>0</v>
      </c>
    </row>
    <row r="260" spans="1:6" x14ac:dyDescent="0.35">
      <c r="A260" t="str">
        <v>Incidente</v>
      </c>
      <c r="B260" t="str">
        <v>Type8</v>
      </c>
      <c r="C260" t="str">
        <v>B (Importante)</v>
      </c>
      <c r="D260">
        <v>1</v>
      </c>
      <c r="E260">
        <v>1</v>
      </c>
      <c r="F260">
        <v>0</v>
      </c>
    </row>
    <row r="261" spans="1:6" x14ac:dyDescent="0.35">
      <c r="A261" t="str">
        <v>Incidente</v>
      </c>
      <c r="B261" t="str">
        <v>Type8</v>
      </c>
      <c r="C261" t="str">
        <v>B (Importante)</v>
      </c>
      <c r="D261">
        <v>1</v>
      </c>
      <c r="E261">
        <v>1</v>
      </c>
      <c r="F261">
        <v>0</v>
      </c>
    </row>
    <row r="262" spans="1:6" x14ac:dyDescent="0.35">
      <c r="A262" t="str">
        <v>Solicitud de servicio</v>
      </c>
      <c r="B262" t="str">
        <v>Type1</v>
      </c>
      <c r="C262" t="str">
        <v>A (Muy Importante)</v>
      </c>
      <c r="D262">
        <v>1</v>
      </c>
      <c r="E262">
        <v>0</v>
      </c>
      <c r="F262">
        <v>0</v>
      </c>
    </row>
    <row r="263" spans="1:6" x14ac:dyDescent="0.35">
      <c r="A263" t="str">
        <v>Solicitud de servicio</v>
      </c>
      <c r="B263" t="str">
        <v>Type5</v>
      </c>
      <c r="C263" t="str">
        <v>B (Importante)</v>
      </c>
      <c r="D263">
        <v>1</v>
      </c>
      <c r="E263">
        <v>0</v>
      </c>
      <c r="F263">
        <v>0</v>
      </c>
    </row>
    <row r="264" spans="1:6" x14ac:dyDescent="0.35">
      <c r="A264" t="str">
        <v>Incidente</v>
      </c>
      <c r="B264" t="str">
        <v>Type4</v>
      </c>
      <c r="C264" t="str">
        <v>A (Muy Importante)</v>
      </c>
      <c r="D264">
        <v>1</v>
      </c>
      <c r="E264">
        <v>1</v>
      </c>
      <c r="F264">
        <v>0</v>
      </c>
    </row>
    <row r="265" spans="1:6" x14ac:dyDescent="0.35">
      <c r="A265" t="str">
        <v>Incidente</v>
      </c>
      <c r="B265" t="str">
        <v>Type6</v>
      </c>
      <c r="C265" t="str">
        <v>A (Muy Importante)</v>
      </c>
      <c r="D265">
        <v>1</v>
      </c>
      <c r="E265">
        <v>1</v>
      </c>
      <c r="F265">
        <v>0</v>
      </c>
    </row>
    <row r="266" spans="1:6" x14ac:dyDescent="0.35">
      <c r="A266" t="str">
        <v>Incidente</v>
      </c>
      <c r="B266" t="str">
        <v>Type6</v>
      </c>
      <c r="C266" t="str">
        <v>A (Muy Importante)</v>
      </c>
      <c r="D266">
        <v>1</v>
      </c>
      <c r="E266">
        <v>1</v>
      </c>
      <c r="F266">
        <v>1</v>
      </c>
    </row>
    <row r="267" spans="1:6" x14ac:dyDescent="0.35">
      <c r="A267" t="str">
        <v>Incidente</v>
      </c>
      <c r="B267" t="str">
        <v>Type6</v>
      </c>
      <c r="C267" t="str">
        <v>A (Muy Importante)</v>
      </c>
      <c r="D267">
        <v>1</v>
      </c>
      <c r="E267">
        <v>1</v>
      </c>
      <c r="F267">
        <v>0</v>
      </c>
    </row>
    <row r="268" spans="1:6" x14ac:dyDescent="0.35">
      <c r="A268" t="str">
        <v>Solicitud de servicio</v>
      </c>
      <c r="B268" t="str">
        <v>Type9</v>
      </c>
      <c r="C268" t="str">
        <v>B (Importante)</v>
      </c>
      <c r="D268">
        <v>1</v>
      </c>
      <c r="E268">
        <v>0</v>
      </c>
      <c r="F268">
        <v>0</v>
      </c>
    </row>
    <row r="269" spans="1:6" x14ac:dyDescent="0.35">
      <c r="A269" t="str">
        <v>Incidente</v>
      </c>
      <c r="B269" t="str">
        <v>Type8</v>
      </c>
      <c r="C269" t="str">
        <v>B (Importante)</v>
      </c>
      <c r="D269">
        <v>1</v>
      </c>
      <c r="E269">
        <v>2</v>
      </c>
      <c r="F269">
        <v>0</v>
      </c>
    </row>
    <row r="270" spans="1:6" x14ac:dyDescent="0.35">
      <c r="A270" t="str">
        <v>Incidente</v>
      </c>
      <c r="B270" t="str">
        <v>Type4</v>
      </c>
      <c r="C270" t="str">
        <v>A (Muy Importante)</v>
      </c>
      <c r="D270">
        <v>1</v>
      </c>
      <c r="E270">
        <v>2</v>
      </c>
      <c r="F270">
        <v>0</v>
      </c>
    </row>
    <row r="271" spans="1:6" x14ac:dyDescent="0.35">
      <c r="A271" t="str">
        <v>Incidente</v>
      </c>
      <c r="B271" t="str">
        <v>Type4</v>
      </c>
      <c r="C271" t="str">
        <v>A (Muy Importante)</v>
      </c>
      <c r="D271">
        <v>1</v>
      </c>
      <c r="E271">
        <v>3</v>
      </c>
      <c r="F271">
        <v>3</v>
      </c>
    </row>
    <row r="272" spans="1:6" x14ac:dyDescent="0.35">
      <c r="A272" t="str">
        <v>Incidente</v>
      </c>
      <c r="B272" t="str">
        <v>Type6</v>
      </c>
      <c r="C272" t="str">
        <v>A (Muy Importante)</v>
      </c>
      <c r="D272">
        <v>1</v>
      </c>
      <c r="E272">
        <v>7</v>
      </c>
      <c r="F272">
        <v>5</v>
      </c>
    </row>
    <row r="273" spans="1:6" x14ac:dyDescent="0.35">
      <c r="A273" t="str">
        <v>Incidente</v>
      </c>
      <c r="B273" t="str">
        <v>Type2</v>
      </c>
      <c r="C273" t="str">
        <v>A (Muy Importante)</v>
      </c>
      <c r="D273">
        <v>1</v>
      </c>
      <c r="E273">
        <v>0</v>
      </c>
      <c r="F273">
        <v>0</v>
      </c>
    </row>
    <row r="274" spans="1:6" x14ac:dyDescent="0.35">
      <c r="A274" t="str">
        <v>Solicitud de servicio</v>
      </c>
      <c r="B274" t="str">
        <v>Type1</v>
      </c>
      <c r="C274" t="str">
        <v>A (Muy Importante)</v>
      </c>
      <c r="D274">
        <v>1</v>
      </c>
      <c r="E274">
        <v>0</v>
      </c>
      <c r="F274">
        <v>0</v>
      </c>
    </row>
    <row r="275" spans="1:6" x14ac:dyDescent="0.35">
      <c r="A275" t="str">
        <v>Incidente</v>
      </c>
      <c r="B275" t="str">
        <v>Type6</v>
      </c>
      <c r="C275" t="str">
        <v>A (Muy Importante)</v>
      </c>
      <c r="D275">
        <v>1</v>
      </c>
      <c r="E275">
        <v>7</v>
      </c>
      <c r="F275">
        <v>6</v>
      </c>
    </row>
    <row r="276" spans="1:6" x14ac:dyDescent="0.35">
      <c r="A276" t="str">
        <v>Incidente</v>
      </c>
      <c r="B276" t="str">
        <v>Type6</v>
      </c>
      <c r="C276" t="str">
        <v>A (Muy Importante)</v>
      </c>
      <c r="D276">
        <v>1</v>
      </c>
      <c r="E276">
        <v>3</v>
      </c>
      <c r="F276">
        <v>1</v>
      </c>
    </row>
    <row r="277" spans="1:6" x14ac:dyDescent="0.35">
      <c r="A277" t="str">
        <v>Incidente</v>
      </c>
      <c r="B277" t="str">
        <v>Type6</v>
      </c>
      <c r="C277" t="str">
        <v>A (Muy Importante)</v>
      </c>
      <c r="D277">
        <v>1</v>
      </c>
      <c r="E277">
        <v>0</v>
      </c>
      <c r="F277">
        <v>0</v>
      </c>
    </row>
    <row r="278" spans="1:6" x14ac:dyDescent="0.35">
      <c r="A278" t="str">
        <v>Incidente</v>
      </c>
      <c r="B278" t="str">
        <v>Type2</v>
      </c>
      <c r="C278" t="str">
        <v>A++ (Bloqueo)</v>
      </c>
      <c r="D278">
        <v>1</v>
      </c>
      <c r="E278">
        <v>2</v>
      </c>
      <c r="F278">
        <v>2</v>
      </c>
    </row>
    <row r="279" spans="1:6" x14ac:dyDescent="0.35">
      <c r="A279" t="str">
        <v>Incidente</v>
      </c>
      <c r="B279" t="str">
        <v>Type6</v>
      </c>
      <c r="C279" t="str">
        <v>A++ (Bloqueo)</v>
      </c>
      <c r="D279">
        <v>1</v>
      </c>
      <c r="E279">
        <v>2</v>
      </c>
      <c r="F279">
        <v>2</v>
      </c>
    </row>
    <row r="280" spans="1:6" x14ac:dyDescent="0.35">
      <c r="A280" t="str">
        <v>Incidente</v>
      </c>
      <c r="B280" t="str">
        <v>Type6</v>
      </c>
      <c r="C280" t="str">
        <v>A (Muy Importante)</v>
      </c>
      <c r="D280">
        <v>1</v>
      </c>
      <c r="E280">
        <v>0</v>
      </c>
      <c r="F280">
        <v>0</v>
      </c>
    </row>
    <row r="281" spans="1:6" x14ac:dyDescent="0.35">
      <c r="A281" t="str">
        <v>Incidente</v>
      </c>
      <c r="B281" t="str">
        <v>Type6</v>
      </c>
      <c r="C281" t="str">
        <v>A (Muy Importante)</v>
      </c>
      <c r="D281">
        <v>1</v>
      </c>
      <c r="E281">
        <v>4</v>
      </c>
      <c r="F281">
        <v>0</v>
      </c>
    </row>
    <row r="282" spans="1:6" x14ac:dyDescent="0.35">
      <c r="A282" t="str">
        <v>Incidente</v>
      </c>
      <c r="B282" t="str">
        <v>Type2</v>
      </c>
      <c r="C282" t="str">
        <v>A (Muy Importante)</v>
      </c>
      <c r="D282">
        <v>1</v>
      </c>
      <c r="E282">
        <v>3</v>
      </c>
      <c r="F282">
        <v>3</v>
      </c>
    </row>
    <row r="283" spans="1:6" x14ac:dyDescent="0.35">
      <c r="A283" t="str">
        <v>Solicitud de servicio</v>
      </c>
      <c r="B283" t="str">
        <v>Type10</v>
      </c>
      <c r="C283" t="str">
        <v>B (Importante)</v>
      </c>
      <c r="D283">
        <v>1</v>
      </c>
      <c r="E283">
        <v>5</v>
      </c>
      <c r="F283">
        <v>0</v>
      </c>
    </row>
    <row r="284" spans="1:6" x14ac:dyDescent="0.35">
      <c r="A284" t="str">
        <v>Solicitud de servicio</v>
      </c>
      <c r="B284" t="str">
        <v>Type1</v>
      </c>
      <c r="C284" t="str">
        <v>B (Importante)</v>
      </c>
      <c r="D284">
        <v>1</v>
      </c>
      <c r="E284">
        <v>0</v>
      </c>
      <c r="F284">
        <v>0</v>
      </c>
    </row>
    <row r="285" spans="1:6" x14ac:dyDescent="0.35">
      <c r="A285" t="str">
        <v>Incidente</v>
      </c>
      <c r="B285" t="str">
        <v>Type4</v>
      </c>
      <c r="C285" t="str">
        <v>A (Muy Importante)</v>
      </c>
      <c r="D285">
        <v>1</v>
      </c>
      <c r="E285">
        <v>6</v>
      </c>
      <c r="F285">
        <v>5</v>
      </c>
    </row>
    <row r="286" spans="1:6" x14ac:dyDescent="0.35">
      <c r="A286" t="str">
        <v>Incidente</v>
      </c>
      <c r="B286" t="str">
        <v>Type4</v>
      </c>
      <c r="C286" t="str">
        <v>A (Muy Importante)</v>
      </c>
      <c r="D286">
        <v>1</v>
      </c>
      <c r="E286">
        <v>6</v>
      </c>
      <c r="F286">
        <v>6</v>
      </c>
    </row>
    <row r="287" spans="1:6" x14ac:dyDescent="0.35">
      <c r="A287" t="str">
        <v>Incidente</v>
      </c>
      <c r="B287" t="str">
        <v>Type6</v>
      </c>
      <c r="C287" t="str">
        <v>A+ (Crítico)</v>
      </c>
      <c r="D287">
        <v>1</v>
      </c>
      <c r="E287">
        <v>7</v>
      </c>
      <c r="F287">
        <v>0</v>
      </c>
    </row>
    <row r="288" spans="1:6" x14ac:dyDescent="0.35">
      <c r="A288" t="str">
        <v>Incidente</v>
      </c>
      <c r="B288" t="str">
        <v>Type6</v>
      </c>
      <c r="C288" t="str">
        <v>A (Muy Importante)</v>
      </c>
      <c r="D288">
        <v>1</v>
      </c>
      <c r="E288">
        <v>1</v>
      </c>
      <c r="F288">
        <v>0</v>
      </c>
    </row>
    <row r="289" spans="1:6" x14ac:dyDescent="0.35">
      <c r="A289" t="str">
        <v>Incidente</v>
      </c>
      <c r="B289" t="str">
        <v>Type2</v>
      </c>
      <c r="C289" t="str">
        <v>A (Muy Importante)</v>
      </c>
      <c r="D289">
        <v>1</v>
      </c>
      <c r="E289">
        <v>2</v>
      </c>
      <c r="F289">
        <v>2</v>
      </c>
    </row>
    <row r="290" spans="1:6" x14ac:dyDescent="0.35">
      <c r="A290" t="str">
        <v>Incidente</v>
      </c>
      <c r="B290" t="str">
        <v>Type6</v>
      </c>
      <c r="C290" t="str">
        <v>A+ (Crítico)</v>
      </c>
      <c r="D290">
        <v>1</v>
      </c>
      <c r="E290">
        <v>0</v>
      </c>
      <c r="F290">
        <v>0</v>
      </c>
    </row>
    <row r="291" spans="1:6" x14ac:dyDescent="0.35">
      <c r="A291" t="str">
        <v>Incidente</v>
      </c>
      <c r="B291" t="str">
        <v>Type2</v>
      </c>
      <c r="C291" t="str">
        <v>A (Muy Importante)</v>
      </c>
      <c r="D291">
        <v>1</v>
      </c>
      <c r="E291">
        <v>2</v>
      </c>
      <c r="F291">
        <v>2</v>
      </c>
    </row>
    <row r="292" spans="1:6" x14ac:dyDescent="0.35">
      <c r="A292" t="str">
        <v>Incidente</v>
      </c>
      <c r="B292" t="str">
        <v>Type2</v>
      </c>
      <c r="C292" t="str">
        <v>A+ (Crítico)</v>
      </c>
      <c r="D292">
        <v>1</v>
      </c>
      <c r="E292">
        <v>2</v>
      </c>
      <c r="F292">
        <v>2</v>
      </c>
    </row>
    <row r="293" spans="1:6" x14ac:dyDescent="0.35">
      <c r="A293" t="str">
        <v>Incidente</v>
      </c>
      <c r="B293" t="str">
        <v>Type6</v>
      </c>
      <c r="C293" t="str">
        <v>A (Muy Importante)</v>
      </c>
      <c r="D293">
        <v>1</v>
      </c>
      <c r="E293">
        <v>8</v>
      </c>
      <c r="F293">
        <v>8</v>
      </c>
    </row>
    <row r="294" spans="1:6" x14ac:dyDescent="0.35">
      <c r="A294" t="str">
        <v>Incidente</v>
      </c>
      <c r="B294" t="str">
        <v>Type6</v>
      </c>
      <c r="C294" t="str">
        <v>A (Muy Importante)</v>
      </c>
      <c r="D294">
        <v>1</v>
      </c>
      <c r="E294">
        <v>1</v>
      </c>
      <c r="F294">
        <v>0</v>
      </c>
    </row>
    <row r="295" spans="1:6" x14ac:dyDescent="0.35">
      <c r="A295" t="str">
        <v>Incidente</v>
      </c>
      <c r="B295" t="str">
        <v>Type6</v>
      </c>
      <c r="C295" t="str">
        <v>A+ (Crítico)</v>
      </c>
      <c r="D295">
        <v>1</v>
      </c>
      <c r="E295">
        <v>7</v>
      </c>
      <c r="F295">
        <v>7</v>
      </c>
    </row>
    <row r="296" spans="1:6" x14ac:dyDescent="0.35">
      <c r="A296" t="str">
        <v>Solicitud de servicio</v>
      </c>
      <c r="B296" t="str">
        <v>Type1</v>
      </c>
      <c r="C296" t="str">
        <v>A (Muy Importante)</v>
      </c>
      <c r="D296">
        <v>1</v>
      </c>
      <c r="E296">
        <v>12</v>
      </c>
      <c r="F296">
        <v>0</v>
      </c>
    </row>
    <row r="297" spans="1:6" x14ac:dyDescent="0.35">
      <c r="A297" t="str">
        <v>Solicitud de servicio</v>
      </c>
      <c r="B297" t="str">
        <v>Type9</v>
      </c>
      <c r="C297" t="str">
        <v>A (Muy Importante)</v>
      </c>
      <c r="D297">
        <v>1</v>
      </c>
      <c r="E297">
        <v>3</v>
      </c>
      <c r="F297">
        <v>0</v>
      </c>
    </row>
    <row r="298" spans="1:6" x14ac:dyDescent="0.35">
      <c r="A298" t="str">
        <v>Solicitud de servicio</v>
      </c>
      <c r="B298" t="str">
        <v>Type1</v>
      </c>
      <c r="C298" t="str">
        <v>A (Muy Importante)</v>
      </c>
      <c r="D298">
        <v>1</v>
      </c>
      <c r="E298">
        <v>2</v>
      </c>
      <c r="F298">
        <v>0</v>
      </c>
    </row>
    <row r="299" spans="1:6" x14ac:dyDescent="0.35">
      <c r="A299" t="str">
        <v>Solicitud de servicio</v>
      </c>
      <c r="B299" t="str">
        <v>Type1</v>
      </c>
      <c r="C299" t="str">
        <v>B (Importante)</v>
      </c>
      <c r="D299">
        <v>1</v>
      </c>
      <c r="E299">
        <v>0</v>
      </c>
      <c r="F299">
        <v>0</v>
      </c>
    </row>
    <row r="300" spans="1:6" x14ac:dyDescent="0.35">
      <c r="A300" t="str">
        <v>Incidente</v>
      </c>
      <c r="B300" t="str">
        <v>Type6</v>
      </c>
      <c r="C300" t="str">
        <v>A (Muy Importante)</v>
      </c>
      <c r="D300">
        <v>1</v>
      </c>
      <c r="E300">
        <v>1</v>
      </c>
      <c r="F300">
        <v>1</v>
      </c>
    </row>
    <row r="301" spans="1:6" x14ac:dyDescent="0.35">
      <c r="A301" t="str">
        <v>Incidente</v>
      </c>
      <c r="B301" t="str">
        <v>Type6</v>
      </c>
      <c r="C301" t="str">
        <v>A (Muy Importante)</v>
      </c>
      <c r="D301">
        <v>1</v>
      </c>
      <c r="E301">
        <v>1</v>
      </c>
      <c r="F301">
        <v>0</v>
      </c>
    </row>
    <row r="302" spans="1:6" x14ac:dyDescent="0.35">
      <c r="A302" t="str">
        <v>Solicitud de servicio</v>
      </c>
      <c r="B302" t="str">
        <v>Type14</v>
      </c>
      <c r="C302" t="str">
        <v>A+ (Crítico)</v>
      </c>
      <c r="D302">
        <v>1</v>
      </c>
      <c r="E302">
        <v>0</v>
      </c>
      <c r="F302">
        <v>0</v>
      </c>
    </row>
    <row r="303" spans="1:6" x14ac:dyDescent="0.35">
      <c r="A303" t="str">
        <v>Incidente</v>
      </c>
      <c r="B303" t="str">
        <v>Type6</v>
      </c>
      <c r="C303" t="str">
        <v>A (Muy Importante)</v>
      </c>
      <c r="D303">
        <v>1</v>
      </c>
      <c r="E303">
        <v>7</v>
      </c>
      <c r="F303">
        <v>7</v>
      </c>
    </row>
    <row r="304" spans="1:6" x14ac:dyDescent="0.35">
      <c r="A304" t="str">
        <v>Incidente</v>
      </c>
      <c r="B304" t="str">
        <v>Type6</v>
      </c>
      <c r="C304" t="str">
        <v>A (Muy Importante)</v>
      </c>
      <c r="D304">
        <v>1</v>
      </c>
      <c r="E304">
        <v>0</v>
      </c>
      <c r="F304">
        <v>0</v>
      </c>
    </row>
    <row r="305" spans="1:6" x14ac:dyDescent="0.35">
      <c r="A305" t="str">
        <v>Incidente</v>
      </c>
      <c r="B305" t="str">
        <v>Type6</v>
      </c>
      <c r="C305" t="str">
        <v>A (Muy Importante)</v>
      </c>
      <c r="D305">
        <v>1</v>
      </c>
      <c r="E305">
        <v>2</v>
      </c>
      <c r="F305">
        <v>0</v>
      </c>
    </row>
    <row r="306" spans="1:6" x14ac:dyDescent="0.35">
      <c r="A306" t="str">
        <v>Incidente</v>
      </c>
      <c r="B306" t="str">
        <v>Type2</v>
      </c>
      <c r="C306" t="str">
        <v>A (Muy Importante)</v>
      </c>
      <c r="D306">
        <v>1</v>
      </c>
      <c r="E306">
        <v>6</v>
      </c>
      <c r="F306">
        <v>0</v>
      </c>
    </row>
    <row r="307" spans="1:6" x14ac:dyDescent="0.35">
      <c r="A307" t="str">
        <v>Solicitud de servicio</v>
      </c>
      <c r="B307" t="str">
        <v>Type3</v>
      </c>
      <c r="C307" t="str">
        <v>B (Importante)</v>
      </c>
      <c r="D307">
        <v>1</v>
      </c>
      <c r="E307">
        <v>0</v>
      </c>
      <c r="F307">
        <v>0</v>
      </c>
    </row>
    <row r="308" spans="1:6" x14ac:dyDescent="0.35">
      <c r="A308" t="str">
        <v>Incidente</v>
      </c>
      <c r="B308" t="str">
        <v>Type2</v>
      </c>
      <c r="C308" t="str">
        <v>A (Muy Importante)</v>
      </c>
      <c r="D308">
        <v>1</v>
      </c>
      <c r="E308">
        <v>2</v>
      </c>
      <c r="F308">
        <v>1</v>
      </c>
    </row>
    <row r="309" spans="1:6" x14ac:dyDescent="0.35">
      <c r="A309" t="str">
        <v>Incidente</v>
      </c>
      <c r="B309" t="str">
        <v>Type4</v>
      </c>
      <c r="C309" t="str">
        <v>A+ (Crítico)</v>
      </c>
      <c r="D309">
        <v>1</v>
      </c>
      <c r="E309">
        <v>7</v>
      </c>
      <c r="F309">
        <v>7</v>
      </c>
    </row>
    <row r="310" spans="1:6" x14ac:dyDescent="0.35">
      <c r="A310" t="str">
        <v>Incidente</v>
      </c>
      <c r="B310" t="str">
        <v>Type2</v>
      </c>
      <c r="C310" t="str">
        <v>A (Muy Importante)</v>
      </c>
      <c r="D310">
        <v>1</v>
      </c>
      <c r="E310">
        <v>0</v>
      </c>
      <c r="F310">
        <v>0</v>
      </c>
    </row>
    <row r="311" spans="1:6" x14ac:dyDescent="0.35">
      <c r="A311" t="str">
        <v>Incidente</v>
      </c>
      <c r="B311" t="str">
        <v>Type2</v>
      </c>
      <c r="C311" t="str">
        <v>A (Muy Importante)</v>
      </c>
      <c r="D311">
        <v>1</v>
      </c>
      <c r="E311">
        <v>2</v>
      </c>
      <c r="F311">
        <v>1</v>
      </c>
    </row>
    <row r="312" spans="1:6" x14ac:dyDescent="0.35">
      <c r="A312" t="str">
        <v>Incidente</v>
      </c>
      <c r="B312" t="str">
        <v>Type6</v>
      </c>
      <c r="C312" t="str">
        <v>A (Muy Importante)</v>
      </c>
      <c r="D312">
        <v>1</v>
      </c>
      <c r="E312">
        <v>0</v>
      </c>
      <c r="F312">
        <v>0</v>
      </c>
    </row>
    <row r="313" spans="1:6" x14ac:dyDescent="0.35">
      <c r="A313" t="str">
        <v>Incidente</v>
      </c>
      <c r="B313" t="str">
        <v>Type8</v>
      </c>
      <c r="C313" t="str">
        <v>B (Importante)</v>
      </c>
      <c r="D313">
        <v>1</v>
      </c>
      <c r="E313">
        <v>3</v>
      </c>
      <c r="F313">
        <v>0</v>
      </c>
    </row>
    <row r="314" spans="1:6" x14ac:dyDescent="0.35">
      <c r="A314" t="str">
        <v>Incidente</v>
      </c>
      <c r="B314" t="str">
        <v>Type6</v>
      </c>
      <c r="C314" t="str">
        <v>A (Muy Importante)</v>
      </c>
      <c r="D314">
        <v>1</v>
      </c>
      <c r="E314">
        <v>0</v>
      </c>
      <c r="F314">
        <v>0</v>
      </c>
    </row>
    <row r="315" spans="1:6" x14ac:dyDescent="0.35">
      <c r="A315" t="str">
        <v>Solicitud de servicio</v>
      </c>
      <c r="B315" t="str">
        <v>Type1</v>
      </c>
      <c r="C315" t="str">
        <v>A (Muy Importante)</v>
      </c>
      <c r="D315">
        <v>1</v>
      </c>
      <c r="E315">
        <v>3</v>
      </c>
      <c r="F315">
        <v>0</v>
      </c>
    </row>
    <row r="316" spans="1:6" x14ac:dyDescent="0.35">
      <c r="A316" t="str">
        <v>Solicitud de servicio</v>
      </c>
      <c r="B316" t="str">
        <v>Type1</v>
      </c>
      <c r="C316" t="str">
        <v>A (Muy Importante)</v>
      </c>
      <c r="D316">
        <v>1</v>
      </c>
      <c r="E316">
        <v>3</v>
      </c>
      <c r="F316">
        <v>0</v>
      </c>
    </row>
    <row r="317" spans="1:6" x14ac:dyDescent="0.35">
      <c r="A317" t="str">
        <v>Solicitud de servicio</v>
      </c>
      <c r="B317" t="str">
        <v>Type1</v>
      </c>
      <c r="C317" t="str">
        <v>A (Muy Importante)</v>
      </c>
      <c r="D317">
        <v>1</v>
      </c>
      <c r="E317">
        <v>3</v>
      </c>
      <c r="F317">
        <v>0</v>
      </c>
    </row>
    <row r="318" spans="1:6" x14ac:dyDescent="0.35">
      <c r="A318" t="str">
        <v>Incidente</v>
      </c>
      <c r="B318" t="str">
        <v>Type2</v>
      </c>
      <c r="C318" t="str">
        <v>A (Muy Importante)</v>
      </c>
      <c r="D318">
        <v>1</v>
      </c>
      <c r="E318">
        <v>3</v>
      </c>
      <c r="F318">
        <v>0</v>
      </c>
    </row>
    <row r="319" spans="1:6" x14ac:dyDescent="0.35">
      <c r="A319" t="str">
        <v>Incidente</v>
      </c>
      <c r="B319" t="str">
        <v>Type2</v>
      </c>
      <c r="C319" t="str">
        <v>A (Muy Importante)</v>
      </c>
      <c r="D319">
        <v>1</v>
      </c>
      <c r="E319">
        <v>3</v>
      </c>
      <c r="F319">
        <v>0</v>
      </c>
    </row>
    <row r="320" spans="1:6" x14ac:dyDescent="0.35">
      <c r="A320" t="str">
        <v>Incidente</v>
      </c>
      <c r="B320" t="str">
        <v>Type6</v>
      </c>
      <c r="C320" t="str">
        <v>A (Muy Importante)</v>
      </c>
      <c r="D320">
        <v>1</v>
      </c>
      <c r="E320">
        <v>5</v>
      </c>
      <c r="F320">
        <v>5</v>
      </c>
    </row>
    <row r="321" spans="1:6" x14ac:dyDescent="0.35">
      <c r="A321" t="str">
        <v>Incidente</v>
      </c>
      <c r="B321" t="str">
        <v>Type6</v>
      </c>
      <c r="C321" t="str">
        <v>A+ (Crítico)</v>
      </c>
      <c r="D321">
        <v>1</v>
      </c>
      <c r="E321">
        <v>14</v>
      </c>
      <c r="F321">
        <v>14</v>
      </c>
    </row>
    <row r="322" spans="1:6" x14ac:dyDescent="0.35">
      <c r="A322" t="str">
        <v>Solicitud de servicio</v>
      </c>
      <c r="B322" t="str">
        <v>Type1</v>
      </c>
      <c r="C322" t="str">
        <v>A (Muy Importante)</v>
      </c>
      <c r="D322">
        <v>1</v>
      </c>
      <c r="E322">
        <v>0</v>
      </c>
      <c r="F322">
        <v>0</v>
      </c>
    </row>
    <row r="323" spans="1:6" x14ac:dyDescent="0.35">
      <c r="A323" t="str">
        <v>Solicitud de servicio</v>
      </c>
      <c r="B323" t="str">
        <v>Type1</v>
      </c>
      <c r="C323" t="str">
        <v>A (Muy Importante)</v>
      </c>
      <c r="D323">
        <v>1</v>
      </c>
      <c r="E323">
        <v>0</v>
      </c>
      <c r="F323">
        <v>0</v>
      </c>
    </row>
    <row r="324" spans="1:6" x14ac:dyDescent="0.35">
      <c r="A324" t="str">
        <v>Solicitud de servicio</v>
      </c>
      <c r="B324" t="str">
        <v>Type1</v>
      </c>
      <c r="C324" t="str">
        <v>A (Muy Importante)</v>
      </c>
      <c r="D324">
        <v>1</v>
      </c>
      <c r="E324">
        <v>0</v>
      </c>
      <c r="F324">
        <v>0</v>
      </c>
    </row>
    <row r="325" spans="1:6" x14ac:dyDescent="0.35">
      <c r="A325" t="str">
        <v>Solicitud de servicio</v>
      </c>
      <c r="B325" t="str">
        <v>Type1</v>
      </c>
      <c r="C325" t="str">
        <v>A (Muy Importante)</v>
      </c>
      <c r="D325">
        <v>1</v>
      </c>
      <c r="E325">
        <v>0</v>
      </c>
      <c r="F325">
        <v>0</v>
      </c>
    </row>
    <row r="326" spans="1:6" x14ac:dyDescent="0.35">
      <c r="A326" t="str">
        <v>Incidente</v>
      </c>
      <c r="B326" t="str">
        <v>Type2</v>
      </c>
      <c r="C326" t="str">
        <v>A (Muy Importante)</v>
      </c>
      <c r="D326">
        <v>1</v>
      </c>
      <c r="E326">
        <v>1</v>
      </c>
      <c r="F326">
        <v>0</v>
      </c>
    </row>
    <row r="327" spans="1:6" x14ac:dyDescent="0.35">
      <c r="A327" t="str">
        <v>Incidente</v>
      </c>
      <c r="B327" t="str">
        <v>Type2</v>
      </c>
      <c r="C327" t="str">
        <v>A (Muy Importante)</v>
      </c>
      <c r="D327">
        <v>1</v>
      </c>
      <c r="E327">
        <v>4</v>
      </c>
      <c r="F327">
        <v>0</v>
      </c>
    </row>
    <row r="328" spans="1:6" x14ac:dyDescent="0.35">
      <c r="A328" t="str">
        <v>Solicitud de servicio</v>
      </c>
      <c r="B328" t="str">
        <v>Type10</v>
      </c>
      <c r="C328" t="str">
        <v>A+ (Crítico)</v>
      </c>
      <c r="D328">
        <v>1</v>
      </c>
      <c r="E328">
        <v>1</v>
      </c>
      <c r="F328">
        <v>0</v>
      </c>
    </row>
    <row r="329" spans="1:6" x14ac:dyDescent="0.35">
      <c r="A329" t="str">
        <v>Incidente</v>
      </c>
      <c r="B329" t="str">
        <v>Type2</v>
      </c>
      <c r="C329" t="str">
        <v>A (Muy Importante)</v>
      </c>
      <c r="D329">
        <v>1</v>
      </c>
      <c r="E329">
        <v>9</v>
      </c>
      <c r="F329">
        <v>9</v>
      </c>
    </row>
    <row r="330" spans="1:6" x14ac:dyDescent="0.35">
      <c r="A330" t="str">
        <v>Incidente</v>
      </c>
      <c r="B330" t="str">
        <v>Type2</v>
      </c>
      <c r="C330" t="str">
        <v>A (Muy Importante)</v>
      </c>
      <c r="D330">
        <v>1</v>
      </c>
      <c r="E330">
        <v>1</v>
      </c>
      <c r="F330">
        <v>1</v>
      </c>
    </row>
    <row r="331" spans="1:6" x14ac:dyDescent="0.35">
      <c r="A331" t="str">
        <v>Incidente</v>
      </c>
      <c r="B331" t="str">
        <v>Type6</v>
      </c>
      <c r="C331" t="str">
        <v>A+ (Crítico)</v>
      </c>
      <c r="D331">
        <v>1</v>
      </c>
      <c r="E331">
        <v>2</v>
      </c>
      <c r="F331">
        <v>2</v>
      </c>
    </row>
    <row r="332" spans="1:6" x14ac:dyDescent="0.35">
      <c r="A332" t="str">
        <v>Incidente</v>
      </c>
      <c r="B332" t="str">
        <v>Type8</v>
      </c>
      <c r="C332" t="str">
        <v>A+ (Crítico)</v>
      </c>
      <c r="D332">
        <v>1</v>
      </c>
      <c r="E332">
        <v>5</v>
      </c>
      <c r="F332">
        <v>4</v>
      </c>
    </row>
    <row r="333" spans="1:6" x14ac:dyDescent="0.35">
      <c r="A333" t="str">
        <v>Incidente</v>
      </c>
      <c r="B333" t="str">
        <v>Type6</v>
      </c>
      <c r="C333" t="str">
        <v>A (Muy Importante)</v>
      </c>
      <c r="D333">
        <v>1</v>
      </c>
      <c r="E333">
        <v>0</v>
      </c>
      <c r="F333">
        <v>0</v>
      </c>
    </row>
    <row r="334" spans="1:6" x14ac:dyDescent="0.35">
      <c r="A334" t="str">
        <v>Incidente</v>
      </c>
      <c r="B334" t="str">
        <v>Type2</v>
      </c>
      <c r="C334" t="str">
        <v>A (Muy Importante)</v>
      </c>
      <c r="D334">
        <v>1</v>
      </c>
      <c r="E334">
        <v>1</v>
      </c>
      <c r="F334">
        <v>1</v>
      </c>
    </row>
    <row r="335" spans="1:6" x14ac:dyDescent="0.35">
      <c r="A335" t="str">
        <v>Incidente</v>
      </c>
      <c r="B335" t="str">
        <v>Type2</v>
      </c>
      <c r="C335" t="str">
        <v>A (Muy Importante)</v>
      </c>
      <c r="D335">
        <v>1</v>
      </c>
      <c r="E335">
        <v>2</v>
      </c>
      <c r="F335">
        <v>0</v>
      </c>
    </row>
    <row r="336" spans="1:6" x14ac:dyDescent="0.35">
      <c r="A336" t="str">
        <v>Incidente</v>
      </c>
      <c r="B336" t="str">
        <v>Type6</v>
      </c>
      <c r="C336" t="str">
        <v>A+ (Crítico)</v>
      </c>
      <c r="D336">
        <v>1</v>
      </c>
      <c r="E336">
        <v>13</v>
      </c>
      <c r="F336">
        <v>11</v>
      </c>
    </row>
    <row r="337" spans="1:6" x14ac:dyDescent="0.35">
      <c r="A337" t="str">
        <v>Incidente</v>
      </c>
      <c r="B337" t="str">
        <v>Type6</v>
      </c>
      <c r="C337" t="str">
        <v>A (Muy Importante)</v>
      </c>
      <c r="D337">
        <v>1</v>
      </c>
      <c r="E337">
        <v>1</v>
      </c>
      <c r="F337">
        <v>0</v>
      </c>
    </row>
    <row r="338" spans="1:6" x14ac:dyDescent="0.35">
      <c r="A338" t="str">
        <v>Incidente</v>
      </c>
      <c r="B338" t="str">
        <v>Type6</v>
      </c>
      <c r="C338" t="str">
        <v>A (Muy Importante)</v>
      </c>
      <c r="D338">
        <v>1</v>
      </c>
      <c r="E338">
        <v>1</v>
      </c>
      <c r="F338">
        <v>0</v>
      </c>
    </row>
    <row r="339" spans="1:6" x14ac:dyDescent="0.35">
      <c r="A339" t="str">
        <v>Incidente</v>
      </c>
      <c r="B339" t="str">
        <v>Type2</v>
      </c>
      <c r="C339" t="str">
        <v>A (Muy Importante)</v>
      </c>
      <c r="D339">
        <v>1</v>
      </c>
      <c r="E339">
        <v>15</v>
      </c>
      <c r="F339">
        <v>8</v>
      </c>
    </row>
    <row r="340" spans="1:6" x14ac:dyDescent="0.35">
      <c r="A340" t="str">
        <v>Incidente</v>
      </c>
      <c r="B340" t="str">
        <v>Type2</v>
      </c>
      <c r="C340" t="str">
        <v>A (Muy Importante)</v>
      </c>
      <c r="D340">
        <v>1</v>
      </c>
      <c r="E340">
        <v>15</v>
      </c>
      <c r="F340">
        <v>15</v>
      </c>
    </row>
    <row r="341" spans="1:6" x14ac:dyDescent="0.35">
      <c r="A341" t="str">
        <v>Incidente</v>
      </c>
      <c r="B341" t="str">
        <v>Type8</v>
      </c>
      <c r="C341" t="str">
        <v>B (Importante)</v>
      </c>
      <c r="D341">
        <v>1</v>
      </c>
      <c r="E341">
        <v>0</v>
      </c>
      <c r="F341">
        <v>0</v>
      </c>
    </row>
    <row r="342" spans="1:6" x14ac:dyDescent="0.35">
      <c r="A342" t="str">
        <v>Incidente</v>
      </c>
      <c r="B342" t="str">
        <v>Type8</v>
      </c>
      <c r="C342" t="str">
        <v>B (Importante)</v>
      </c>
      <c r="D342">
        <v>1</v>
      </c>
      <c r="E342">
        <v>7</v>
      </c>
      <c r="F342">
        <v>0</v>
      </c>
    </row>
    <row r="343" spans="1:6" x14ac:dyDescent="0.35">
      <c r="A343" t="str">
        <v>Incidente</v>
      </c>
      <c r="B343" t="str">
        <v>Type2</v>
      </c>
      <c r="C343" t="str">
        <v>A (Muy Importante)</v>
      </c>
      <c r="D343">
        <v>1</v>
      </c>
      <c r="E343">
        <v>1</v>
      </c>
      <c r="F343">
        <v>0</v>
      </c>
    </row>
    <row r="344" spans="1:6" x14ac:dyDescent="0.35">
      <c r="A344" t="str">
        <v>Incidente</v>
      </c>
      <c r="B344" t="str">
        <v>Type4</v>
      </c>
      <c r="C344" t="str">
        <v>A (Muy Importante)</v>
      </c>
      <c r="D344">
        <v>1</v>
      </c>
      <c r="E344">
        <v>1</v>
      </c>
      <c r="F344">
        <v>1</v>
      </c>
    </row>
    <row r="345" spans="1:6" x14ac:dyDescent="0.35">
      <c r="A345" t="str">
        <v>Incidente</v>
      </c>
      <c r="B345" t="str">
        <v>Type6</v>
      </c>
      <c r="C345" t="str">
        <v>A+ (Crítico)</v>
      </c>
      <c r="D345">
        <v>1</v>
      </c>
      <c r="E345">
        <v>1</v>
      </c>
      <c r="F345">
        <v>1</v>
      </c>
    </row>
    <row r="346" spans="1:6" x14ac:dyDescent="0.35">
      <c r="A346" t="str">
        <v>Incidente</v>
      </c>
      <c r="B346" t="str">
        <v>Type8</v>
      </c>
      <c r="C346" t="str">
        <v>B (Importante)</v>
      </c>
      <c r="D346">
        <v>1</v>
      </c>
      <c r="E346">
        <v>5</v>
      </c>
      <c r="F346">
        <v>0</v>
      </c>
    </row>
    <row r="347" spans="1:6" x14ac:dyDescent="0.35">
      <c r="A347" t="str">
        <v>Incidente</v>
      </c>
      <c r="B347" t="str">
        <v>Type2</v>
      </c>
      <c r="C347" t="str">
        <v>A+ (Crítico)</v>
      </c>
      <c r="D347">
        <v>1</v>
      </c>
      <c r="E347">
        <v>2</v>
      </c>
      <c r="F347">
        <v>2</v>
      </c>
    </row>
    <row r="348" spans="1:6" x14ac:dyDescent="0.35">
      <c r="A348" t="str">
        <v>Incidente</v>
      </c>
      <c r="B348" t="str">
        <v>Type2</v>
      </c>
      <c r="C348" t="str">
        <v>A (Muy Importante)</v>
      </c>
      <c r="D348">
        <v>1</v>
      </c>
      <c r="E348">
        <v>1</v>
      </c>
      <c r="F348">
        <v>0</v>
      </c>
    </row>
    <row r="349" spans="1:6" x14ac:dyDescent="0.35">
      <c r="A349" t="str">
        <v>Solicitud de servicio</v>
      </c>
      <c r="B349" t="str">
        <v>Type1</v>
      </c>
      <c r="C349" t="str">
        <v>B (Importante)</v>
      </c>
      <c r="D349">
        <v>1</v>
      </c>
      <c r="E349">
        <v>0</v>
      </c>
      <c r="F349">
        <v>0</v>
      </c>
    </row>
    <row r="350" spans="1:6" x14ac:dyDescent="0.35">
      <c r="A350" t="str">
        <v>Incidente</v>
      </c>
      <c r="B350" t="str">
        <v>Type6</v>
      </c>
      <c r="C350" t="str">
        <v>A (Muy Importante)</v>
      </c>
      <c r="D350">
        <v>1</v>
      </c>
      <c r="E350">
        <v>0</v>
      </c>
      <c r="F350">
        <v>0</v>
      </c>
    </row>
    <row r="351" spans="1:6" x14ac:dyDescent="0.35">
      <c r="A351" t="str">
        <v>Incidente</v>
      </c>
      <c r="B351" t="str">
        <v>Type4</v>
      </c>
      <c r="C351" t="str">
        <v>A (Muy Importante)</v>
      </c>
      <c r="D351">
        <v>1</v>
      </c>
      <c r="E351">
        <v>1</v>
      </c>
      <c r="F351">
        <v>0</v>
      </c>
    </row>
    <row r="352" spans="1:6" x14ac:dyDescent="0.35">
      <c r="A352" t="str">
        <v>Incidente</v>
      </c>
      <c r="B352" t="str">
        <v>Type4</v>
      </c>
      <c r="C352" t="str">
        <v>A (Muy Importante)</v>
      </c>
      <c r="D352">
        <v>1</v>
      </c>
      <c r="E352">
        <v>1</v>
      </c>
      <c r="F352">
        <v>1</v>
      </c>
    </row>
    <row r="353" spans="1:6" x14ac:dyDescent="0.35">
      <c r="A353" t="str">
        <v>Incidente</v>
      </c>
      <c r="B353" t="str">
        <v>Type2</v>
      </c>
      <c r="C353" t="str">
        <v>A+ (Crítico)</v>
      </c>
      <c r="D353">
        <v>1</v>
      </c>
      <c r="E353">
        <v>0</v>
      </c>
      <c r="F353">
        <v>0</v>
      </c>
    </row>
    <row r="354" spans="1:6" x14ac:dyDescent="0.35">
      <c r="A354" t="str">
        <v>Incidente</v>
      </c>
      <c r="B354" t="str">
        <v>Type6</v>
      </c>
      <c r="C354" t="str">
        <v>A (Muy Importante)</v>
      </c>
      <c r="D354">
        <v>1</v>
      </c>
      <c r="E354">
        <v>16</v>
      </c>
      <c r="F354">
        <v>16</v>
      </c>
    </row>
    <row r="355" spans="1:6" x14ac:dyDescent="0.35">
      <c r="A355" t="str">
        <v>Incidente</v>
      </c>
      <c r="B355" t="str">
        <v>Type6</v>
      </c>
      <c r="C355" t="str">
        <v>A+ (Crítico)</v>
      </c>
      <c r="D355">
        <v>1</v>
      </c>
      <c r="E355">
        <v>16</v>
      </c>
      <c r="F355">
        <v>16</v>
      </c>
    </row>
    <row r="356" spans="1:6" x14ac:dyDescent="0.35">
      <c r="A356" t="str">
        <v>Incidente</v>
      </c>
      <c r="B356" t="str">
        <v>Type8</v>
      </c>
      <c r="C356" t="str">
        <v>B (Importante)</v>
      </c>
      <c r="D356">
        <v>1</v>
      </c>
      <c r="E356">
        <v>1</v>
      </c>
      <c r="F356">
        <v>0</v>
      </c>
    </row>
    <row r="357" spans="1:6" x14ac:dyDescent="0.35">
      <c r="A357" t="str">
        <v>Incidente</v>
      </c>
      <c r="B357" t="str">
        <v>Type8</v>
      </c>
      <c r="C357" t="str">
        <v>B (Importante)</v>
      </c>
      <c r="D357">
        <v>1</v>
      </c>
      <c r="E357">
        <v>3</v>
      </c>
      <c r="F357">
        <v>0</v>
      </c>
    </row>
    <row r="358" spans="1:6" x14ac:dyDescent="0.35">
      <c r="A358" t="str">
        <v>Incidente</v>
      </c>
      <c r="B358" t="str">
        <v>Type8</v>
      </c>
      <c r="C358" t="str">
        <v>B (Importante)</v>
      </c>
      <c r="D358">
        <v>1</v>
      </c>
      <c r="E358">
        <v>3</v>
      </c>
      <c r="F358">
        <v>0</v>
      </c>
    </row>
    <row r="359" spans="1:6" x14ac:dyDescent="0.35">
      <c r="A359" t="str">
        <v>Incidente</v>
      </c>
      <c r="B359" t="str">
        <v>Type8</v>
      </c>
      <c r="C359" t="str">
        <v>B (Importante)</v>
      </c>
      <c r="D359">
        <v>1</v>
      </c>
      <c r="E359">
        <v>11</v>
      </c>
      <c r="F359">
        <v>0</v>
      </c>
    </row>
    <row r="360" spans="1:6" x14ac:dyDescent="0.35">
      <c r="A360" t="str">
        <v>Incidente</v>
      </c>
      <c r="B360" t="str">
        <v>Type13</v>
      </c>
      <c r="C360" t="str">
        <v>B (Importante)</v>
      </c>
      <c r="D360">
        <v>1</v>
      </c>
      <c r="E360">
        <v>4</v>
      </c>
      <c r="F360">
        <v>0</v>
      </c>
    </row>
    <row r="361" spans="1:6" x14ac:dyDescent="0.35">
      <c r="A361" t="str">
        <v>Incidente</v>
      </c>
      <c r="B361" t="str">
        <v>Type6</v>
      </c>
      <c r="C361" t="str">
        <v>A+ (Crítico)</v>
      </c>
      <c r="D361">
        <v>1</v>
      </c>
      <c r="E361">
        <v>0</v>
      </c>
      <c r="F361">
        <v>0</v>
      </c>
    </row>
    <row r="362" spans="1:6" x14ac:dyDescent="0.35">
      <c r="A362" t="str">
        <v>Incidente</v>
      </c>
      <c r="B362" t="str">
        <v>Type8</v>
      </c>
      <c r="C362" t="str">
        <v>B (Importante)</v>
      </c>
      <c r="D362">
        <v>1</v>
      </c>
      <c r="E362">
        <v>5</v>
      </c>
      <c r="F362">
        <v>0</v>
      </c>
    </row>
    <row r="363" spans="1:6" x14ac:dyDescent="0.35">
      <c r="A363" t="str">
        <v>Solicitud de servicio</v>
      </c>
      <c r="B363" t="str">
        <v>Type1</v>
      </c>
      <c r="C363" t="str">
        <v>B (Importante)</v>
      </c>
      <c r="D363">
        <v>1</v>
      </c>
      <c r="E363">
        <v>1</v>
      </c>
      <c r="F363">
        <v>0</v>
      </c>
    </row>
    <row r="364" spans="1:6" x14ac:dyDescent="0.35">
      <c r="A364" t="str">
        <v>Incidente</v>
      </c>
      <c r="B364" t="str">
        <v>Type2</v>
      </c>
      <c r="C364" t="str">
        <v>A (Muy Importante)</v>
      </c>
      <c r="D364">
        <v>1</v>
      </c>
      <c r="E364">
        <v>13</v>
      </c>
      <c r="F364">
        <v>0</v>
      </c>
    </row>
    <row r="365" spans="1:6" x14ac:dyDescent="0.35">
      <c r="A365" t="str">
        <v>Incidente</v>
      </c>
      <c r="B365" t="str">
        <v>Type6</v>
      </c>
      <c r="C365" t="str">
        <v>B (Importante)</v>
      </c>
      <c r="D365">
        <v>1</v>
      </c>
      <c r="E365">
        <v>7</v>
      </c>
      <c r="F365">
        <v>0</v>
      </c>
    </row>
    <row r="366" spans="1:6" x14ac:dyDescent="0.35">
      <c r="A366" t="str">
        <v>Incidente</v>
      </c>
      <c r="B366" t="str">
        <v>Type4</v>
      </c>
      <c r="C366" t="str">
        <v>A (Muy Importante)</v>
      </c>
      <c r="D366">
        <v>1</v>
      </c>
      <c r="E366">
        <v>1</v>
      </c>
      <c r="F366">
        <v>1</v>
      </c>
    </row>
    <row r="367" spans="1:6" x14ac:dyDescent="0.35">
      <c r="A367" t="str">
        <v>Incidente</v>
      </c>
      <c r="B367" t="str">
        <v>Type2</v>
      </c>
      <c r="C367" t="str">
        <v>A (Muy Importante)</v>
      </c>
      <c r="D367">
        <v>1</v>
      </c>
      <c r="E367">
        <v>5</v>
      </c>
      <c r="F367">
        <v>5</v>
      </c>
    </row>
    <row r="368" spans="1:6" x14ac:dyDescent="0.35">
      <c r="A368" t="str">
        <v>Incidente</v>
      </c>
      <c r="B368" t="str">
        <v>Type2</v>
      </c>
      <c r="C368" t="str">
        <v>A (Muy Importante)</v>
      </c>
      <c r="D368">
        <v>1</v>
      </c>
      <c r="E368">
        <v>0</v>
      </c>
      <c r="F368">
        <v>0</v>
      </c>
    </row>
    <row r="369" spans="1:6" x14ac:dyDescent="0.35">
      <c r="A369" t="str">
        <v>Incidente</v>
      </c>
      <c r="B369" t="str">
        <v>Type6</v>
      </c>
      <c r="C369" t="str">
        <v>A (Muy Importante)</v>
      </c>
      <c r="D369">
        <v>1</v>
      </c>
      <c r="E369">
        <v>9</v>
      </c>
      <c r="F369">
        <v>9</v>
      </c>
    </row>
    <row r="370" spans="1:6" x14ac:dyDescent="0.35">
      <c r="A370" t="str">
        <v>Incidente</v>
      </c>
      <c r="B370" t="str">
        <v>Type2</v>
      </c>
      <c r="C370" t="str">
        <v>A (Muy Importante)</v>
      </c>
      <c r="D370">
        <v>1</v>
      </c>
      <c r="E370">
        <v>7</v>
      </c>
      <c r="F370">
        <v>0</v>
      </c>
    </row>
    <row r="371" spans="1:6" x14ac:dyDescent="0.35">
      <c r="A371" t="str">
        <v>Incidente</v>
      </c>
      <c r="B371" t="str">
        <v>Type2</v>
      </c>
      <c r="C371" t="str">
        <v>A (Muy Importante)</v>
      </c>
      <c r="D371">
        <v>1</v>
      </c>
      <c r="E371">
        <v>6</v>
      </c>
      <c r="F371">
        <v>5</v>
      </c>
    </row>
    <row r="372" spans="1:6" x14ac:dyDescent="0.35">
      <c r="A372" t="str">
        <v>Incidente</v>
      </c>
      <c r="B372" t="str">
        <v>Type2</v>
      </c>
      <c r="C372" t="str">
        <v>A (Muy Importante)</v>
      </c>
      <c r="D372">
        <v>1</v>
      </c>
      <c r="E372">
        <v>1</v>
      </c>
      <c r="F372">
        <v>1</v>
      </c>
    </row>
    <row r="373" spans="1:6" x14ac:dyDescent="0.35">
      <c r="A373" t="str">
        <v>Incidente</v>
      </c>
      <c r="B373" t="str">
        <v>Type8</v>
      </c>
      <c r="C373" t="str">
        <v>B (Importante)</v>
      </c>
      <c r="D373">
        <v>1</v>
      </c>
      <c r="E373">
        <v>14</v>
      </c>
      <c r="F373">
        <v>0</v>
      </c>
    </row>
    <row r="374" spans="1:6" x14ac:dyDescent="0.35">
      <c r="A374" t="str">
        <v>Solicitud de servicio</v>
      </c>
      <c r="B374" t="str">
        <v>Type1</v>
      </c>
      <c r="C374" t="str">
        <v>B (Importante)</v>
      </c>
      <c r="D374">
        <v>1</v>
      </c>
      <c r="E374">
        <v>0</v>
      </c>
      <c r="F374">
        <v>0</v>
      </c>
    </row>
    <row r="375" spans="1:6" x14ac:dyDescent="0.35">
      <c r="A375" t="str">
        <v>Incidente</v>
      </c>
      <c r="B375" t="str">
        <v>Type2</v>
      </c>
      <c r="C375" t="str">
        <v>A+ (Crítico)</v>
      </c>
      <c r="D375">
        <v>1</v>
      </c>
      <c r="E375">
        <v>6</v>
      </c>
      <c r="F375">
        <v>6</v>
      </c>
    </row>
    <row r="376" spans="1:6" x14ac:dyDescent="0.35">
      <c r="A376" t="str">
        <v>Incidente</v>
      </c>
      <c r="B376" t="str">
        <v>Type4</v>
      </c>
      <c r="C376" t="str">
        <v>A+ (Crítico)</v>
      </c>
      <c r="D376">
        <v>1</v>
      </c>
      <c r="E376">
        <v>14</v>
      </c>
      <c r="F376">
        <v>14</v>
      </c>
    </row>
    <row r="377" spans="1:6" x14ac:dyDescent="0.35">
      <c r="A377" t="str">
        <v>Incidente</v>
      </c>
      <c r="B377" t="str">
        <v>Type4</v>
      </c>
      <c r="C377" t="str">
        <v>A (Muy Importante)</v>
      </c>
      <c r="D377">
        <v>1</v>
      </c>
      <c r="E377">
        <v>1</v>
      </c>
      <c r="F377">
        <v>1</v>
      </c>
    </row>
    <row r="378" spans="1:6" x14ac:dyDescent="0.35">
      <c r="A378" t="str">
        <v>Incidente</v>
      </c>
      <c r="B378" t="str">
        <v>Type2</v>
      </c>
      <c r="C378" t="str">
        <v>A+ (Crítico)</v>
      </c>
      <c r="D378">
        <v>1</v>
      </c>
      <c r="E378">
        <v>1</v>
      </c>
      <c r="F378">
        <v>1</v>
      </c>
    </row>
    <row r="379" spans="1:6" x14ac:dyDescent="0.35">
      <c r="A379" t="str">
        <v>Incidente</v>
      </c>
      <c r="B379" t="str">
        <v>Type6</v>
      </c>
      <c r="C379" t="str">
        <v>A (Muy Importante)</v>
      </c>
      <c r="D379">
        <v>1</v>
      </c>
      <c r="E379">
        <v>1</v>
      </c>
      <c r="F379">
        <v>1</v>
      </c>
    </row>
    <row r="380" spans="1:6" x14ac:dyDescent="0.35">
      <c r="A380" t="str">
        <v>Incidente</v>
      </c>
      <c r="B380" t="str">
        <v>Type6</v>
      </c>
      <c r="C380" t="str">
        <v>A (Muy Importante)</v>
      </c>
      <c r="D380">
        <v>1</v>
      </c>
      <c r="E380">
        <v>22</v>
      </c>
      <c r="F380">
        <v>22</v>
      </c>
    </row>
    <row r="381" spans="1:6" x14ac:dyDescent="0.35">
      <c r="A381" t="str">
        <v>Incidente</v>
      </c>
      <c r="B381" t="str">
        <v>Type2</v>
      </c>
      <c r="C381" t="str">
        <v>A (Muy Importante)</v>
      </c>
      <c r="D381">
        <v>1</v>
      </c>
      <c r="E381">
        <v>3</v>
      </c>
      <c r="F381">
        <v>2</v>
      </c>
    </row>
    <row r="382" spans="1:6" x14ac:dyDescent="0.35">
      <c r="A382" t="str">
        <v>Incidente</v>
      </c>
      <c r="B382" t="str">
        <v>Type2</v>
      </c>
      <c r="C382" t="str">
        <v>A (Muy Importante)</v>
      </c>
      <c r="D382">
        <v>1</v>
      </c>
      <c r="E382">
        <v>3</v>
      </c>
      <c r="F382">
        <v>0</v>
      </c>
    </row>
    <row r="383" spans="1:6" x14ac:dyDescent="0.35">
      <c r="A383" t="str">
        <v>Incidente</v>
      </c>
      <c r="B383" t="str">
        <v>Type2</v>
      </c>
      <c r="C383" t="str">
        <v>A (Muy Importante)</v>
      </c>
      <c r="D383">
        <v>1</v>
      </c>
      <c r="E383">
        <v>1</v>
      </c>
      <c r="F383">
        <v>0</v>
      </c>
    </row>
    <row r="384" spans="1:6" x14ac:dyDescent="0.35">
      <c r="A384" t="str">
        <v>Incidente</v>
      </c>
      <c r="B384" t="str">
        <v>Type2</v>
      </c>
      <c r="C384" t="str">
        <v>A (Muy Importante)</v>
      </c>
      <c r="D384">
        <v>1</v>
      </c>
      <c r="E384">
        <v>2</v>
      </c>
      <c r="F384">
        <v>0</v>
      </c>
    </row>
    <row r="385" spans="1:6" x14ac:dyDescent="0.35">
      <c r="A385" t="str">
        <v>Incidente</v>
      </c>
      <c r="B385" t="str">
        <v>Type6</v>
      </c>
      <c r="C385" t="str">
        <v>A+ (Crítico)</v>
      </c>
      <c r="D385">
        <v>1</v>
      </c>
      <c r="E385">
        <v>10</v>
      </c>
      <c r="F385">
        <v>10</v>
      </c>
    </row>
    <row r="386" spans="1:6" x14ac:dyDescent="0.35">
      <c r="A386" t="str">
        <v>Incidente</v>
      </c>
      <c r="B386" t="str">
        <v>Type2</v>
      </c>
      <c r="C386" t="str">
        <v>A (Muy Importante)</v>
      </c>
      <c r="D386">
        <v>1</v>
      </c>
      <c r="E386">
        <v>11</v>
      </c>
      <c r="F386">
        <v>11</v>
      </c>
    </row>
    <row r="387" spans="1:6" x14ac:dyDescent="0.35">
      <c r="A387" t="str">
        <v>Incidente</v>
      </c>
      <c r="B387" t="str">
        <v>Type2</v>
      </c>
      <c r="C387" t="str">
        <v>A (Muy Importante)</v>
      </c>
      <c r="D387">
        <v>1</v>
      </c>
      <c r="E387">
        <v>1</v>
      </c>
      <c r="F387">
        <v>1</v>
      </c>
    </row>
    <row r="388" spans="1:6" x14ac:dyDescent="0.35">
      <c r="A388" t="str">
        <v>Incidente</v>
      </c>
      <c r="B388" t="str">
        <v>Type4</v>
      </c>
      <c r="C388" t="str">
        <v>A (Muy Importante)</v>
      </c>
      <c r="D388">
        <v>1</v>
      </c>
      <c r="E388">
        <v>1</v>
      </c>
      <c r="F388">
        <v>1</v>
      </c>
    </row>
    <row r="389" spans="1:6" x14ac:dyDescent="0.35">
      <c r="A389" t="str">
        <v>Incidente</v>
      </c>
      <c r="B389" t="str">
        <v>Type2</v>
      </c>
      <c r="C389" t="str">
        <v>A+ (Crítico)</v>
      </c>
      <c r="D389">
        <v>1</v>
      </c>
      <c r="E389">
        <v>1</v>
      </c>
      <c r="F389">
        <v>0</v>
      </c>
    </row>
    <row r="390" spans="1:6" x14ac:dyDescent="0.35">
      <c r="A390" t="str">
        <v>Incidente</v>
      </c>
      <c r="B390" t="str">
        <v>Type4</v>
      </c>
      <c r="C390" t="str">
        <v>A++ (Bloqueo)</v>
      </c>
      <c r="D390">
        <v>1</v>
      </c>
      <c r="E390">
        <v>1</v>
      </c>
      <c r="F390">
        <v>1</v>
      </c>
    </row>
    <row r="391" spans="1:6" x14ac:dyDescent="0.35">
      <c r="A391" t="str">
        <v>Incidente</v>
      </c>
      <c r="B391" t="str">
        <v>Type4</v>
      </c>
      <c r="C391" t="str">
        <v>A (Muy Importante)</v>
      </c>
      <c r="D391">
        <v>1</v>
      </c>
      <c r="E391">
        <v>3</v>
      </c>
      <c r="F391">
        <v>2</v>
      </c>
    </row>
    <row r="392" spans="1:6" x14ac:dyDescent="0.35">
      <c r="A392" t="str">
        <v>Incidente</v>
      </c>
      <c r="B392" t="str">
        <v>Type4</v>
      </c>
      <c r="C392" t="str">
        <v>A (Muy Importante)</v>
      </c>
      <c r="D392">
        <v>1</v>
      </c>
      <c r="E392">
        <v>1</v>
      </c>
      <c r="F392">
        <v>1</v>
      </c>
    </row>
    <row r="393" spans="1:6" x14ac:dyDescent="0.35">
      <c r="A393" t="str">
        <v>Incidente</v>
      </c>
      <c r="B393" t="str">
        <v>Type2</v>
      </c>
      <c r="C393" t="str">
        <v>A (Muy Importante)</v>
      </c>
      <c r="D393">
        <v>1</v>
      </c>
      <c r="E393">
        <v>0</v>
      </c>
      <c r="F393">
        <v>0</v>
      </c>
    </row>
    <row r="394" spans="1:6" x14ac:dyDescent="0.35">
      <c r="A394" t="str">
        <v>Incidente</v>
      </c>
      <c r="B394" t="str">
        <v>Type6</v>
      </c>
      <c r="C394" t="str">
        <v>A (Muy Importante)</v>
      </c>
      <c r="D394">
        <v>1</v>
      </c>
      <c r="E394">
        <v>1</v>
      </c>
      <c r="F394">
        <v>0</v>
      </c>
    </row>
    <row r="395" spans="1:6" x14ac:dyDescent="0.35">
      <c r="A395" t="str">
        <v>Incidente</v>
      </c>
      <c r="B395" t="str">
        <v>Type6</v>
      </c>
      <c r="C395" t="str">
        <v>A (Muy Importante)</v>
      </c>
      <c r="D395">
        <v>1</v>
      </c>
      <c r="E395">
        <v>23</v>
      </c>
      <c r="F395">
        <v>0</v>
      </c>
    </row>
    <row r="396" spans="1:6" x14ac:dyDescent="0.35">
      <c r="A396" t="str">
        <v>Incidente</v>
      </c>
      <c r="B396" t="str">
        <v>Type6</v>
      </c>
      <c r="C396" t="str">
        <v>A (Muy Importante)</v>
      </c>
      <c r="D396">
        <v>1</v>
      </c>
      <c r="E396">
        <v>23</v>
      </c>
      <c r="F396">
        <v>23</v>
      </c>
    </row>
    <row r="397" spans="1:6" x14ac:dyDescent="0.35">
      <c r="A397" t="str">
        <v>Incidente</v>
      </c>
      <c r="B397" t="str">
        <v>Type8</v>
      </c>
      <c r="C397" t="str">
        <v>B (Importante)</v>
      </c>
      <c r="D397">
        <v>1</v>
      </c>
      <c r="E397">
        <v>3</v>
      </c>
      <c r="F397">
        <v>0</v>
      </c>
    </row>
    <row r="398" spans="1:6" x14ac:dyDescent="0.35">
      <c r="A398" t="str">
        <v>Incidente</v>
      </c>
      <c r="B398" t="str">
        <v>Type6</v>
      </c>
      <c r="C398" t="str">
        <v>A (Muy Importante)</v>
      </c>
      <c r="D398">
        <v>1</v>
      </c>
      <c r="E398">
        <v>5</v>
      </c>
      <c r="F398">
        <v>5</v>
      </c>
    </row>
    <row r="399" spans="1:6" x14ac:dyDescent="0.35">
      <c r="A399" t="str">
        <v>Incidente</v>
      </c>
      <c r="B399" t="str">
        <v>Type6</v>
      </c>
      <c r="C399" t="str">
        <v>A (Muy Importante)</v>
      </c>
      <c r="D399">
        <v>1</v>
      </c>
      <c r="E399">
        <v>26</v>
      </c>
      <c r="F399">
        <v>26</v>
      </c>
    </row>
    <row r="400" spans="1:6" x14ac:dyDescent="0.35">
      <c r="A400" t="str">
        <v>Solicitud de servicio</v>
      </c>
      <c r="B400" t="str">
        <v>Type1</v>
      </c>
      <c r="C400" t="str">
        <v>B (Importante)</v>
      </c>
      <c r="D400">
        <v>1</v>
      </c>
      <c r="E400">
        <v>4</v>
      </c>
      <c r="F400">
        <v>0</v>
      </c>
    </row>
    <row r="401" spans="1:6" x14ac:dyDescent="0.35">
      <c r="A401" t="str">
        <v>Incidente</v>
      </c>
      <c r="B401" t="str">
        <v>Type6</v>
      </c>
      <c r="C401" t="str">
        <v>A (Muy Importante)</v>
      </c>
      <c r="D401">
        <v>1</v>
      </c>
      <c r="E401">
        <v>18</v>
      </c>
      <c r="F401">
        <v>18</v>
      </c>
    </row>
    <row r="402" spans="1:6" x14ac:dyDescent="0.35">
      <c r="A402" t="str">
        <v>Incidente</v>
      </c>
      <c r="B402" t="str">
        <v>Type2</v>
      </c>
      <c r="C402" t="str">
        <v>A+ (Crítico)</v>
      </c>
      <c r="D402">
        <v>1</v>
      </c>
      <c r="E402">
        <v>4</v>
      </c>
      <c r="F402">
        <v>4</v>
      </c>
    </row>
    <row r="403" spans="1:6" x14ac:dyDescent="0.35">
      <c r="A403" t="str">
        <v>Incidente</v>
      </c>
      <c r="B403" t="str">
        <v>Type6</v>
      </c>
      <c r="C403" t="str">
        <v>A (Muy Importante)</v>
      </c>
      <c r="D403">
        <v>1</v>
      </c>
      <c r="E403">
        <v>4</v>
      </c>
      <c r="F403">
        <v>4</v>
      </c>
    </row>
    <row r="404" spans="1:6" x14ac:dyDescent="0.35">
      <c r="A404" t="str">
        <v>Incidente</v>
      </c>
      <c r="B404" t="str">
        <v>Type6</v>
      </c>
      <c r="C404" t="str">
        <v>A (Muy Importante)</v>
      </c>
      <c r="D404">
        <v>1</v>
      </c>
      <c r="E404">
        <v>21</v>
      </c>
      <c r="F404">
        <v>21</v>
      </c>
    </row>
    <row r="405" spans="1:6" x14ac:dyDescent="0.35">
      <c r="A405" t="str">
        <v>Incidente</v>
      </c>
      <c r="B405" t="str">
        <v>Type6</v>
      </c>
      <c r="C405" t="str">
        <v>A (Muy Importante)</v>
      </c>
      <c r="D405">
        <v>1</v>
      </c>
      <c r="E405">
        <v>4</v>
      </c>
      <c r="F405">
        <v>3</v>
      </c>
    </row>
    <row r="406" spans="1:6" x14ac:dyDescent="0.35">
      <c r="A406" t="str">
        <v>Incidente</v>
      </c>
      <c r="B406" t="str">
        <v>Type6</v>
      </c>
      <c r="C406" t="str">
        <v>A (Muy Importante)</v>
      </c>
      <c r="D406">
        <v>1</v>
      </c>
      <c r="E406">
        <v>27</v>
      </c>
      <c r="F406">
        <v>0</v>
      </c>
    </row>
    <row r="407" spans="1:6" x14ac:dyDescent="0.35">
      <c r="A407" t="str">
        <v>Incidente</v>
      </c>
      <c r="B407" t="str">
        <v>Type6</v>
      </c>
      <c r="C407" t="str">
        <v>A (Muy Importante)</v>
      </c>
      <c r="D407">
        <v>1</v>
      </c>
      <c r="E407">
        <v>6</v>
      </c>
      <c r="F407">
        <v>0</v>
      </c>
    </row>
    <row r="408" spans="1:6" x14ac:dyDescent="0.35">
      <c r="A408" t="str">
        <v>Incidente</v>
      </c>
      <c r="B408" t="str">
        <v>Type6</v>
      </c>
      <c r="C408" t="str">
        <v>A (Muy Importante)</v>
      </c>
      <c r="D408">
        <v>1</v>
      </c>
      <c r="E408">
        <v>5</v>
      </c>
      <c r="F408">
        <v>5</v>
      </c>
    </row>
    <row r="409" spans="1:6" x14ac:dyDescent="0.35">
      <c r="A409" t="str">
        <v>Incidente</v>
      </c>
      <c r="B409" t="str">
        <v>Type6</v>
      </c>
      <c r="C409" t="str">
        <v>A (Muy Importante)</v>
      </c>
      <c r="D409">
        <v>1</v>
      </c>
      <c r="E409">
        <v>4</v>
      </c>
      <c r="F409">
        <v>4</v>
      </c>
    </row>
    <row r="410" spans="1:6" x14ac:dyDescent="0.35">
      <c r="A410" t="str">
        <v>Incidente</v>
      </c>
      <c r="B410" t="str">
        <v>Type6</v>
      </c>
      <c r="C410" t="str">
        <v>A (Muy Importante)</v>
      </c>
      <c r="D410">
        <v>1</v>
      </c>
      <c r="E410">
        <v>11</v>
      </c>
      <c r="F410">
        <v>11</v>
      </c>
    </row>
    <row r="411" spans="1:6" x14ac:dyDescent="0.35">
      <c r="A411" t="str">
        <v>Incidente</v>
      </c>
      <c r="B411" t="str">
        <v>Type6</v>
      </c>
      <c r="C411" t="str">
        <v>A (Muy Importante)</v>
      </c>
      <c r="D411">
        <v>1</v>
      </c>
      <c r="E411">
        <v>27</v>
      </c>
      <c r="F411">
        <v>27</v>
      </c>
    </row>
    <row r="412" spans="1:6" x14ac:dyDescent="0.35">
      <c r="A412" t="str">
        <v>Incidente</v>
      </c>
      <c r="B412" t="str">
        <v>Type6</v>
      </c>
      <c r="C412" t="str">
        <v>A (Muy Importante)</v>
      </c>
      <c r="D412">
        <v>1</v>
      </c>
      <c r="E412">
        <v>4</v>
      </c>
      <c r="F412">
        <v>4</v>
      </c>
    </row>
    <row r="413" spans="1:6" x14ac:dyDescent="0.35">
      <c r="A413" t="str">
        <v>Incidente</v>
      </c>
      <c r="B413" t="str">
        <v>Type6</v>
      </c>
      <c r="C413" t="str">
        <v>A (Muy Importante)</v>
      </c>
      <c r="D413">
        <v>1</v>
      </c>
      <c r="E413">
        <v>27</v>
      </c>
      <c r="F413">
        <v>27</v>
      </c>
    </row>
    <row r="414" spans="1:6" x14ac:dyDescent="0.35">
      <c r="A414" t="str">
        <v>Incidente</v>
      </c>
      <c r="B414" t="str">
        <v>Type8</v>
      </c>
      <c r="C414" t="str">
        <v>B (Importante)</v>
      </c>
      <c r="D414">
        <v>1</v>
      </c>
      <c r="E414">
        <v>19</v>
      </c>
      <c r="F414">
        <v>0</v>
      </c>
    </row>
    <row r="415" spans="1:6" x14ac:dyDescent="0.35">
      <c r="A415" t="str">
        <v>Incidente</v>
      </c>
      <c r="B415" t="str">
        <v>Type6</v>
      </c>
      <c r="C415" t="str">
        <v>A (Muy Importante)</v>
      </c>
      <c r="D415">
        <v>1</v>
      </c>
      <c r="E415">
        <v>27</v>
      </c>
      <c r="F415">
        <v>27</v>
      </c>
    </row>
    <row r="416" spans="1:6" x14ac:dyDescent="0.35">
      <c r="A416" t="str">
        <v>Incidente</v>
      </c>
      <c r="B416" t="str">
        <v>Type15</v>
      </c>
      <c r="C416" t="str">
        <v>B (Importante)</v>
      </c>
      <c r="D416">
        <v>1</v>
      </c>
      <c r="E416">
        <v>20</v>
      </c>
      <c r="F416">
        <v>0</v>
      </c>
    </row>
    <row r="417" spans="1:6" x14ac:dyDescent="0.35">
      <c r="A417" t="str">
        <v>Incidente</v>
      </c>
      <c r="B417" t="str">
        <v>Type8</v>
      </c>
      <c r="C417" t="str">
        <v>B (Importante)</v>
      </c>
      <c r="D417">
        <v>1</v>
      </c>
      <c r="E417">
        <v>13</v>
      </c>
      <c r="F417">
        <v>0</v>
      </c>
    </row>
    <row r="418" spans="1:6" x14ac:dyDescent="0.35">
      <c r="A418" t="str">
        <v>Incidente</v>
      </c>
      <c r="B418" t="str">
        <v>Type6</v>
      </c>
      <c r="C418" t="str">
        <v>A+ (Crítico)</v>
      </c>
      <c r="D418">
        <v>1</v>
      </c>
      <c r="E418">
        <v>14</v>
      </c>
      <c r="F418">
        <v>14</v>
      </c>
    </row>
    <row r="419" spans="1:6" x14ac:dyDescent="0.35">
      <c r="A419" t="str">
        <v>Incidente</v>
      </c>
      <c r="B419" t="str">
        <v>Type8</v>
      </c>
      <c r="C419" t="str">
        <v>B (Importante)</v>
      </c>
      <c r="D419">
        <v>1</v>
      </c>
      <c r="E419">
        <v>13</v>
      </c>
      <c r="F419">
        <v>0</v>
      </c>
    </row>
    <row r="420" spans="1:6" x14ac:dyDescent="0.35">
      <c r="A420" t="str">
        <v>Incidente</v>
      </c>
      <c r="B420" t="str">
        <v>Type2</v>
      </c>
      <c r="C420" t="str">
        <v>A (Muy Importante)</v>
      </c>
      <c r="D420">
        <v>1</v>
      </c>
      <c r="E420">
        <v>8</v>
      </c>
      <c r="F420">
        <v>8</v>
      </c>
    </row>
    <row r="421" spans="1:6" x14ac:dyDescent="0.35">
      <c r="A421" t="str">
        <v>Incidente</v>
      </c>
      <c r="B421" t="str">
        <v>Type2</v>
      </c>
      <c r="C421" t="str">
        <v>A (Muy Importante)</v>
      </c>
      <c r="D421">
        <v>1</v>
      </c>
      <c r="E421">
        <v>5</v>
      </c>
      <c r="F421">
        <v>0</v>
      </c>
    </row>
    <row r="422" spans="1:6" x14ac:dyDescent="0.35">
      <c r="A422" t="str">
        <v>Incidente</v>
      </c>
      <c r="B422" t="str">
        <v>Type2</v>
      </c>
      <c r="C422" t="str">
        <v>A (Muy Importante)</v>
      </c>
      <c r="D422">
        <v>1</v>
      </c>
      <c r="E422">
        <v>5</v>
      </c>
      <c r="F422">
        <v>0</v>
      </c>
    </row>
    <row r="423" spans="1:6" x14ac:dyDescent="0.35">
      <c r="A423" t="str">
        <v>Incidente</v>
      </c>
      <c r="B423" t="str">
        <v>Type2</v>
      </c>
      <c r="C423" t="str">
        <v>A (Muy Importante)</v>
      </c>
      <c r="D423">
        <v>1</v>
      </c>
      <c r="E423">
        <v>5</v>
      </c>
      <c r="F423">
        <v>5</v>
      </c>
    </row>
    <row r="424" spans="1:6" x14ac:dyDescent="0.35">
      <c r="A424" t="str">
        <v>Incidente</v>
      </c>
      <c r="B424" t="str">
        <v>Type2</v>
      </c>
      <c r="C424" t="str">
        <v>A (Muy Importante)</v>
      </c>
      <c r="D424">
        <v>1</v>
      </c>
      <c r="E424">
        <v>5</v>
      </c>
      <c r="F424">
        <v>5</v>
      </c>
    </row>
    <row r="425" spans="1:6" x14ac:dyDescent="0.35">
      <c r="A425" t="str">
        <v>Incidente</v>
      </c>
      <c r="B425" t="str">
        <v>Type2</v>
      </c>
      <c r="C425" t="str">
        <v>A (Muy Importante)</v>
      </c>
      <c r="D425">
        <v>1</v>
      </c>
      <c r="E425">
        <v>5</v>
      </c>
      <c r="F425">
        <v>4</v>
      </c>
    </row>
    <row r="426" spans="1:6" x14ac:dyDescent="0.35">
      <c r="A426" t="str">
        <v>Incidente</v>
      </c>
      <c r="B426" t="str">
        <v>Type2</v>
      </c>
      <c r="C426" t="str">
        <v>A (Muy Importante)</v>
      </c>
      <c r="D426">
        <v>1</v>
      </c>
      <c r="E426">
        <v>12</v>
      </c>
      <c r="F426">
        <v>12</v>
      </c>
    </row>
    <row r="427" spans="1:6" x14ac:dyDescent="0.35">
      <c r="A427" t="str">
        <v>Incidente</v>
      </c>
      <c r="B427" t="str">
        <v>Type2</v>
      </c>
      <c r="C427" t="str">
        <v>A (Muy Importante)</v>
      </c>
      <c r="D427">
        <v>1</v>
      </c>
      <c r="E427">
        <v>6</v>
      </c>
      <c r="F427">
        <v>6</v>
      </c>
    </row>
    <row r="428" spans="1:6" x14ac:dyDescent="0.35">
      <c r="A428" t="str">
        <v>Incidente</v>
      </c>
      <c r="B428" t="str">
        <v>Type2</v>
      </c>
      <c r="C428" t="str">
        <v>A (Muy Importante)</v>
      </c>
      <c r="D428">
        <v>1</v>
      </c>
      <c r="E428">
        <v>29</v>
      </c>
      <c r="F428">
        <v>29</v>
      </c>
    </row>
    <row r="429" spans="1:6" x14ac:dyDescent="0.35">
      <c r="A429" t="str">
        <v>Incidente</v>
      </c>
      <c r="B429" t="str">
        <v>Type4</v>
      </c>
      <c r="C429" t="str">
        <v>A (Muy Importante)</v>
      </c>
      <c r="D429">
        <v>1</v>
      </c>
      <c r="E429">
        <v>21</v>
      </c>
      <c r="F429">
        <v>20</v>
      </c>
    </row>
    <row r="430" spans="1:6" x14ac:dyDescent="0.35">
      <c r="A430" t="str">
        <v>Incidente</v>
      </c>
      <c r="B430" t="str">
        <v>Type4</v>
      </c>
      <c r="C430" t="str">
        <v>C (Menor)</v>
      </c>
      <c r="D430">
        <v>1</v>
      </c>
      <c r="E430">
        <v>22</v>
      </c>
      <c r="F430">
        <v>22</v>
      </c>
    </row>
    <row r="431" spans="1:6" x14ac:dyDescent="0.35">
      <c r="A431" t="str">
        <v>Incidente</v>
      </c>
      <c r="B431" t="str">
        <v>Type8</v>
      </c>
      <c r="C431" t="str">
        <v>B (Importante)</v>
      </c>
      <c r="D431">
        <v>1</v>
      </c>
      <c r="E431">
        <v>11</v>
      </c>
      <c r="F431">
        <v>0</v>
      </c>
    </row>
    <row r="432" spans="1:6" x14ac:dyDescent="0.35">
      <c r="A432" t="str">
        <v>Incidente</v>
      </c>
      <c r="B432" t="str">
        <v>Type2</v>
      </c>
      <c r="C432" t="str">
        <v>A (Muy Importante)</v>
      </c>
      <c r="D432">
        <v>1</v>
      </c>
      <c r="E432">
        <v>11</v>
      </c>
      <c r="F432">
        <v>11</v>
      </c>
    </row>
    <row r="433" spans="1:6" x14ac:dyDescent="0.35">
      <c r="A433" t="str">
        <v>Incidente</v>
      </c>
      <c r="B433" t="str">
        <v>Type8</v>
      </c>
      <c r="C433" t="str">
        <v>B (Importante)</v>
      </c>
      <c r="D433">
        <v>1</v>
      </c>
      <c r="E433">
        <v>27</v>
      </c>
      <c r="F433">
        <v>0</v>
      </c>
    </row>
    <row r="434" spans="1:6" x14ac:dyDescent="0.35">
      <c r="A434" t="str">
        <v>Incidente</v>
      </c>
      <c r="B434" t="str">
        <v>Type16</v>
      </c>
      <c r="C434" t="str">
        <v>A (Muy Importante)</v>
      </c>
      <c r="D434">
        <v>1</v>
      </c>
      <c r="E434">
        <v>13</v>
      </c>
      <c r="F434">
        <v>5</v>
      </c>
    </row>
    <row r="435" spans="1:6" x14ac:dyDescent="0.35">
      <c r="A435" t="str">
        <v>Incidente</v>
      </c>
      <c r="B435" t="str">
        <v>Type8</v>
      </c>
      <c r="C435" t="str">
        <v>B (Importante)</v>
      </c>
      <c r="D435">
        <v>1</v>
      </c>
      <c r="E435">
        <v>28</v>
      </c>
      <c r="F435">
        <v>0</v>
      </c>
    </row>
    <row r="436" spans="1:6" x14ac:dyDescent="0.35">
      <c r="A436" t="str">
        <v>Incidente</v>
      </c>
      <c r="B436" t="str">
        <v>Type6</v>
      </c>
      <c r="C436" t="str">
        <v>A (Muy Importante)</v>
      </c>
      <c r="D436">
        <v>1</v>
      </c>
      <c r="E436">
        <v>41</v>
      </c>
      <c r="F436">
        <v>41</v>
      </c>
    </row>
    <row r="437" spans="1:6" x14ac:dyDescent="0.35">
      <c r="A437" t="str">
        <v>Incidente</v>
      </c>
      <c r="B437" t="str">
        <v>Type8</v>
      </c>
      <c r="C437" t="str">
        <v>B (Importante)</v>
      </c>
      <c r="D437">
        <v>1</v>
      </c>
      <c r="E437">
        <v>18</v>
      </c>
      <c r="F437">
        <v>0</v>
      </c>
    </row>
    <row r="438" spans="1:6" x14ac:dyDescent="0.35">
      <c r="A438" t="str">
        <v>Incidente</v>
      </c>
      <c r="B438" t="str">
        <v>Type4</v>
      </c>
      <c r="C438" t="str">
        <v>A (Muy Importante)</v>
      </c>
      <c r="D438">
        <v>1</v>
      </c>
      <c r="E438">
        <v>19</v>
      </c>
      <c r="F438">
        <v>0</v>
      </c>
    </row>
    <row r="439" spans="1:6" x14ac:dyDescent="0.35">
      <c r="A439" t="str">
        <v>Incidente</v>
      </c>
      <c r="B439" t="str">
        <v>Type8</v>
      </c>
      <c r="C439" t="str">
        <v>B (Importante)</v>
      </c>
      <c r="D439">
        <v>1</v>
      </c>
      <c r="E439">
        <v>34</v>
      </c>
      <c r="F439">
        <v>0</v>
      </c>
    </row>
    <row r="440" spans="1:6" x14ac:dyDescent="0.35">
      <c r="A440" t="str">
        <v>Incidente</v>
      </c>
      <c r="B440" t="str">
        <v>Type2</v>
      </c>
      <c r="C440" t="str">
        <v>A+ (Crítico)</v>
      </c>
      <c r="D440">
        <v>1</v>
      </c>
      <c r="E440">
        <v>27</v>
      </c>
      <c r="F440">
        <v>27</v>
      </c>
    </row>
    <row r="441" spans="1:6" x14ac:dyDescent="0.35">
      <c r="A441" t="str">
        <v>Incidente</v>
      </c>
      <c r="B441" t="str">
        <v>Type8</v>
      </c>
      <c r="C441" t="str">
        <v>B (Importante)</v>
      </c>
      <c r="D441">
        <v>1</v>
      </c>
      <c r="E441">
        <v>21</v>
      </c>
      <c r="F441">
        <v>0</v>
      </c>
    </row>
    <row r="442" spans="1:6" x14ac:dyDescent="0.35">
      <c r="A442" t="str">
        <v>Incidente</v>
      </c>
      <c r="B442" t="str">
        <v>Type17</v>
      </c>
      <c r="C442" t="str">
        <v>A (Muy Importante)</v>
      </c>
      <c r="D442">
        <v>1</v>
      </c>
      <c r="E442">
        <v>43</v>
      </c>
      <c r="F442">
        <v>41</v>
      </c>
    </row>
    <row r="443" spans="1:6" x14ac:dyDescent="0.35">
      <c r="A443" t="str">
        <v>Incidente</v>
      </c>
      <c r="B443" t="str">
        <v>Type8</v>
      </c>
      <c r="C443" t="str">
        <v>A+ (Crítico)</v>
      </c>
      <c r="D443">
        <v>1</v>
      </c>
      <c r="E443">
        <v>44</v>
      </c>
      <c r="F443">
        <v>0</v>
      </c>
    </row>
    <row r="444" spans="1:6" x14ac:dyDescent="0.35">
      <c r="A444" t="str">
        <v>Incidente</v>
      </c>
      <c r="B444" t="str">
        <v>Type8</v>
      </c>
      <c r="C444" t="str">
        <v>B (Importante)</v>
      </c>
      <c r="D444">
        <v>1</v>
      </c>
      <c r="E444">
        <v>23</v>
      </c>
      <c r="F444">
        <v>0</v>
      </c>
    </row>
    <row r="445" spans="1:6" x14ac:dyDescent="0.35">
      <c r="A445" t="str">
        <v>Incidente</v>
      </c>
      <c r="B445" t="str">
        <v>Type6</v>
      </c>
      <c r="C445" t="str">
        <v>A (Muy Importante)</v>
      </c>
      <c r="D445">
        <v>1</v>
      </c>
      <c r="E445">
        <v>39</v>
      </c>
      <c r="F445">
        <v>39</v>
      </c>
    </row>
    <row r="446" spans="1:6" x14ac:dyDescent="0.35">
      <c r="A446" t="str">
        <v>Incidente</v>
      </c>
      <c r="B446" t="str">
        <v>Type8</v>
      </c>
      <c r="C446" t="str">
        <v>B (Importante)</v>
      </c>
      <c r="D446">
        <v>1</v>
      </c>
      <c r="E446">
        <v>42</v>
      </c>
      <c r="F446">
        <v>0</v>
      </c>
    </row>
    <row r="447" spans="1:6" x14ac:dyDescent="0.35">
      <c r="A447" t="str">
        <v>Incidente</v>
      </c>
      <c r="B447" t="str">
        <v>Type8</v>
      </c>
      <c r="C447" t="str">
        <v>B (Importante)</v>
      </c>
      <c r="D447">
        <v>1</v>
      </c>
      <c r="E447">
        <v>33</v>
      </c>
      <c r="F447">
        <v>0</v>
      </c>
    </row>
    <row r="448" spans="1:6" x14ac:dyDescent="0.35">
      <c r="A448" t="str">
        <v>Incidente</v>
      </c>
      <c r="B448" t="str">
        <v>Type8</v>
      </c>
      <c r="C448" t="str">
        <v>B (Importante)</v>
      </c>
      <c r="D448">
        <v>1</v>
      </c>
      <c r="E448">
        <v>41</v>
      </c>
      <c r="F448">
        <v>0</v>
      </c>
    </row>
    <row r="449" spans="1:6" x14ac:dyDescent="0.35">
      <c r="A449" t="str">
        <v>Incidente</v>
      </c>
      <c r="B449" t="str">
        <v>Type4</v>
      </c>
      <c r="C449" t="str">
        <v>A (Muy Importante)</v>
      </c>
      <c r="D449">
        <v>1</v>
      </c>
      <c r="E449">
        <v>35</v>
      </c>
      <c r="F449">
        <v>0</v>
      </c>
    </row>
    <row r="450" spans="1:6" x14ac:dyDescent="0.35">
      <c r="A450" t="str">
        <v>Incidente</v>
      </c>
      <c r="B450" t="str">
        <v>Type8</v>
      </c>
      <c r="C450" t="str">
        <v>B (Importante)</v>
      </c>
      <c r="D450">
        <v>1</v>
      </c>
      <c r="E450">
        <v>38</v>
      </c>
      <c r="F450">
        <v>0</v>
      </c>
    </row>
    <row r="451" spans="1:6" x14ac:dyDescent="0.35">
      <c r="A451" t="str">
        <v>Incidente</v>
      </c>
      <c r="B451" t="str">
        <v>Type8</v>
      </c>
      <c r="C451" t="str">
        <v>B (Importante)</v>
      </c>
      <c r="D451">
        <v>1</v>
      </c>
      <c r="E451">
        <v>39</v>
      </c>
      <c r="F451">
        <v>0</v>
      </c>
    </row>
    <row r="452" spans="1:6" x14ac:dyDescent="0.35">
      <c r="A452" t="str">
        <v>Incidente</v>
      </c>
      <c r="B452" t="str">
        <v>Type2</v>
      </c>
      <c r="C452" t="str">
        <v>A (Muy Importante)</v>
      </c>
      <c r="D452">
        <v>1</v>
      </c>
      <c r="E452">
        <v>52</v>
      </c>
      <c r="F452">
        <v>52</v>
      </c>
    </row>
    <row r="453" spans="1:6" x14ac:dyDescent="0.35">
      <c r="A453" t="str">
        <v>Incidente</v>
      </c>
      <c r="B453" t="str">
        <v>Type8</v>
      </c>
      <c r="C453" t="str">
        <v>B (Importante)</v>
      </c>
      <c r="D453">
        <v>1</v>
      </c>
      <c r="E453">
        <v>48</v>
      </c>
      <c r="F453">
        <v>0</v>
      </c>
    </row>
    <row r="454" spans="1:6" x14ac:dyDescent="0.35">
      <c r="A454" t="str">
        <v>Incidente</v>
      </c>
      <c r="B454" t="str">
        <v>Type8</v>
      </c>
      <c r="C454" t="str">
        <v>B (Importante)</v>
      </c>
      <c r="D454">
        <v>1</v>
      </c>
      <c r="E454">
        <v>43</v>
      </c>
      <c r="F454">
        <v>0</v>
      </c>
    </row>
    <row r="455" spans="1:6" x14ac:dyDescent="0.35">
      <c r="A455" t="str">
        <v>Incidente</v>
      </c>
      <c r="B455" t="str">
        <v>Type4</v>
      </c>
      <c r="C455" t="str">
        <v>A (Muy Importante)</v>
      </c>
      <c r="D455">
        <v>1</v>
      </c>
      <c r="E455">
        <v>49</v>
      </c>
      <c r="F455">
        <v>47</v>
      </c>
    </row>
    <row r="456" spans="1:6" x14ac:dyDescent="0.35">
      <c r="A456" t="str">
        <v>Incidente</v>
      </c>
      <c r="B456" t="str">
        <v>Type8</v>
      </c>
      <c r="C456" t="str">
        <v>B (Importante)</v>
      </c>
      <c r="D456">
        <v>1</v>
      </c>
      <c r="E456">
        <v>44</v>
      </c>
      <c r="F456">
        <v>0</v>
      </c>
    </row>
    <row r="457" spans="1:6" x14ac:dyDescent="0.35">
      <c r="A457" t="str">
        <v>Incidente</v>
      </c>
      <c r="B457" t="str">
        <v>Type8</v>
      </c>
      <c r="C457" t="str">
        <v>B (Importante)</v>
      </c>
      <c r="D457">
        <v>1</v>
      </c>
      <c r="E457">
        <v>44</v>
      </c>
      <c r="F457">
        <v>0</v>
      </c>
    </row>
    <row r="458" spans="1:6" x14ac:dyDescent="0.35">
      <c r="A458" t="str">
        <v>Incidente</v>
      </c>
      <c r="B458" t="str">
        <v>Type8</v>
      </c>
      <c r="C458" t="str">
        <v>B (Importante)</v>
      </c>
      <c r="D458">
        <v>1</v>
      </c>
      <c r="E458">
        <v>51</v>
      </c>
      <c r="F458">
        <v>0</v>
      </c>
    </row>
    <row r="459" spans="1:6" x14ac:dyDescent="0.35">
      <c r="A459" t="str">
        <v>Incidente</v>
      </c>
      <c r="B459" t="str">
        <v>Type6</v>
      </c>
      <c r="C459" t="str">
        <v>A (Muy Importante)</v>
      </c>
      <c r="D459">
        <v>1</v>
      </c>
      <c r="E459">
        <v>65</v>
      </c>
      <c r="F459">
        <v>65</v>
      </c>
    </row>
    <row r="460" spans="1:6" x14ac:dyDescent="0.35">
      <c r="A460" t="str">
        <v>Incidente</v>
      </c>
      <c r="B460" t="str">
        <v>Type8</v>
      </c>
      <c r="C460" t="str">
        <v>B (Importante)</v>
      </c>
      <c r="D460">
        <v>1</v>
      </c>
      <c r="E460">
        <v>64</v>
      </c>
      <c r="F460">
        <v>0</v>
      </c>
    </row>
    <row r="461" spans="1:6" x14ac:dyDescent="0.35">
      <c r="A461" t="str">
        <v>Solicitud de servicio</v>
      </c>
      <c r="B461" t="str">
        <v>Type9</v>
      </c>
      <c r="C461" t="str">
        <v>A (Muy Importante)</v>
      </c>
      <c r="D461">
        <v>1</v>
      </c>
      <c r="E461">
        <v>77</v>
      </c>
      <c r="F461">
        <v>0</v>
      </c>
    </row>
    <row r="462" spans="1:6" x14ac:dyDescent="0.35">
      <c r="A462" t="str">
        <v>Solicitud de servicio</v>
      </c>
      <c r="B462" t="str">
        <v>Type12</v>
      </c>
      <c r="C462" t="str">
        <v>B (Importante)</v>
      </c>
      <c r="D462">
        <v>1</v>
      </c>
      <c r="E462">
        <v>77</v>
      </c>
      <c r="F462">
        <v>0</v>
      </c>
    </row>
    <row r="463" spans="1:6" x14ac:dyDescent="0.35">
      <c r="A463" t="str">
        <v>Incidente</v>
      </c>
      <c r="B463" t="str">
        <v>Type4</v>
      </c>
      <c r="C463" t="str">
        <v>A (Muy Importante)</v>
      </c>
      <c r="D463">
        <v>1</v>
      </c>
      <c r="E463">
        <v>67</v>
      </c>
      <c r="F463">
        <v>67</v>
      </c>
    </row>
    <row r="464" spans="1:6" x14ac:dyDescent="0.35">
      <c r="A464" t="str">
        <v>Incidente</v>
      </c>
      <c r="B464" t="str">
        <v>Type6</v>
      </c>
      <c r="C464" t="str">
        <v>A (Muy Importante)</v>
      </c>
      <c r="D464">
        <v>1</v>
      </c>
      <c r="E464">
        <v>96</v>
      </c>
      <c r="F464">
        <v>96</v>
      </c>
    </row>
    <row r="465" spans="1:6" x14ac:dyDescent="0.35">
      <c r="A465" t="str">
        <v>Incidente</v>
      </c>
      <c r="B465" t="str">
        <v>Type4</v>
      </c>
      <c r="C465" t="str">
        <v>A (Muy Importante)</v>
      </c>
      <c r="D465">
        <v>1</v>
      </c>
      <c r="E465">
        <v>73</v>
      </c>
      <c r="F465">
        <v>73</v>
      </c>
    </row>
    <row r="466" spans="1:6" x14ac:dyDescent="0.35">
      <c r="A466" t="str">
        <v>Incidente</v>
      </c>
      <c r="B466" t="str">
        <v>Type2</v>
      </c>
      <c r="C466" t="str">
        <v>A+ (Crítico)</v>
      </c>
      <c r="D466">
        <v>1</v>
      </c>
      <c r="E466">
        <v>96</v>
      </c>
      <c r="F466">
        <v>96</v>
      </c>
    </row>
    <row r="467" spans="1:6" x14ac:dyDescent="0.35">
      <c r="A467" t="str">
        <v>Incidente</v>
      </c>
      <c r="B467" t="str">
        <v>Type6</v>
      </c>
      <c r="C467" t="str">
        <v>A (Muy Importante)</v>
      </c>
      <c r="D467">
        <v>1</v>
      </c>
      <c r="E467">
        <v>111</v>
      </c>
      <c r="F467">
        <v>109</v>
      </c>
    </row>
    <row r="468" spans="1:6" x14ac:dyDescent="0.35">
      <c r="A468" t="str">
        <v>Incidente</v>
      </c>
      <c r="B468" t="str">
        <v>Type6</v>
      </c>
      <c r="C468" t="str">
        <v>A (Muy Importante)</v>
      </c>
      <c r="D468">
        <v>1</v>
      </c>
      <c r="E468">
        <v>103</v>
      </c>
      <c r="F468">
        <v>103</v>
      </c>
    </row>
    <row r="469" spans="1:6" x14ac:dyDescent="0.35">
      <c r="A469" t="str">
        <v>Incidente</v>
      </c>
      <c r="B469" t="str">
        <v>Type6</v>
      </c>
      <c r="C469" t="str">
        <v>A (Muy Importante)</v>
      </c>
      <c r="D469">
        <v>1</v>
      </c>
      <c r="E469">
        <v>112</v>
      </c>
      <c r="F469">
        <v>111</v>
      </c>
    </row>
    <row r="470" spans="1:6" x14ac:dyDescent="0.35">
      <c r="A470" t="str">
        <v>Incidente</v>
      </c>
      <c r="B470" t="str">
        <v>Type6</v>
      </c>
      <c r="C470" t="str">
        <v>B (Importante)</v>
      </c>
      <c r="D470">
        <v>1</v>
      </c>
      <c r="E470">
        <v>119</v>
      </c>
      <c r="F470">
        <v>14</v>
      </c>
    </row>
    <row r="471" spans="1:6" x14ac:dyDescent="0.35">
      <c r="A471" t="str">
        <v>Incidente</v>
      </c>
      <c r="B471" t="str">
        <v>Type6</v>
      </c>
      <c r="C471" t="str">
        <v>A (Muy Importante)</v>
      </c>
      <c r="D471">
        <v>1</v>
      </c>
      <c r="E471">
        <v>140</v>
      </c>
      <c r="F471">
        <v>140</v>
      </c>
    </row>
    <row r="472" spans="1:6" x14ac:dyDescent="0.35">
      <c r="A472" t="str">
        <v>Incidente</v>
      </c>
      <c r="B472" t="str">
        <v>Type6</v>
      </c>
      <c r="C472" t="str">
        <v>A (Muy Importante)</v>
      </c>
      <c r="D472">
        <v>1</v>
      </c>
      <c r="E472">
        <v>194</v>
      </c>
      <c r="F472">
        <v>194</v>
      </c>
    </row>
    <row r="473" spans="1:6" x14ac:dyDescent="0.35">
      <c r="A473" t="str">
        <v>Incidente</v>
      </c>
      <c r="B473" t="str">
        <v>Type4</v>
      </c>
      <c r="C473" t="str">
        <v>A (Muy Importante)</v>
      </c>
      <c r="D473">
        <v>1</v>
      </c>
      <c r="E473">
        <v>197</v>
      </c>
      <c r="F473">
        <v>197</v>
      </c>
    </row>
    <row r="474" spans="1:6" x14ac:dyDescent="0.35">
      <c r="A474" t="str">
        <v>Incidente</v>
      </c>
      <c r="B474" t="str">
        <v>Type11</v>
      </c>
      <c r="C474" t="str">
        <v>A (Muy Importante)</v>
      </c>
      <c r="D474">
        <v>1</v>
      </c>
      <c r="E474">
        <v>218</v>
      </c>
      <c r="F474">
        <v>0</v>
      </c>
    </row>
    <row r="475" spans="1:6" x14ac:dyDescent="0.35">
      <c r="A475" t="str">
        <v>Incidente</v>
      </c>
      <c r="B475" t="str">
        <v>Type8</v>
      </c>
      <c r="C475" t="str">
        <v>B (Importante)</v>
      </c>
      <c r="D475">
        <v>1</v>
      </c>
      <c r="E475">
        <v>227</v>
      </c>
      <c r="F475">
        <v>0</v>
      </c>
    </row>
    <row r="476" spans="1:6" x14ac:dyDescent="0.35">
      <c r="A476" t="str">
        <v>Incidente</v>
      </c>
      <c r="B476" t="str">
        <v>Type18</v>
      </c>
      <c r="C476" t="str">
        <v>B (Importante)</v>
      </c>
      <c r="D476">
        <v>1</v>
      </c>
      <c r="E476">
        <v>239</v>
      </c>
      <c r="F476">
        <v>0</v>
      </c>
    </row>
    <row r="477" spans="1:6" x14ac:dyDescent="0.35">
      <c r="A477" t="str">
        <v>Incidente</v>
      </c>
      <c r="B477" t="str">
        <v>Type8</v>
      </c>
      <c r="C477" t="str">
        <v>A+ (Crítico)</v>
      </c>
      <c r="D477">
        <v>1</v>
      </c>
      <c r="E477">
        <v>313</v>
      </c>
      <c r="F477">
        <v>0</v>
      </c>
    </row>
    <row r="478" spans="1:6" x14ac:dyDescent="0.35">
      <c r="A478" t="str">
        <v>Incidente</v>
      </c>
      <c r="B478" t="str">
        <v>Type19</v>
      </c>
      <c r="C478" t="str">
        <v>A+ (Crítico)</v>
      </c>
      <c r="D478">
        <v>1</v>
      </c>
      <c r="E478">
        <v>343</v>
      </c>
      <c r="F478">
        <v>0</v>
      </c>
    </row>
    <row r="479" spans="1:6" x14ac:dyDescent="0.35">
      <c r="A479" t="str">
        <v>Incidente</v>
      </c>
      <c r="B479" t="str">
        <v>Type2</v>
      </c>
      <c r="C479" t="str">
        <v>A (Muy Importante)</v>
      </c>
      <c r="D479">
        <v>12</v>
      </c>
      <c r="E479">
        <v>0</v>
      </c>
      <c r="F479">
        <v>0</v>
      </c>
    </row>
    <row r="480" spans="1:6" x14ac:dyDescent="0.35">
      <c r="A480" t="str">
        <v>Incidente</v>
      </c>
      <c r="B480" t="str">
        <v>Type6</v>
      </c>
      <c r="C480" t="str">
        <v>A (Muy Importante)</v>
      </c>
      <c r="D480">
        <v>12</v>
      </c>
      <c r="E480">
        <v>0</v>
      </c>
      <c r="F480">
        <v>0</v>
      </c>
    </row>
    <row r="481" spans="1:6" x14ac:dyDescent="0.35">
      <c r="A481" t="str">
        <v>Incidente</v>
      </c>
      <c r="B481" t="str">
        <v>Type6</v>
      </c>
      <c r="C481" t="str">
        <v>A (Muy Importante)</v>
      </c>
      <c r="D481">
        <v>12</v>
      </c>
      <c r="E481">
        <v>0</v>
      </c>
      <c r="F481">
        <v>0</v>
      </c>
    </row>
    <row r="482" spans="1:6" x14ac:dyDescent="0.35">
      <c r="A482" t="str">
        <v>Incidente</v>
      </c>
      <c r="B482" t="str">
        <v>Type6</v>
      </c>
      <c r="C482" t="str">
        <v>A (Muy Importante)</v>
      </c>
      <c r="D482">
        <v>12</v>
      </c>
      <c r="E482">
        <v>0</v>
      </c>
      <c r="F482">
        <v>0</v>
      </c>
    </row>
    <row r="483" spans="1:6" x14ac:dyDescent="0.35">
      <c r="A483" t="str">
        <v>Solicitud de servicio</v>
      </c>
      <c r="B483" t="str">
        <v>Type5</v>
      </c>
      <c r="C483" t="str">
        <v>A (Muy Importante)</v>
      </c>
      <c r="D483">
        <v>12</v>
      </c>
      <c r="E483">
        <v>0</v>
      </c>
      <c r="F483">
        <v>0</v>
      </c>
    </row>
    <row r="484" spans="1:6" x14ac:dyDescent="0.35">
      <c r="A484" t="str">
        <v>Incidente</v>
      </c>
      <c r="B484" t="str">
        <v>Type6</v>
      </c>
      <c r="C484" t="str">
        <v>A (Muy Importante)</v>
      </c>
      <c r="D484">
        <v>12</v>
      </c>
      <c r="E484">
        <v>0</v>
      </c>
      <c r="F484">
        <v>0</v>
      </c>
    </row>
    <row r="485" spans="1:6" x14ac:dyDescent="0.35">
      <c r="A485" t="str">
        <v>Incidente</v>
      </c>
      <c r="B485" t="str">
        <v>Type6</v>
      </c>
      <c r="C485" t="str">
        <v>A (Muy Importante)</v>
      </c>
      <c r="D485">
        <v>12</v>
      </c>
      <c r="E485">
        <v>0</v>
      </c>
      <c r="F485">
        <v>0</v>
      </c>
    </row>
    <row r="486" spans="1:6" x14ac:dyDescent="0.35">
      <c r="A486" t="str">
        <v>Incidente</v>
      </c>
      <c r="B486" t="str">
        <v>Type6</v>
      </c>
      <c r="C486" t="str">
        <v>A (Muy Importante)</v>
      </c>
      <c r="D486">
        <v>12</v>
      </c>
      <c r="E486">
        <v>1</v>
      </c>
      <c r="F486">
        <v>0</v>
      </c>
    </row>
    <row r="487" spans="1:6" x14ac:dyDescent="0.35">
      <c r="A487" t="str">
        <v>Incidente</v>
      </c>
      <c r="B487" t="str">
        <v>Type6</v>
      </c>
      <c r="C487" t="str">
        <v>A (Muy Importante)</v>
      </c>
      <c r="D487">
        <v>12</v>
      </c>
      <c r="E487">
        <v>1</v>
      </c>
      <c r="F487">
        <v>0</v>
      </c>
    </row>
    <row r="488" spans="1:6" x14ac:dyDescent="0.35">
      <c r="A488" t="str">
        <v>Incidente</v>
      </c>
      <c r="B488" t="str">
        <v>Type6</v>
      </c>
      <c r="C488" t="str">
        <v>A (Muy Importante)</v>
      </c>
      <c r="D488">
        <v>12</v>
      </c>
      <c r="E488">
        <v>0</v>
      </c>
      <c r="F488">
        <v>0</v>
      </c>
    </row>
    <row r="489" spans="1:6" x14ac:dyDescent="0.35">
      <c r="A489" t="str">
        <v>Incidente</v>
      </c>
      <c r="B489" t="str">
        <v>Type6</v>
      </c>
      <c r="C489" t="str">
        <v>A (Muy Importante)</v>
      </c>
      <c r="D489">
        <v>12</v>
      </c>
      <c r="E489">
        <v>0</v>
      </c>
      <c r="F489">
        <v>0</v>
      </c>
    </row>
    <row r="490" spans="1:6" x14ac:dyDescent="0.35">
      <c r="A490" t="str">
        <v>Incidente</v>
      </c>
      <c r="B490" t="str">
        <v>Type2</v>
      </c>
      <c r="C490" t="str">
        <v>A+ (Crítico)</v>
      </c>
      <c r="D490">
        <v>12</v>
      </c>
      <c r="E490">
        <v>2</v>
      </c>
      <c r="F490">
        <v>0</v>
      </c>
    </row>
    <row r="491" spans="1:6" x14ac:dyDescent="0.35">
      <c r="A491" t="str">
        <v>Solicitud de servicio</v>
      </c>
      <c r="B491" t="str">
        <v>Type1</v>
      </c>
      <c r="C491" t="str">
        <v>A (Muy Importante)</v>
      </c>
      <c r="D491">
        <v>12</v>
      </c>
      <c r="E491">
        <v>0</v>
      </c>
      <c r="F491">
        <v>0</v>
      </c>
    </row>
    <row r="492" spans="1:6" x14ac:dyDescent="0.35">
      <c r="A492" t="str">
        <v>Incidente</v>
      </c>
      <c r="B492" t="str">
        <v>Type6</v>
      </c>
      <c r="C492" t="str">
        <v>A (Muy Importante)</v>
      </c>
      <c r="D492">
        <v>12</v>
      </c>
      <c r="E492">
        <v>0</v>
      </c>
      <c r="F492">
        <v>0</v>
      </c>
    </row>
    <row r="493" spans="1:6" x14ac:dyDescent="0.35">
      <c r="A493" t="str">
        <v>Incidente</v>
      </c>
      <c r="B493" t="str">
        <v>Type2</v>
      </c>
      <c r="C493" t="str">
        <v>A (Muy Importante)</v>
      </c>
      <c r="D493">
        <v>12</v>
      </c>
      <c r="E493">
        <v>0</v>
      </c>
      <c r="F493">
        <v>0</v>
      </c>
    </row>
    <row r="494" spans="1:6" x14ac:dyDescent="0.35">
      <c r="A494" t="str">
        <v>Incidente</v>
      </c>
      <c r="B494" t="str">
        <v>Type2</v>
      </c>
      <c r="C494" t="str">
        <v>A (Muy Importante)</v>
      </c>
      <c r="D494">
        <v>12</v>
      </c>
      <c r="E494">
        <v>1</v>
      </c>
      <c r="F494">
        <v>0</v>
      </c>
    </row>
    <row r="495" spans="1:6" x14ac:dyDescent="0.35">
      <c r="A495" t="str">
        <v>Incidente</v>
      </c>
      <c r="B495" t="str">
        <v>Type4</v>
      </c>
      <c r="C495" t="str">
        <v>A (Muy Importante)</v>
      </c>
      <c r="D495">
        <v>12</v>
      </c>
      <c r="E495">
        <v>1</v>
      </c>
      <c r="F495">
        <v>1</v>
      </c>
    </row>
    <row r="496" spans="1:6" x14ac:dyDescent="0.35">
      <c r="A496" t="str">
        <v>Incidente</v>
      </c>
      <c r="B496" t="str">
        <v>Type2</v>
      </c>
      <c r="C496" t="str">
        <v>A (Muy Importante)</v>
      </c>
      <c r="D496">
        <v>12</v>
      </c>
      <c r="E496">
        <v>3</v>
      </c>
      <c r="F496">
        <v>2</v>
      </c>
    </row>
    <row r="497" spans="1:6" x14ac:dyDescent="0.35">
      <c r="A497" t="str">
        <v>Incidente</v>
      </c>
      <c r="B497" t="str">
        <v>Type6</v>
      </c>
      <c r="C497" t="str">
        <v>A+ (Crítico)</v>
      </c>
      <c r="D497">
        <v>12</v>
      </c>
      <c r="E497">
        <v>1</v>
      </c>
      <c r="F497">
        <v>1</v>
      </c>
    </row>
    <row r="498" spans="1:6" x14ac:dyDescent="0.35">
      <c r="A498" t="str">
        <v>Incidente</v>
      </c>
      <c r="B498" t="str">
        <v>Type2</v>
      </c>
      <c r="C498" t="str">
        <v>A (Muy Importante)</v>
      </c>
      <c r="D498">
        <v>12</v>
      </c>
      <c r="E498">
        <v>2</v>
      </c>
      <c r="F498">
        <v>0</v>
      </c>
    </row>
    <row r="499" spans="1:6" x14ac:dyDescent="0.35">
      <c r="A499" t="str">
        <v>Incidente</v>
      </c>
      <c r="B499" t="str">
        <v>Type6</v>
      </c>
      <c r="C499" t="str">
        <v>A++ (Bloqueo)</v>
      </c>
      <c r="D499">
        <v>12</v>
      </c>
      <c r="E499">
        <v>0</v>
      </c>
      <c r="F499">
        <v>0</v>
      </c>
    </row>
    <row r="500" spans="1:6" x14ac:dyDescent="0.35">
      <c r="A500" t="str">
        <v>Incidente</v>
      </c>
      <c r="B500" t="str">
        <v>Type13</v>
      </c>
      <c r="C500" t="str">
        <v>B (Importante)</v>
      </c>
      <c r="D500">
        <v>12</v>
      </c>
      <c r="E500">
        <v>2</v>
      </c>
      <c r="F500">
        <v>0</v>
      </c>
    </row>
    <row r="501" spans="1:6" x14ac:dyDescent="0.35">
      <c r="A501" t="str">
        <v>Incidente</v>
      </c>
      <c r="B501" t="str">
        <v>Type2</v>
      </c>
      <c r="C501" t="str">
        <v>A+ (Crítico)</v>
      </c>
      <c r="D501">
        <v>12</v>
      </c>
      <c r="E501">
        <v>1</v>
      </c>
      <c r="F501">
        <v>0</v>
      </c>
    </row>
    <row r="502" spans="1:6" x14ac:dyDescent="0.35">
      <c r="A502" t="str">
        <v>Incidente</v>
      </c>
      <c r="B502" t="str">
        <v>Type4</v>
      </c>
      <c r="C502" t="str">
        <v>A++ (Bloqueo)</v>
      </c>
      <c r="D502">
        <v>12</v>
      </c>
      <c r="E502">
        <v>1</v>
      </c>
      <c r="F502">
        <v>1</v>
      </c>
    </row>
    <row r="503" spans="1:6" x14ac:dyDescent="0.35">
      <c r="A503" t="str">
        <v>Incidente</v>
      </c>
      <c r="B503" t="str">
        <v>Type6</v>
      </c>
      <c r="C503" t="str">
        <v>A++ (Bloqueo)</v>
      </c>
      <c r="D503">
        <v>12</v>
      </c>
      <c r="E503">
        <v>2</v>
      </c>
      <c r="F503">
        <v>2</v>
      </c>
    </row>
    <row r="504" spans="1:6" x14ac:dyDescent="0.35">
      <c r="A504" t="str">
        <v>Incidente</v>
      </c>
      <c r="B504" t="str">
        <v>Type6</v>
      </c>
      <c r="C504" t="str">
        <v>A++ (Bloqueo)</v>
      </c>
      <c r="D504">
        <v>12</v>
      </c>
      <c r="E504">
        <v>1</v>
      </c>
      <c r="F504">
        <v>1</v>
      </c>
    </row>
    <row r="505" spans="1:6" x14ac:dyDescent="0.35">
      <c r="A505" t="str">
        <v>Incidente</v>
      </c>
      <c r="B505" t="str">
        <v>Type2</v>
      </c>
      <c r="C505" t="str">
        <v>A (Muy Importante)</v>
      </c>
      <c r="D505">
        <v>12</v>
      </c>
      <c r="E505">
        <v>0</v>
      </c>
      <c r="F505">
        <v>0</v>
      </c>
    </row>
    <row r="506" spans="1:6" x14ac:dyDescent="0.35">
      <c r="A506" t="str">
        <v>Incidente</v>
      </c>
      <c r="B506" t="str">
        <v>Type6</v>
      </c>
      <c r="C506" t="str">
        <v>A (Muy Importante)</v>
      </c>
      <c r="D506">
        <v>12</v>
      </c>
      <c r="E506">
        <v>3</v>
      </c>
      <c r="F506">
        <v>2</v>
      </c>
    </row>
    <row r="507" spans="1:6" x14ac:dyDescent="0.35">
      <c r="A507" t="str">
        <v>Incidente</v>
      </c>
      <c r="B507" t="str">
        <v>Type6</v>
      </c>
      <c r="C507" t="str">
        <v>A+ (Crítico)</v>
      </c>
      <c r="D507">
        <v>12</v>
      </c>
      <c r="E507">
        <v>5</v>
      </c>
      <c r="F507">
        <v>0</v>
      </c>
    </row>
    <row r="508" spans="1:6" x14ac:dyDescent="0.35">
      <c r="A508" t="str">
        <v>Incidente</v>
      </c>
      <c r="B508" t="str">
        <v>Type4</v>
      </c>
      <c r="C508" t="str">
        <v>A (Muy Importante)</v>
      </c>
      <c r="D508">
        <v>12</v>
      </c>
      <c r="E508">
        <v>3</v>
      </c>
      <c r="F508">
        <v>0</v>
      </c>
    </row>
    <row r="509" spans="1:6" x14ac:dyDescent="0.35">
      <c r="A509" t="str">
        <v>Incidente</v>
      </c>
      <c r="B509" t="str">
        <v>Type4</v>
      </c>
      <c r="C509" t="str">
        <v>A (Muy Importante)</v>
      </c>
      <c r="D509">
        <v>12</v>
      </c>
      <c r="E509">
        <v>4</v>
      </c>
      <c r="F509">
        <v>1</v>
      </c>
    </row>
    <row r="510" spans="1:6" x14ac:dyDescent="0.35">
      <c r="A510" t="str">
        <v>Incidente</v>
      </c>
      <c r="B510" t="str">
        <v>Type4</v>
      </c>
      <c r="C510" t="str">
        <v>A (Muy Importante)</v>
      </c>
      <c r="D510">
        <v>12</v>
      </c>
      <c r="E510">
        <v>0</v>
      </c>
      <c r="F510">
        <v>0</v>
      </c>
    </row>
    <row r="511" spans="1:6" x14ac:dyDescent="0.35">
      <c r="A511" t="str">
        <v>Incidente</v>
      </c>
      <c r="B511" t="str">
        <v>Type2</v>
      </c>
      <c r="C511" t="str">
        <v>A (Muy Importante)</v>
      </c>
      <c r="D511">
        <v>12</v>
      </c>
      <c r="E511">
        <v>0</v>
      </c>
      <c r="F511">
        <v>0</v>
      </c>
    </row>
    <row r="512" spans="1:6" x14ac:dyDescent="0.35">
      <c r="A512" t="str">
        <v>Solicitud de servicio</v>
      </c>
      <c r="B512" t="str">
        <v>Type1</v>
      </c>
      <c r="C512" t="str">
        <v>A (Muy Importante)</v>
      </c>
      <c r="D512">
        <v>12</v>
      </c>
      <c r="E512">
        <v>0</v>
      </c>
      <c r="F512">
        <v>0</v>
      </c>
    </row>
    <row r="513" spans="1:6" x14ac:dyDescent="0.35">
      <c r="A513" t="str">
        <v>Incidente</v>
      </c>
      <c r="B513" t="str">
        <v>Type6</v>
      </c>
      <c r="C513" t="str">
        <v>A (Muy Importante)</v>
      </c>
      <c r="D513">
        <v>12</v>
      </c>
      <c r="E513">
        <v>9</v>
      </c>
      <c r="F513">
        <v>9</v>
      </c>
    </row>
    <row r="514" spans="1:6" x14ac:dyDescent="0.35">
      <c r="A514" t="str">
        <v>Incidente</v>
      </c>
      <c r="B514" t="str">
        <v>Type7</v>
      </c>
      <c r="C514" t="str">
        <v>A (Muy Importante)</v>
      </c>
      <c r="D514">
        <v>12</v>
      </c>
      <c r="E514">
        <v>0</v>
      </c>
      <c r="F514">
        <v>0</v>
      </c>
    </row>
    <row r="515" spans="1:6" x14ac:dyDescent="0.35">
      <c r="A515" t="str">
        <v>Incidente</v>
      </c>
      <c r="B515" t="str">
        <v>Type6</v>
      </c>
      <c r="C515" t="str">
        <v>A (Muy Importante)</v>
      </c>
      <c r="D515">
        <v>12</v>
      </c>
      <c r="E515">
        <v>0</v>
      </c>
      <c r="F515">
        <v>0</v>
      </c>
    </row>
    <row r="516" spans="1:6" x14ac:dyDescent="0.35">
      <c r="A516" t="str">
        <v>Incidente</v>
      </c>
      <c r="B516" t="str">
        <v>Type2</v>
      </c>
      <c r="C516" t="str">
        <v>A (Muy Importante)</v>
      </c>
      <c r="D516">
        <v>12</v>
      </c>
      <c r="E516">
        <v>7</v>
      </c>
      <c r="F516">
        <v>7</v>
      </c>
    </row>
    <row r="517" spans="1:6" x14ac:dyDescent="0.35">
      <c r="A517" t="str">
        <v>Solicitud de servicio</v>
      </c>
      <c r="B517" t="str">
        <v>Type5</v>
      </c>
      <c r="C517" t="str">
        <v>A (Muy Importante)</v>
      </c>
      <c r="D517">
        <v>12</v>
      </c>
      <c r="E517">
        <v>0</v>
      </c>
      <c r="F517">
        <v>0</v>
      </c>
    </row>
    <row r="518" spans="1:6" x14ac:dyDescent="0.35">
      <c r="A518" t="str">
        <v>Incidente</v>
      </c>
      <c r="B518" t="str">
        <v>Type7</v>
      </c>
      <c r="C518" t="str">
        <v>A (Muy Importante)</v>
      </c>
      <c r="D518">
        <v>12</v>
      </c>
      <c r="E518">
        <v>0</v>
      </c>
      <c r="F518">
        <v>0</v>
      </c>
    </row>
    <row r="519" spans="1:6" x14ac:dyDescent="0.35">
      <c r="A519" t="str">
        <v>Incidente</v>
      </c>
      <c r="B519" t="str">
        <v>Type2</v>
      </c>
      <c r="C519" t="str">
        <v>A (Muy Importante)</v>
      </c>
      <c r="D519">
        <v>12</v>
      </c>
      <c r="E519">
        <v>1</v>
      </c>
      <c r="F519">
        <v>0</v>
      </c>
    </row>
    <row r="520" spans="1:6" x14ac:dyDescent="0.35">
      <c r="A520" t="str">
        <v>Incidente</v>
      </c>
      <c r="B520" t="str">
        <v>Type2</v>
      </c>
      <c r="C520" t="str">
        <v>A (Muy Importante)</v>
      </c>
      <c r="D520">
        <v>12</v>
      </c>
      <c r="E520">
        <v>1</v>
      </c>
      <c r="F520">
        <v>0</v>
      </c>
    </row>
    <row r="521" spans="1:6" x14ac:dyDescent="0.35">
      <c r="A521" t="str">
        <v>Incidente</v>
      </c>
      <c r="B521" t="str">
        <v>Type2</v>
      </c>
      <c r="C521" t="str">
        <v>A (Muy Importante)</v>
      </c>
      <c r="D521">
        <v>12</v>
      </c>
      <c r="E521">
        <v>1</v>
      </c>
      <c r="F521">
        <v>0</v>
      </c>
    </row>
    <row r="522" spans="1:6" x14ac:dyDescent="0.35">
      <c r="A522" t="str">
        <v>Incidente</v>
      </c>
      <c r="B522" t="str">
        <v>Type2</v>
      </c>
      <c r="C522" t="str">
        <v>A (Muy Importante)</v>
      </c>
      <c r="D522">
        <v>12</v>
      </c>
      <c r="E522">
        <v>1</v>
      </c>
      <c r="F522">
        <v>0</v>
      </c>
    </row>
    <row r="523" spans="1:6" x14ac:dyDescent="0.35">
      <c r="A523" t="str">
        <v>Incidente</v>
      </c>
      <c r="B523" t="str">
        <v>Type4</v>
      </c>
      <c r="C523" t="str">
        <v>A+ (Crítico)</v>
      </c>
      <c r="D523">
        <v>12</v>
      </c>
      <c r="E523">
        <v>1</v>
      </c>
      <c r="F523">
        <v>0</v>
      </c>
    </row>
    <row r="524" spans="1:6" x14ac:dyDescent="0.35">
      <c r="A524" t="str">
        <v>Incidente</v>
      </c>
      <c r="B524" t="str">
        <v>Type4</v>
      </c>
      <c r="C524" t="str">
        <v>A+ (Crítico)</v>
      </c>
      <c r="D524">
        <v>12</v>
      </c>
      <c r="E524">
        <v>0</v>
      </c>
      <c r="F524">
        <v>0</v>
      </c>
    </row>
    <row r="525" spans="1:6" x14ac:dyDescent="0.35">
      <c r="A525" t="str">
        <v>Incidente</v>
      </c>
      <c r="B525" t="str">
        <v>Type4</v>
      </c>
      <c r="C525" t="str">
        <v>A (Muy Importante)</v>
      </c>
      <c r="D525">
        <v>12</v>
      </c>
      <c r="E525">
        <v>0</v>
      </c>
      <c r="F525">
        <v>0</v>
      </c>
    </row>
    <row r="526" spans="1:6" x14ac:dyDescent="0.35">
      <c r="A526" t="str">
        <v>Incidente</v>
      </c>
      <c r="B526" t="str">
        <v>Type4</v>
      </c>
      <c r="C526" t="str">
        <v>A (Muy Importante)</v>
      </c>
      <c r="D526">
        <v>12</v>
      </c>
      <c r="E526">
        <v>2</v>
      </c>
      <c r="F526">
        <v>2</v>
      </c>
    </row>
    <row r="527" spans="1:6" x14ac:dyDescent="0.35">
      <c r="A527" t="str">
        <v>Solicitud de servicio</v>
      </c>
      <c r="B527" t="str">
        <v>Type1</v>
      </c>
      <c r="C527" t="str">
        <v>B (Importante)</v>
      </c>
      <c r="D527">
        <v>12</v>
      </c>
      <c r="E527">
        <v>0</v>
      </c>
      <c r="F527">
        <v>0</v>
      </c>
    </row>
    <row r="528" spans="1:6" x14ac:dyDescent="0.35">
      <c r="A528" t="str">
        <v>Solicitud de servicio</v>
      </c>
      <c r="B528" t="str">
        <v>Type1</v>
      </c>
      <c r="C528" t="str">
        <v>B (Importante)</v>
      </c>
      <c r="D528">
        <v>12</v>
      </c>
      <c r="E528">
        <v>0</v>
      </c>
      <c r="F528">
        <v>0</v>
      </c>
    </row>
    <row r="529" spans="1:6" x14ac:dyDescent="0.35">
      <c r="A529" t="str">
        <v>Incidente</v>
      </c>
      <c r="B529" t="str">
        <v>Type2</v>
      </c>
      <c r="C529" t="str">
        <v>D (Trivial)</v>
      </c>
      <c r="D529">
        <v>12</v>
      </c>
      <c r="E529">
        <v>3</v>
      </c>
      <c r="F529">
        <v>3</v>
      </c>
    </row>
    <row r="530" spans="1:6" x14ac:dyDescent="0.35">
      <c r="A530" t="str">
        <v>Incidente</v>
      </c>
      <c r="B530" t="str">
        <v>Type6</v>
      </c>
      <c r="C530" t="str">
        <v>A (Muy Importante)</v>
      </c>
      <c r="D530">
        <v>12</v>
      </c>
      <c r="E530">
        <v>2</v>
      </c>
      <c r="F530">
        <v>0</v>
      </c>
    </row>
    <row r="531" spans="1:6" x14ac:dyDescent="0.35">
      <c r="A531" t="str">
        <v>Incidente</v>
      </c>
      <c r="B531" t="str">
        <v>Type4</v>
      </c>
      <c r="C531" t="str">
        <v>A (Muy Importante)</v>
      </c>
      <c r="D531">
        <v>12</v>
      </c>
      <c r="E531">
        <v>3</v>
      </c>
      <c r="F531">
        <v>3</v>
      </c>
    </row>
    <row r="532" spans="1:6" x14ac:dyDescent="0.35">
      <c r="A532" t="str">
        <v>Solicitud de servicio</v>
      </c>
      <c r="B532" t="str">
        <v>Type1</v>
      </c>
      <c r="C532" t="str">
        <v>A (Muy Importante)</v>
      </c>
      <c r="D532">
        <v>12</v>
      </c>
      <c r="E532">
        <v>0</v>
      </c>
      <c r="F532">
        <v>0</v>
      </c>
    </row>
    <row r="533" spans="1:6" x14ac:dyDescent="0.35">
      <c r="A533" t="str">
        <v>Incidente</v>
      </c>
      <c r="B533" t="str">
        <v>Type2</v>
      </c>
      <c r="C533" t="str">
        <v>A (Muy Importante)</v>
      </c>
      <c r="D533">
        <v>12</v>
      </c>
      <c r="E533">
        <v>1</v>
      </c>
      <c r="F533">
        <v>0</v>
      </c>
    </row>
    <row r="534" spans="1:6" x14ac:dyDescent="0.35">
      <c r="A534" t="str">
        <v>Incidente</v>
      </c>
      <c r="B534" t="str">
        <v>Type2</v>
      </c>
      <c r="C534" t="str">
        <v>A (Muy Importante)</v>
      </c>
      <c r="D534">
        <v>12</v>
      </c>
      <c r="E534">
        <v>1</v>
      </c>
      <c r="F534">
        <v>0</v>
      </c>
    </row>
    <row r="535" spans="1:6" x14ac:dyDescent="0.35">
      <c r="A535" t="str">
        <v>Incidente</v>
      </c>
      <c r="B535" t="str">
        <v>Type2</v>
      </c>
      <c r="C535" t="str">
        <v>A (Muy Importante)</v>
      </c>
      <c r="D535">
        <v>12</v>
      </c>
      <c r="E535">
        <v>7</v>
      </c>
      <c r="F535">
        <v>7</v>
      </c>
    </row>
    <row r="536" spans="1:6" x14ac:dyDescent="0.35">
      <c r="A536" t="str">
        <v>Incidente</v>
      </c>
      <c r="B536" t="str">
        <v>Type2</v>
      </c>
      <c r="C536" t="str">
        <v>A (Muy Importante)</v>
      </c>
      <c r="D536">
        <v>12</v>
      </c>
      <c r="E536">
        <v>1</v>
      </c>
      <c r="F536">
        <v>0</v>
      </c>
    </row>
    <row r="537" spans="1:6" x14ac:dyDescent="0.35">
      <c r="A537" t="str">
        <v>Incidente</v>
      </c>
      <c r="B537" t="str">
        <v>Type2</v>
      </c>
      <c r="C537" t="str">
        <v>A (Muy Importante)</v>
      </c>
      <c r="D537">
        <v>12</v>
      </c>
      <c r="E537">
        <v>1</v>
      </c>
      <c r="F537">
        <v>0</v>
      </c>
    </row>
    <row r="538" spans="1:6" x14ac:dyDescent="0.35">
      <c r="A538" t="str">
        <v>Incidente</v>
      </c>
      <c r="B538" t="str">
        <v>Type2</v>
      </c>
      <c r="C538" t="str">
        <v>A (Muy Importante)</v>
      </c>
      <c r="D538">
        <v>12</v>
      </c>
      <c r="E538">
        <v>1</v>
      </c>
      <c r="F538">
        <v>0</v>
      </c>
    </row>
    <row r="539" spans="1:6" x14ac:dyDescent="0.35">
      <c r="A539" t="str">
        <v>Incidente</v>
      </c>
      <c r="B539" t="str">
        <v>Type2</v>
      </c>
      <c r="C539" t="str">
        <v>A (Muy Importante)</v>
      </c>
      <c r="D539">
        <v>12</v>
      </c>
      <c r="E539">
        <v>1</v>
      </c>
      <c r="F539">
        <v>0</v>
      </c>
    </row>
    <row r="540" spans="1:6" x14ac:dyDescent="0.35">
      <c r="A540" t="str">
        <v>Incidente</v>
      </c>
      <c r="B540" t="str">
        <v>Type2</v>
      </c>
      <c r="C540" t="str">
        <v>A (Muy Importante)</v>
      </c>
      <c r="D540">
        <v>12</v>
      </c>
      <c r="E540">
        <v>2</v>
      </c>
      <c r="F540">
        <v>0</v>
      </c>
    </row>
    <row r="541" spans="1:6" x14ac:dyDescent="0.35">
      <c r="A541" t="str">
        <v>Incidente</v>
      </c>
      <c r="B541" t="str">
        <v>Type6</v>
      </c>
      <c r="C541" t="str">
        <v>A++ (Bloqueo)</v>
      </c>
      <c r="D541">
        <v>12</v>
      </c>
      <c r="E541">
        <v>0</v>
      </c>
      <c r="F541">
        <v>0</v>
      </c>
    </row>
    <row r="542" spans="1:6" x14ac:dyDescent="0.35">
      <c r="A542" t="str">
        <v>Incidente</v>
      </c>
      <c r="B542" t="str">
        <v>Type8</v>
      </c>
      <c r="C542" t="str">
        <v>B (Importante)</v>
      </c>
      <c r="D542">
        <v>12</v>
      </c>
      <c r="E542">
        <v>14</v>
      </c>
      <c r="F542">
        <v>0</v>
      </c>
    </row>
    <row r="543" spans="1:6" x14ac:dyDescent="0.35">
      <c r="A543" t="str">
        <v>Incidente</v>
      </c>
      <c r="B543" t="str">
        <v>Type8</v>
      </c>
      <c r="C543" t="str">
        <v>B (Importante)</v>
      </c>
      <c r="D543">
        <v>12</v>
      </c>
      <c r="E543">
        <v>3</v>
      </c>
      <c r="F543">
        <v>0</v>
      </c>
    </row>
    <row r="544" spans="1:6" x14ac:dyDescent="0.35">
      <c r="A544" t="str">
        <v>Incidente</v>
      </c>
      <c r="B544" t="str">
        <v>Type6</v>
      </c>
      <c r="C544" t="str">
        <v>A (Muy Importante)</v>
      </c>
      <c r="D544">
        <v>12</v>
      </c>
      <c r="E544">
        <v>6</v>
      </c>
      <c r="F544">
        <v>6</v>
      </c>
    </row>
    <row r="545" spans="1:6" x14ac:dyDescent="0.35">
      <c r="A545" t="str">
        <v>Incidente</v>
      </c>
      <c r="B545" t="str">
        <v>Type2</v>
      </c>
      <c r="C545" t="str">
        <v>B (Importante)</v>
      </c>
      <c r="D545">
        <v>12</v>
      </c>
      <c r="E545">
        <v>0</v>
      </c>
      <c r="F545">
        <v>0</v>
      </c>
    </row>
    <row r="546" spans="1:6" x14ac:dyDescent="0.35">
      <c r="A546" t="str">
        <v>Incidente</v>
      </c>
      <c r="B546" t="str">
        <v>Type2</v>
      </c>
      <c r="C546" t="str">
        <v>A (Muy Importante)</v>
      </c>
      <c r="D546">
        <v>12</v>
      </c>
      <c r="E546">
        <v>4</v>
      </c>
      <c r="F546">
        <v>0</v>
      </c>
    </row>
    <row r="547" spans="1:6" x14ac:dyDescent="0.35">
      <c r="A547" t="str">
        <v>Incidente</v>
      </c>
      <c r="B547" t="str">
        <v>Type8</v>
      </c>
      <c r="C547" t="str">
        <v>B (Importante)</v>
      </c>
      <c r="D547">
        <v>12</v>
      </c>
      <c r="E547">
        <v>15</v>
      </c>
      <c r="F547">
        <v>0</v>
      </c>
    </row>
    <row r="548" spans="1:6" x14ac:dyDescent="0.35">
      <c r="A548" t="str">
        <v>Incidente</v>
      </c>
      <c r="B548" t="str">
        <v>Type2</v>
      </c>
      <c r="C548" t="str">
        <v>A (Muy Importante)</v>
      </c>
      <c r="D548">
        <v>12</v>
      </c>
      <c r="E548">
        <v>1</v>
      </c>
      <c r="F548">
        <v>0</v>
      </c>
    </row>
    <row r="549" spans="1:6" x14ac:dyDescent="0.35">
      <c r="A549" t="str">
        <v>Incidente</v>
      </c>
      <c r="B549" t="str">
        <v>Type2</v>
      </c>
      <c r="C549" t="str">
        <v>A (Muy Importante)</v>
      </c>
      <c r="D549">
        <v>12</v>
      </c>
      <c r="E549">
        <v>0</v>
      </c>
      <c r="F549">
        <v>0</v>
      </c>
    </row>
    <row r="550" spans="1:6" x14ac:dyDescent="0.35">
      <c r="A550" t="str">
        <v>Incidente</v>
      </c>
      <c r="B550" t="str">
        <v>Type2</v>
      </c>
      <c r="C550" t="str">
        <v>A (Muy Importante)</v>
      </c>
      <c r="D550">
        <v>12</v>
      </c>
      <c r="E550">
        <v>1</v>
      </c>
      <c r="F550">
        <v>0</v>
      </c>
    </row>
    <row r="551" spans="1:6" x14ac:dyDescent="0.35">
      <c r="A551" t="str">
        <v>Incidente</v>
      </c>
      <c r="B551" t="str">
        <v>Type2</v>
      </c>
      <c r="C551" t="str">
        <v>A (Muy Importante)</v>
      </c>
      <c r="D551">
        <v>12</v>
      </c>
      <c r="E551">
        <v>4</v>
      </c>
      <c r="F551">
        <v>3</v>
      </c>
    </row>
    <row r="552" spans="1:6" x14ac:dyDescent="0.35">
      <c r="A552" t="str">
        <v>Incidente</v>
      </c>
      <c r="B552" t="str">
        <v>Type6</v>
      </c>
      <c r="C552" t="str">
        <v>A+ (Crítico)</v>
      </c>
      <c r="D552">
        <v>12</v>
      </c>
      <c r="E552">
        <v>1</v>
      </c>
      <c r="F552">
        <v>1</v>
      </c>
    </row>
    <row r="553" spans="1:6" x14ac:dyDescent="0.35">
      <c r="A553" t="str">
        <v>Incidente</v>
      </c>
      <c r="B553" t="str">
        <v>Type6</v>
      </c>
      <c r="C553" t="str">
        <v>A+ (Crítico)</v>
      </c>
      <c r="D553">
        <v>12</v>
      </c>
      <c r="E553">
        <v>1</v>
      </c>
      <c r="F553">
        <v>0</v>
      </c>
    </row>
    <row r="554" spans="1:6" x14ac:dyDescent="0.35">
      <c r="A554" t="str">
        <v>Incidente</v>
      </c>
      <c r="B554" t="str">
        <v>Type6</v>
      </c>
      <c r="C554" t="str">
        <v>A+ (Crítico)</v>
      </c>
      <c r="D554">
        <v>12</v>
      </c>
      <c r="E554">
        <v>1</v>
      </c>
      <c r="F554">
        <v>1</v>
      </c>
    </row>
    <row r="555" spans="1:6" x14ac:dyDescent="0.35">
      <c r="A555" t="str">
        <v>Incidente</v>
      </c>
      <c r="B555" t="str">
        <v>Type6</v>
      </c>
      <c r="C555" t="str">
        <v>A+ (Crítico)</v>
      </c>
      <c r="D555">
        <v>12</v>
      </c>
      <c r="E555">
        <v>2</v>
      </c>
      <c r="F555">
        <v>2</v>
      </c>
    </row>
    <row r="556" spans="1:6" x14ac:dyDescent="0.35">
      <c r="A556" t="str">
        <v>Incidente</v>
      </c>
      <c r="B556" t="str">
        <v>Type2</v>
      </c>
      <c r="C556" t="str">
        <v>A (Muy Importante)</v>
      </c>
      <c r="D556">
        <v>12</v>
      </c>
      <c r="E556">
        <v>1</v>
      </c>
      <c r="F556">
        <v>0</v>
      </c>
    </row>
    <row r="557" spans="1:6" x14ac:dyDescent="0.35">
      <c r="A557" t="str">
        <v>Incidente</v>
      </c>
      <c r="B557" t="str">
        <v>Type2</v>
      </c>
      <c r="C557" t="str">
        <v>A (Muy Importante)</v>
      </c>
      <c r="D557">
        <v>12</v>
      </c>
      <c r="E557">
        <v>2</v>
      </c>
      <c r="F557">
        <v>0</v>
      </c>
    </row>
    <row r="558" spans="1:6" x14ac:dyDescent="0.35">
      <c r="A558" t="str">
        <v>Incidente</v>
      </c>
      <c r="B558" t="str">
        <v>Type2</v>
      </c>
      <c r="C558" t="str">
        <v>A (Muy Importante)</v>
      </c>
      <c r="D558">
        <v>12</v>
      </c>
      <c r="E558">
        <v>5</v>
      </c>
      <c r="F558">
        <v>5</v>
      </c>
    </row>
    <row r="559" spans="1:6" x14ac:dyDescent="0.35">
      <c r="A559" t="str">
        <v>Incidente</v>
      </c>
      <c r="B559" t="str">
        <v>Type2</v>
      </c>
      <c r="C559" t="str">
        <v>A (Muy Importante)</v>
      </c>
      <c r="D559">
        <v>12</v>
      </c>
      <c r="E559">
        <v>1</v>
      </c>
      <c r="F559">
        <v>0</v>
      </c>
    </row>
    <row r="560" spans="1:6" x14ac:dyDescent="0.35">
      <c r="A560" t="str">
        <v>Incidente</v>
      </c>
      <c r="B560" t="str">
        <v>Type2</v>
      </c>
      <c r="C560" t="str">
        <v>A (Muy Importante)</v>
      </c>
      <c r="D560">
        <v>12</v>
      </c>
      <c r="E560">
        <v>2</v>
      </c>
      <c r="F560">
        <v>0</v>
      </c>
    </row>
    <row r="561" spans="1:6" x14ac:dyDescent="0.35">
      <c r="A561" t="str">
        <v>Incidente</v>
      </c>
      <c r="B561" t="str">
        <v>Type2</v>
      </c>
      <c r="C561" t="str">
        <v>A (Muy Importante)</v>
      </c>
      <c r="D561">
        <v>12</v>
      </c>
      <c r="E561">
        <v>14</v>
      </c>
      <c r="F561">
        <v>14</v>
      </c>
    </row>
    <row r="562" spans="1:6" x14ac:dyDescent="0.35">
      <c r="A562" t="str">
        <v>Incidente</v>
      </c>
      <c r="B562" t="str">
        <v>Type8</v>
      </c>
      <c r="C562" t="str">
        <v>B (Importante)</v>
      </c>
      <c r="D562">
        <v>12</v>
      </c>
      <c r="E562">
        <v>2</v>
      </c>
      <c r="F562">
        <v>0</v>
      </c>
    </row>
    <row r="563" spans="1:6" x14ac:dyDescent="0.35">
      <c r="A563" t="str">
        <v>Incidente</v>
      </c>
      <c r="B563" t="str">
        <v>Type6</v>
      </c>
      <c r="C563" t="str">
        <v>D (Trivial)</v>
      </c>
      <c r="D563">
        <v>12</v>
      </c>
      <c r="E563">
        <v>14</v>
      </c>
      <c r="F563">
        <v>13</v>
      </c>
    </row>
    <row r="564" spans="1:6" x14ac:dyDescent="0.35">
      <c r="A564" t="str">
        <v>Solicitud de servicio</v>
      </c>
      <c r="B564" t="str">
        <v>Type1</v>
      </c>
      <c r="C564" t="str">
        <v>B (Importante)</v>
      </c>
      <c r="D564">
        <v>12</v>
      </c>
      <c r="E564">
        <v>1</v>
      </c>
      <c r="F564">
        <v>0</v>
      </c>
    </row>
    <row r="565" spans="1:6" x14ac:dyDescent="0.35">
      <c r="A565" t="str">
        <v>Solicitud de servicio</v>
      </c>
      <c r="B565" t="str">
        <v>Type14</v>
      </c>
      <c r="C565" t="str">
        <v>A (Muy Importante)</v>
      </c>
      <c r="D565">
        <v>12</v>
      </c>
      <c r="E565">
        <v>1</v>
      </c>
      <c r="F565">
        <v>0</v>
      </c>
    </row>
    <row r="566" spans="1:6" x14ac:dyDescent="0.35">
      <c r="A566" t="str">
        <v>Solicitud de servicio</v>
      </c>
      <c r="B566" t="str">
        <v>Type14</v>
      </c>
      <c r="C566" t="str">
        <v>A (Muy Importante)</v>
      </c>
      <c r="D566">
        <v>12</v>
      </c>
      <c r="E566">
        <v>0</v>
      </c>
      <c r="F566">
        <v>0</v>
      </c>
    </row>
    <row r="567" spans="1:6" x14ac:dyDescent="0.35">
      <c r="A567" t="str">
        <v>Incidente</v>
      </c>
      <c r="B567" t="str">
        <v>Type2</v>
      </c>
      <c r="C567" t="str">
        <v>A++ (Bloqueo)</v>
      </c>
      <c r="D567">
        <v>12</v>
      </c>
      <c r="E567">
        <v>0</v>
      </c>
      <c r="F567">
        <v>0</v>
      </c>
    </row>
    <row r="568" spans="1:6" x14ac:dyDescent="0.35">
      <c r="A568" t="str">
        <v>Incidente</v>
      </c>
      <c r="B568" t="str">
        <v>Type2</v>
      </c>
      <c r="C568" t="str">
        <v>A+ (Crítico)</v>
      </c>
      <c r="D568">
        <v>12</v>
      </c>
      <c r="E568">
        <v>1</v>
      </c>
      <c r="F568">
        <v>1</v>
      </c>
    </row>
    <row r="569" spans="1:6" x14ac:dyDescent="0.35">
      <c r="A569" t="str">
        <v>Incidente</v>
      </c>
      <c r="B569" t="str">
        <v>Type8</v>
      </c>
      <c r="C569" t="str">
        <v>B (Importante)</v>
      </c>
      <c r="D569">
        <v>12</v>
      </c>
      <c r="E569">
        <v>7</v>
      </c>
      <c r="F569">
        <v>0</v>
      </c>
    </row>
    <row r="570" spans="1:6" x14ac:dyDescent="0.35">
      <c r="A570" t="str">
        <v>Solicitud de servicio</v>
      </c>
      <c r="B570" t="str">
        <v>Type1</v>
      </c>
      <c r="C570" t="str">
        <v>B (Importante)</v>
      </c>
      <c r="D570">
        <v>12</v>
      </c>
      <c r="E570">
        <v>2</v>
      </c>
      <c r="F570">
        <v>0</v>
      </c>
    </row>
    <row r="571" spans="1:6" x14ac:dyDescent="0.35">
      <c r="A571" t="str">
        <v>Solicitud de servicio</v>
      </c>
      <c r="B571" t="str">
        <v>Type1</v>
      </c>
      <c r="C571" t="str">
        <v>A (Muy Importante)</v>
      </c>
      <c r="D571">
        <v>12</v>
      </c>
      <c r="E571">
        <v>0</v>
      </c>
      <c r="F571">
        <v>0</v>
      </c>
    </row>
    <row r="572" spans="1:6" x14ac:dyDescent="0.35">
      <c r="A572" t="str">
        <v>Incidente</v>
      </c>
      <c r="B572" t="str">
        <v>Type6</v>
      </c>
      <c r="C572" t="str">
        <v>A (Muy Importante)</v>
      </c>
      <c r="D572">
        <v>12</v>
      </c>
      <c r="E572">
        <v>0</v>
      </c>
      <c r="F572">
        <v>0</v>
      </c>
    </row>
    <row r="573" spans="1:6" x14ac:dyDescent="0.35">
      <c r="A573" t="str">
        <v>Solicitud de servicio</v>
      </c>
      <c r="B573" t="str">
        <v>Type1</v>
      </c>
      <c r="C573" t="str">
        <v>A (Muy Importante)</v>
      </c>
      <c r="D573">
        <v>12</v>
      </c>
      <c r="E573">
        <v>0</v>
      </c>
      <c r="F573">
        <v>0</v>
      </c>
    </row>
    <row r="574" spans="1:6" x14ac:dyDescent="0.35">
      <c r="A574" t="str">
        <v>Incidente</v>
      </c>
      <c r="B574" t="str">
        <v>Type4</v>
      </c>
      <c r="C574" t="str">
        <v>A+ (Crítico)</v>
      </c>
      <c r="D574">
        <v>12</v>
      </c>
      <c r="E574">
        <v>4</v>
      </c>
      <c r="F574">
        <v>2</v>
      </c>
    </row>
    <row r="575" spans="1:6" x14ac:dyDescent="0.35">
      <c r="A575" t="str">
        <v>Incidente</v>
      </c>
      <c r="B575" t="str">
        <v>Type4</v>
      </c>
      <c r="C575" t="str">
        <v>A (Muy Importante)</v>
      </c>
      <c r="D575">
        <v>12</v>
      </c>
      <c r="E575">
        <v>3</v>
      </c>
      <c r="F575">
        <v>0</v>
      </c>
    </row>
    <row r="576" spans="1:6" x14ac:dyDescent="0.35">
      <c r="A576" t="str">
        <v>Incidente</v>
      </c>
      <c r="B576" t="str">
        <v>Type4</v>
      </c>
      <c r="C576" t="str">
        <v>A (Muy Importante)</v>
      </c>
      <c r="D576">
        <v>12</v>
      </c>
      <c r="E576">
        <v>1</v>
      </c>
      <c r="F576">
        <v>0</v>
      </c>
    </row>
    <row r="577" spans="1:6" x14ac:dyDescent="0.35">
      <c r="A577" t="str">
        <v>Incidente</v>
      </c>
      <c r="B577" t="str">
        <v>Type6</v>
      </c>
      <c r="C577" t="str">
        <v>A (Muy Importante)</v>
      </c>
      <c r="D577">
        <v>12</v>
      </c>
      <c r="E577">
        <v>0</v>
      </c>
      <c r="F577">
        <v>0</v>
      </c>
    </row>
    <row r="578" spans="1:6" x14ac:dyDescent="0.35">
      <c r="A578" t="str">
        <v>Incidente</v>
      </c>
      <c r="B578" t="str">
        <v>Type6</v>
      </c>
      <c r="C578" t="str">
        <v>A (Muy Importante)</v>
      </c>
      <c r="D578">
        <v>12</v>
      </c>
      <c r="E578">
        <v>0</v>
      </c>
      <c r="F578">
        <v>0</v>
      </c>
    </row>
    <row r="579" spans="1:6" x14ac:dyDescent="0.35">
      <c r="A579" t="str">
        <v>Solicitud de servicio</v>
      </c>
      <c r="B579" t="str">
        <v>Type1</v>
      </c>
      <c r="C579" t="str">
        <v>A (Muy Importante)</v>
      </c>
      <c r="D579">
        <v>12</v>
      </c>
      <c r="E579">
        <v>0</v>
      </c>
      <c r="F579">
        <v>0</v>
      </c>
    </row>
    <row r="580" spans="1:6" x14ac:dyDescent="0.35">
      <c r="A580" t="str">
        <v>Solicitud de servicio</v>
      </c>
      <c r="B580" t="str">
        <v>Type1</v>
      </c>
      <c r="C580" t="str">
        <v>A (Muy Importante)</v>
      </c>
      <c r="D580">
        <v>12</v>
      </c>
      <c r="E580">
        <v>0</v>
      </c>
      <c r="F580">
        <v>0</v>
      </c>
    </row>
    <row r="581" spans="1:6" x14ac:dyDescent="0.35">
      <c r="A581" t="str">
        <v>Incidente</v>
      </c>
      <c r="B581" t="str">
        <v>Type6</v>
      </c>
      <c r="C581" t="str">
        <v>A (Muy Importante)</v>
      </c>
      <c r="D581">
        <v>12</v>
      </c>
      <c r="E581">
        <v>2</v>
      </c>
      <c r="F581">
        <v>0</v>
      </c>
    </row>
    <row r="582" spans="1:6" x14ac:dyDescent="0.35">
      <c r="A582" t="str">
        <v>Incidente</v>
      </c>
      <c r="B582" t="str">
        <v>Type6</v>
      </c>
      <c r="C582" t="str">
        <v>A (Muy Importante)</v>
      </c>
      <c r="D582">
        <v>12</v>
      </c>
      <c r="E582">
        <v>3</v>
      </c>
      <c r="F582">
        <v>3</v>
      </c>
    </row>
    <row r="583" spans="1:6" x14ac:dyDescent="0.35">
      <c r="A583" t="str">
        <v>Incidente</v>
      </c>
      <c r="B583" t="str">
        <v>Type6</v>
      </c>
      <c r="C583" t="str">
        <v>A (Muy Importante)</v>
      </c>
      <c r="D583">
        <v>12</v>
      </c>
      <c r="E583">
        <v>0</v>
      </c>
      <c r="F583">
        <v>0</v>
      </c>
    </row>
    <row r="584" spans="1:6" x14ac:dyDescent="0.35">
      <c r="A584" t="str">
        <v>Incidente</v>
      </c>
      <c r="B584" t="str">
        <v>Type2</v>
      </c>
      <c r="C584" t="str">
        <v>A+ (Crítico)</v>
      </c>
      <c r="D584">
        <v>12</v>
      </c>
      <c r="E584">
        <v>12</v>
      </c>
      <c r="F584">
        <v>0</v>
      </c>
    </row>
    <row r="585" spans="1:6" x14ac:dyDescent="0.35">
      <c r="A585" t="str">
        <v>Incidente</v>
      </c>
      <c r="B585" t="str">
        <v>Type2</v>
      </c>
      <c r="C585" t="str">
        <v>A+ (Crítico)</v>
      </c>
      <c r="D585">
        <v>12</v>
      </c>
      <c r="E585">
        <v>13</v>
      </c>
      <c r="F585">
        <v>0</v>
      </c>
    </row>
    <row r="586" spans="1:6" x14ac:dyDescent="0.35">
      <c r="A586" t="str">
        <v>Solicitud de servicio</v>
      </c>
      <c r="B586" t="str">
        <v>Type12</v>
      </c>
      <c r="C586" t="str">
        <v>B (Importante)</v>
      </c>
      <c r="D586">
        <v>12</v>
      </c>
      <c r="E586">
        <v>10</v>
      </c>
      <c r="F586">
        <v>3</v>
      </c>
    </row>
    <row r="587" spans="1:6" x14ac:dyDescent="0.35">
      <c r="A587" t="str">
        <v>Incidente</v>
      </c>
      <c r="B587" t="str">
        <v>Type8</v>
      </c>
      <c r="C587" t="str">
        <v>B (Importante)</v>
      </c>
      <c r="D587">
        <v>12</v>
      </c>
      <c r="E587">
        <v>6</v>
      </c>
      <c r="F587">
        <v>0</v>
      </c>
    </row>
    <row r="588" spans="1:6" x14ac:dyDescent="0.35">
      <c r="A588" t="str">
        <v>Solicitud de servicio</v>
      </c>
      <c r="B588" t="str">
        <v>Type10</v>
      </c>
      <c r="C588" t="str">
        <v>A (Muy Importante)</v>
      </c>
      <c r="D588">
        <v>12</v>
      </c>
      <c r="E588">
        <v>6</v>
      </c>
      <c r="F588">
        <v>0</v>
      </c>
    </row>
    <row r="589" spans="1:6" x14ac:dyDescent="0.35">
      <c r="A589" t="str">
        <v>Incidente</v>
      </c>
      <c r="B589" t="str">
        <v>Type2</v>
      </c>
      <c r="C589" t="str">
        <v>A (Muy Importante)</v>
      </c>
      <c r="D589">
        <v>12</v>
      </c>
      <c r="E589">
        <v>3</v>
      </c>
      <c r="F589">
        <v>3</v>
      </c>
    </row>
    <row r="590" spans="1:6" x14ac:dyDescent="0.35">
      <c r="A590" t="str">
        <v>Incidente</v>
      </c>
      <c r="B590" t="str">
        <v>Type8</v>
      </c>
      <c r="C590" t="str">
        <v>B (Importante)</v>
      </c>
      <c r="D590">
        <v>12</v>
      </c>
      <c r="E590">
        <v>6</v>
      </c>
      <c r="F590">
        <v>0</v>
      </c>
    </row>
    <row r="591" spans="1:6" x14ac:dyDescent="0.35">
      <c r="A591" t="str">
        <v>Incidente</v>
      </c>
      <c r="B591" t="str">
        <v>Type8</v>
      </c>
      <c r="C591" t="str">
        <v>B (Importante)</v>
      </c>
      <c r="D591">
        <v>12</v>
      </c>
      <c r="E591">
        <v>6</v>
      </c>
      <c r="F591">
        <v>0</v>
      </c>
    </row>
    <row r="592" spans="1:6" x14ac:dyDescent="0.35">
      <c r="A592" t="str">
        <v>Incidente</v>
      </c>
      <c r="B592" t="str">
        <v>Type2</v>
      </c>
      <c r="C592" t="str">
        <v>A (Muy Importante)</v>
      </c>
      <c r="D592">
        <v>12</v>
      </c>
      <c r="E592">
        <v>0</v>
      </c>
      <c r="F592">
        <v>0</v>
      </c>
    </row>
    <row r="593" spans="1:6" x14ac:dyDescent="0.35">
      <c r="A593" t="str">
        <v>Incidente</v>
      </c>
      <c r="B593" t="str">
        <v>Type2</v>
      </c>
      <c r="C593" t="str">
        <v>A (Muy Importante)</v>
      </c>
      <c r="D593">
        <v>12</v>
      </c>
      <c r="E593">
        <v>0</v>
      </c>
      <c r="F593">
        <v>0</v>
      </c>
    </row>
    <row r="594" spans="1:6" x14ac:dyDescent="0.35">
      <c r="A594" t="str">
        <v>Incidente</v>
      </c>
      <c r="B594" t="str">
        <v>Type2</v>
      </c>
      <c r="C594" t="str">
        <v>A+ (Crítico)</v>
      </c>
      <c r="D594">
        <v>12</v>
      </c>
      <c r="E594">
        <v>0</v>
      </c>
      <c r="F594">
        <v>0</v>
      </c>
    </row>
    <row r="595" spans="1:6" x14ac:dyDescent="0.35">
      <c r="A595" t="str">
        <v>Incidente</v>
      </c>
      <c r="B595" t="str">
        <v>Type2</v>
      </c>
      <c r="C595" t="str">
        <v>A (Muy Importante)</v>
      </c>
      <c r="D595">
        <v>12</v>
      </c>
      <c r="E595">
        <v>3</v>
      </c>
      <c r="F595">
        <v>3</v>
      </c>
    </row>
    <row r="596" spans="1:6" x14ac:dyDescent="0.35">
      <c r="A596" t="str">
        <v>Incidente</v>
      </c>
      <c r="B596" t="str">
        <v>Type2</v>
      </c>
      <c r="C596" t="str">
        <v>A (Muy Importante)</v>
      </c>
      <c r="D596">
        <v>12</v>
      </c>
      <c r="E596">
        <v>13</v>
      </c>
      <c r="F596">
        <v>0</v>
      </c>
    </row>
    <row r="597" spans="1:6" x14ac:dyDescent="0.35">
      <c r="A597" t="str">
        <v>Incidente</v>
      </c>
      <c r="B597" t="str">
        <v>Type8</v>
      </c>
      <c r="C597" t="str">
        <v>B (Importante)</v>
      </c>
      <c r="D597">
        <v>12</v>
      </c>
      <c r="E597">
        <v>8</v>
      </c>
      <c r="F597">
        <v>0</v>
      </c>
    </row>
    <row r="598" spans="1:6" x14ac:dyDescent="0.35">
      <c r="A598" t="str">
        <v>Solicitud de servicio</v>
      </c>
      <c r="B598" t="str">
        <v>Type10</v>
      </c>
      <c r="C598" t="str">
        <v>B (Importante)</v>
      </c>
      <c r="D598">
        <v>12</v>
      </c>
      <c r="E598">
        <v>0</v>
      </c>
      <c r="F598">
        <v>0</v>
      </c>
    </row>
    <row r="599" spans="1:6" x14ac:dyDescent="0.35">
      <c r="A599" t="str">
        <v>Incidente</v>
      </c>
      <c r="B599" t="str">
        <v>Type2</v>
      </c>
      <c r="C599" t="str">
        <v>A (Muy Importante)</v>
      </c>
      <c r="D599">
        <v>12</v>
      </c>
      <c r="E599">
        <v>6</v>
      </c>
      <c r="F599">
        <v>0</v>
      </c>
    </row>
    <row r="600" spans="1:6" x14ac:dyDescent="0.35">
      <c r="A600" t="str">
        <v>Solicitud de servicio</v>
      </c>
      <c r="B600" t="str">
        <v>Type1</v>
      </c>
      <c r="C600" t="str">
        <v>A (Muy Importante)</v>
      </c>
      <c r="D600">
        <v>12</v>
      </c>
      <c r="E600">
        <v>0</v>
      </c>
      <c r="F600">
        <v>0</v>
      </c>
    </row>
    <row r="601" spans="1:6" x14ac:dyDescent="0.35">
      <c r="A601" t="str">
        <v>Incidente</v>
      </c>
      <c r="B601" t="str">
        <v>Type2</v>
      </c>
      <c r="C601" t="str">
        <v>A (Muy Importante)</v>
      </c>
      <c r="D601">
        <v>12</v>
      </c>
      <c r="E601">
        <v>9</v>
      </c>
      <c r="F601">
        <v>9</v>
      </c>
    </row>
    <row r="602" spans="1:6" x14ac:dyDescent="0.35">
      <c r="A602" t="str">
        <v>Incidente</v>
      </c>
      <c r="B602" t="str">
        <v>Type2</v>
      </c>
      <c r="C602" t="str">
        <v>A (Muy Importante)</v>
      </c>
      <c r="D602">
        <v>12</v>
      </c>
      <c r="E602">
        <v>0</v>
      </c>
      <c r="F602">
        <v>0</v>
      </c>
    </row>
    <row r="603" spans="1:6" x14ac:dyDescent="0.35">
      <c r="A603" t="str">
        <v>Incidente</v>
      </c>
      <c r="B603" t="str">
        <v>Type8</v>
      </c>
      <c r="C603" t="str">
        <v>B (Importante)</v>
      </c>
      <c r="D603">
        <v>12</v>
      </c>
      <c r="E603">
        <v>10</v>
      </c>
      <c r="F603">
        <v>0</v>
      </c>
    </row>
    <row r="604" spans="1:6" x14ac:dyDescent="0.35">
      <c r="A604" t="str">
        <v>Incidente</v>
      </c>
      <c r="B604" t="str">
        <v>Type8</v>
      </c>
      <c r="C604" t="str">
        <v>B (Importante)</v>
      </c>
      <c r="D604">
        <v>12</v>
      </c>
      <c r="E604">
        <v>18</v>
      </c>
      <c r="F604">
        <v>0</v>
      </c>
    </row>
    <row r="605" spans="1:6" x14ac:dyDescent="0.35">
      <c r="A605" t="str">
        <v>Incidente</v>
      </c>
      <c r="B605" t="str">
        <v>Type2</v>
      </c>
      <c r="C605" t="str">
        <v>A+ (Crítico)</v>
      </c>
      <c r="D605">
        <v>12</v>
      </c>
      <c r="E605">
        <v>0</v>
      </c>
      <c r="F605">
        <v>0</v>
      </c>
    </row>
    <row r="606" spans="1:6" x14ac:dyDescent="0.35">
      <c r="A606" t="str">
        <v>Incidente</v>
      </c>
      <c r="B606" t="str">
        <v>Type2</v>
      </c>
      <c r="C606" t="str">
        <v>A+ (Crítico)</v>
      </c>
      <c r="D606">
        <v>12</v>
      </c>
      <c r="E606">
        <v>2</v>
      </c>
      <c r="F606">
        <v>2</v>
      </c>
    </row>
    <row r="607" spans="1:6" x14ac:dyDescent="0.35">
      <c r="A607" t="str">
        <v>Incidente</v>
      </c>
      <c r="B607" t="str">
        <v>Type2</v>
      </c>
      <c r="C607" t="str">
        <v>A (Muy Importante)</v>
      </c>
      <c r="D607">
        <v>12</v>
      </c>
      <c r="E607">
        <v>2</v>
      </c>
      <c r="F607">
        <v>0</v>
      </c>
    </row>
    <row r="608" spans="1:6" x14ac:dyDescent="0.35">
      <c r="A608" t="str">
        <v>Incidente</v>
      </c>
      <c r="B608" t="str">
        <v>Type2</v>
      </c>
      <c r="C608" t="str">
        <v>A (Muy Importante)</v>
      </c>
      <c r="D608">
        <v>12</v>
      </c>
      <c r="E608">
        <v>22</v>
      </c>
      <c r="F608">
        <v>0</v>
      </c>
    </row>
    <row r="609" spans="1:6" x14ac:dyDescent="0.35">
      <c r="A609" t="str">
        <v>Incidente</v>
      </c>
      <c r="B609" t="str">
        <v>Type2</v>
      </c>
      <c r="C609" t="str">
        <v>A (Muy Importante)</v>
      </c>
      <c r="D609">
        <v>12</v>
      </c>
      <c r="E609">
        <v>2</v>
      </c>
      <c r="F609">
        <v>0</v>
      </c>
    </row>
    <row r="610" spans="1:6" x14ac:dyDescent="0.35">
      <c r="A610" t="str">
        <v>Incidente</v>
      </c>
      <c r="B610" t="str">
        <v>Type2</v>
      </c>
      <c r="C610" t="str">
        <v>A (Muy Importante)</v>
      </c>
      <c r="D610">
        <v>12</v>
      </c>
      <c r="E610">
        <v>7</v>
      </c>
      <c r="F610">
        <v>0</v>
      </c>
    </row>
    <row r="611" spans="1:6" x14ac:dyDescent="0.35">
      <c r="A611" t="str">
        <v>Incidente</v>
      </c>
      <c r="B611" t="str">
        <v>Type8</v>
      </c>
      <c r="C611" t="str">
        <v>B (Importante)</v>
      </c>
      <c r="D611">
        <v>12</v>
      </c>
      <c r="E611">
        <v>12</v>
      </c>
      <c r="F611">
        <v>0</v>
      </c>
    </row>
    <row r="612" spans="1:6" x14ac:dyDescent="0.35">
      <c r="A612" t="str">
        <v>Incidente</v>
      </c>
      <c r="B612" t="str">
        <v>Type8</v>
      </c>
      <c r="C612" t="str">
        <v>B (Importante)</v>
      </c>
      <c r="D612">
        <v>12</v>
      </c>
      <c r="E612">
        <v>21</v>
      </c>
      <c r="F612">
        <v>0</v>
      </c>
    </row>
    <row r="613" spans="1:6" x14ac:dyDescent="0.35">
      <c r="A613" t="str">
        <v>Incidente</v>
      </c>
      <c r="B613" t="str">
        <v>Type6</v>
      </c>
      <c r="C613" t="str">
        <v>A (Muy Importante)</v>
      </c>
      <c r="D613">
        <v>12</v>
      </c>
      <c r="E613">
        <v>27</v>
      </c>
      <c r="F613">
        <v>27</v>
      </c>
    </row>
    <row r="614" spans="1:6" x14ac:dyDescent="0.35">
      <c r="A614" t="str">
        <v>Incidente</v>
      </c>
      <c r="B614" t="str">
        <v>Type6</v>
      </c>
      <c r="C614" t="str">
        <v>A (Muy Importante)</v>
      </c>
      <c r="D614">
        <v>12</v>
      </c>
      <c r="E614">
        <v>3</v>
      </c>
      <c r="F614">
        <v>0</v>
      </c>
    </row>
    <row r="615" spans="1:6" x14ac:dyDescent="0.35">
      <c r="A615" t="str">
        <v>Incidente</v>
      </c>
      <c r="B615" t="str">
        <v>Type6</v>
      </c>
      <c r="C615" t="str">
        <v>A (Muy Importante)</v>
      </c>
      <c r="D615">
        <v>12</v>
      </c>
      <c r="E615">
        <v>5</v>
      </c>
      <c r="F615">
        <v>5</v>
      </c>
    </row>
    <row r="616" spans="1:6" x14ac:dyDescent="0.35">
      <c r="A616" t="str">
        <v>Incidente</v>
      </c>
      <c r="B616" t="str">
        <v>Type6</v>
      </c>
      <c r="C616" t="str">
        <v>A+ (Crítico)</v>
      </c>
      <c r="D616">
        <v>12</v>
      </c>
      <c r="E616">
        <v>27</v>
      </c>
      <c r="F616">
        <v>27</v>
      </c>
    </row>
    <row r="617" spans="1:6" x14ac:dyDescent="0.35">
      <c r="A617" t="str">
        <v>Incidente</v>
      </c>
      <c r="B617" t="str">
        <v>Type6</v>
      </c>
      <c r="C617" t="str">
        <v>A+ (Crítico)</v>
      </c>
      <c r="D617">
        <v>12</v>
      </c>
      <c r="E617">
        <v>3</v>
      </c>
      <c r="F617">
        <v>0</v>
      </c>
    </row>
    <row r="618" spans="1:6" x14ac:dyDescent="0.35">
      <c r="A618" t="str">
        <v>Incidente</v>
      </c>
      <c r="B618" t="str">
        <v>Type2</v>
      </c>
      <c r="C618" t="str">
        <v>A (Muy Importante)</v>
      </c>
      <c r="D618">
        <v>12</v>
      </c>
      <c r="E618">
        <v>3</v>
      </c>
      <c r="F618">
        <v>3</v>
      </c>
    </row>
    <row r="619" spans="1:6" x14ac:dyDescent="0.35">
      <c r="A619" t="str">
        <v>Incidente</v>
      </c>
      <c r="B619" t="str">
        <v>Type6</v>
      </c>
      <c r="C619" t="str">
        <v>A+ (Crítico)</v>
      </c>
      <c r="D619">
        <v>12</v>
      </c>
      <c r="E619">
        <v>5</v>
      </c>
      <c r="F619">
        <v>0</v>
      </c>
    </row>
    <row r="620" spans="1:6" x14ac:dyDescent="0.35">
      <c r="A620" t="str">
        <v>Incidente</v>
      </c>
      <c r="B620" t="str">
        <v>Type4</v>
      </c>
      <c r="C620" t="str">
        <v>A (Muy Importante)</v>
      </c>
      <c r="D620">
        <v>12</v>
      </c>
      <c r="E620">
        <v>4</v>
      </c>
      <c r="F620">
        <v>4</v>
      </c>
    </row>
    <row r="621" spans="1:6" x14ac:dyDescent="0.35">
      <c r="A621" t="str">
        <v>Incidente</v>
      </c>
      <c r="B621" t="str">
        <v>Type4</v>
      </c>
      <c r="C621" t="str">
        <v>A (Muy Importante)</v>
      </c>
      <c r="D621">
        <v>12</v>
      </c>
      <c r="E621">
        <v>1</v>
      </c>
      <c r="F621">
        <v>1</v>
      </c>
    </row>
    <row r="622" spans="1:6" x14ac:dyDescent="0.35">
      <c r="A622" t="str">
        <v>Incidente</v>
      </c>
      <c r="B622" t="str">
        <v>Type6</v>
      </c>
      <c r="C622" t="str">
        <v>A+ (Crítico)</v>
      </c>
      <c r="D622">
        <v>12</v>
      </c>
      <c r="E622">
        <v>0</v>
      </c>
      <c r="F622">
        <v>0</v>
      </c>
    </row>
    <row r="623" spans="1:6" x14ac:dyDescent="0.35">
      <c r="A623" t="str">
        <v>Incidente</v>
      </c>
      <c r="B623" t="str">
        <v>Type2</v>
      </c>
      <c r="C623" t="str">
        <v>A (Muy Importante)</v>
      </c>
      <c r="D623">
        <v>12</v>
      </c>
      <c r="E623">
        <v>1</v>
      </c>
      <c r="F623">
        <v>1</v>
      </c>
    </row>
    <row r="624" spans="1:6" x14ac:dyDescent="0.35">
      <c r="A624" t="str">
        <v>Incidente</v>
      </c>
      <c r="B624" t="str">
        <v>Type6</v>
      </c>
      <c r="C624" t="str">
        <v>A+ (Crítico)</v>
      </c>
      <c r="D624">
        <v>12</v>
      </c>
      <c r="E624">
        <v>28</v>
      </c>
      <c r="F624">
        <v>0</v>
      </c>
    </row>
    <row r="625" spans="1:6" x14ac:dyDescent="0.35">
      <c r="A625" t="str">
        <v>Incidente</v>
      </c>
      <c r="B625" t="str">
        <v>Type6</v>
      </c>
      <c r="C625" t="str">
        <v>A+ (Crítico)</v>
      </c>
      <c r="D625">
        <v>12</v>
      </c>
      <c r="E625">
        <v>28</v>
      </c>
      <c r="F625">
        <v>28</v>
      </c>
    </row>
    <row r="626" spans="1:6" x14ac:dyDescent="0.35">
      <c r="A626" t="str">
        <v>Incidente</v>
      </c>
      <c r="B626" t="str">
        <v>Type6</v>
      </c>
      <c r="C626" t="str">
        <v>A (Muy Importante)</v>
      </c>
      <c r="D626">
        <v>12</v>
      </c>
      <c r="E626">
        <v>4</v>
      </c>
      <c r="F626">
        <v>0</v>
      </c>
    </row>
    <row r="627" spans="1:6" x14ac:dyDescent="0.35">
      <c r="A627" t="str">
        <v>Incidente</v>
      </c>
      <c r="B627" t="str">
        <v>Type6</v>
      </c>
      <c r="C627" t="str">
        <v>A (Muy Importante)</v>
      </c>
      <c r="D627">
        <v>12</v>
      </c>
      <c r="E627">
        <v>6</v>
      </c>
      <c r="F627">
        <v>0</v>
      </c>
    </row>
    <row r="628" spans="1:6" x14ac:dyDescent="0.35">
      <c r="A628" t="str">
        <v>Incidente</v>
      </c>
      <c r="B628" t="str">
        <v>Type6</v>
      </c>
      <c r="C628" t="str">
        <v>A+ (Crítico)</v>
      </c>
      <c r="D628">
        <v>12</v>
      </c>
      <c r="E628">
        <v>7</v>
      </c>
      <c r="F628">
        <v>7</v>
      </c>
    </row>
    <row r="629" spans="1:6" x14ac:dyDescent="0.35">
      <c r="A629" t="str">
        <v>Incidente</v>
      </c>
      <c r="B629" t="str">
        <v>Type2</v>
      </c>
      <c r="C629" t="str">
        <v>A+ (Crítico)</v>
      </c>
      <c r="D629">
        <v>12</v>
      </c>
      <c r="E629">
        <v>7</v>
      </c>
      <c r="F629">
        <v>5</v>
      </c>
    </row>
    <row r="630" spans="1:6" x14ac:dyDescent="0.35">
      <c r="A630" t="str">
        <v>Incidente</v>
      </c>
      <c r="B630" t="str">
        <v>Type6</v>
      </c>
      <c r="C630" t="str">
        <v>A+ (Crítico)</v>
      </c>
      <c r="D630">
        <v>12</v>
      </c>
      <c r="E630">
        <v>2</v>
      </c>
      <c r="F630">
        <v>2</v>
      </c>
    </row>
    <row r="631" spans="1:6" x14ac:dyDescent="0.35">
      <c r="A631" t="str">
        <v>Incidente</v>
      </c>
      <c r="B631" t="str">
        <v>Type6</v>
      </c>
      <c r="C631" t="str">
        <v>A (Muy Importante)</v>
      </c>
      <c r="D631">
        <v>12</v>
      </c>
      <c r="E631">
        <v>2</v>
      </c>
      <c r="F631">
        <v>2</v>
      </c>
    </row>
    <row r="632" spans="1:6" x14ac:dyDescent="0.35">
      <c r="A632" t="str">
        <v>Incidente</v>
      </c>
      <c r="B632" t="str">
        <v>Type6</v>
      </c>
      <c r="C632" t="str">
        <v>A+ (Crítico)</v>
      </c>
      <c r="D632">
        <v>12</v>
      </c>
      <c r="E632">
        <v>19</v>
      </c>
      <c r="F632">
        <v>19</v>
      </c>
    </row>
    <row r="633" spans="1:6" x14ac:dyDescent="0.35">
      <c r="A633" t="str">
        <v>Incidente</v>
      </c>
      <c r="B633" t="str">
        <v>Type6</v>
      </c>
      <c r="C633" t="str">
        <v>A+ (Crítico)</v>
      </c>
      <c r="D633">
        <v>12</v>
      </c>
      <c r="E633">
        <v>29</v>
      </c>
      <c r="F633">
        <v>29</v>
      </c>
    </row>
    <row r="634" spans="1:6" x14ac:dyDescent="0.35">
      <c r="A634" t="str">
        <v>Incidente</v>
      </c>
      <c r="B634" t="str">
        <v>Type6</v>
      </c>
      <c r="C634" t="str">
        <v>A (Muy Importante)</v>
      </c>
      <c r="D634">
        <v>12</v>
      </c>
      <c r="E634">
        <v>29</v>
      </c>
      <c r="F634">
        <v>29</v>
      </c>
    </row>
    <row r="635" spans="1:6" x14ac:dyDescent="0.35">
      <c r="A635" t="str">
        <v>Incidente</v>
      </c>
      <c r="B635" t="str">
        <v>Type6</v>
      </c>
      <c r="C635" t="str">
        <v>A+ (Crítico)</v>
      </c>
      <c r="D635">
        <v>12</v>
      </c>
      <c r="E635">
        <v>29</v>
      </c>
      <c r="F635">
        <v>29</v>
      </c>
    </row>
    <row r="636" spans="1:6" x14ac:dyDescent="0.35">
      <c r="A636" t="str">
        <v>Incidente</v>
      </c>
      <c r="B636" t="str">
        <v>Type6</v>
      </c>
      <c r="C636" t="str">
        <v>A+ (Crítico)</v>
      </c>
      <c r="D636">
        <v>12</v>
      </c>
      <c r="E636">
        <v>29</v>
      </c>
      <c r="F636">
        <v>29</v>
      </c>
    </row>
    <row r="637" spans="1:6" x14ac:dyDescent="0.35">
      <c r="A637" t="str">
        <v>Incidente</v>
      </c>
      <c r="B637" t="str">
        <v>Type6</v>
      </c>
      <c r="C637" t="str">
        <v>B (Importante)</v>
      </c>
      <c r="D637">
        <v>12</v>
      </c>
      <c r="E637">
        <v>9</v>
      </c>
      <c r="F637">
        <v>2</v>
      </c>
    </row>
    <row r="638" spans="1:6" x14ac:dyDescent="0.35">
      <c r="A638" t="str">
        <v>Incidente</v>
      </c>
      <c r="B638" t="str">
        <v>Type6</v>
      </c>
      <c r="C638" t="str">
        <v>A (Muy Importante)</v>
      </c>
      <c r="D638">
        <v>12</v>
      </c>
      <c r="E638">
        <v>19</v>
      </c>
      <c r="F638">
        <v>18</v>
      </c>
    </row>
    <row r="639" spans="1:6" x14ac:dyDescent="0.35">
      <c r="A639" t="str">
        <v>Incidente</v>
      </c>
      <c r="B639" t="str">
        <v>Type6</v>
      </c>
      <c r="C639" t="str">
        <v>A (Muy Importante)</v>
      </c>
      <c r="D639">
        <v>12</v>
      </c>
      <c r="E639">
        <v>5</v>
      </c>
      <c r="F639">
        <v>5</v>
      </c>
    </row>
    <row r="640" spans="1:6" x14ac:dyDescent="0.35">
      <c r="A640" t="str">
        <v>Incidente</v>
      </c>
      <c r="B640" t="str">
        <v>Type6</v>
      </c>
      <c r="C640" t="str">
        <v>A (Muy Importante)</v>
      </c>
      <c r="D640">
        <v>12</v>
      </c>
      <c r="E640">
        <v>29</v>
      </c>
      <c r="F640">
        <v>29</v>
      </c>
    </row>
    <row r="641" spans="1:6" x14ac:dyDescent="0.35">
      <c r="A641" t="str">
        <v>Incidente</v>
      </c>
      <c r="B641" t="str">
        <v>Type6</v>
      </c>
      <c r="C641" t="str">
        <v>A (Muy Importante)</v>
      </c>
      <c r="D641">
        <v>12</v>
      </c>
      <c r="E641">
        <v>29</v>
      </c>
      <c r="F641">
        <v>0</v>
      </c>
    </row>
    <row r="642" spans="1:6" x14ac:dyDescent="0.35">
      <c r="A642" t="str">
        <v>Incidente</v>
      </c>
      <c r="B642" t="str">
        <v>Type6</v>
      </c>
      <c r="C642" t="str">
        <v>A (Muy Importante)</v>
      </c>
      <c r="D642">
        <v>12</v>
      </c>
      <c r="E642">
        <v>5</v>
      </c>
      <c r="F642">
        <v>5</v>
      </c>
    </row>
    <row r="643" spans="1:6" x14ac:dyDescent="0.35">
      <c r="A643" t="str">
        <v>Incidente</v>
      </c>
      <c r="B643" t="str">
        <v>Type6</v>
      </c>
      <c r="C643" t="str">
        <v>A (Muy Importante)</v>
      </c>
      <c r="D643">
        <v>12</v>
      </c>
      <c r="E643">
        <v>29</v>
      </c>
      <c r="F643">
        <v>29</v>
      </c>
    </row>
    <row r="644" spans="1:6" x14ac:dyDescent="0.35">
      <c r="A644" t="str">
        <v>Incidente</v>
      </c>
      <c r="B644" t="str">
        <v>Type6</v>
      </c>
      <c r="C644" t="str">
        <v>A (Muy Importante)</v>
      </c>
      <c r="D644">
        <v>12</v>
      </c>
      <c r="E644">
        <v>16</v>
      </c>
      <c r="F644">
        <v>16</v>
      </c>
    </row>
    <row r="645" spans="1:6" x14ac:dyDescent="0.35">
      <c r="A645" t="str">
        <v>Incidente</v>
      </c>
      <c r="B645" t="str">
        <v>Type6</v>
      </c>
      <c r="C645" t="str">
        <v>A (Muy Importante)</v>
      </c>
      <c r="D645">
        <v>12</v>
      </c>
      <c r="E645">
        <v>29</v>
      </c>
      <c r="F645">
        <v>29</v>
      </c>
    </row>
    <row r="646" spans="1:6" x14ac:dyDescent="0.35">
      <c r="A646" t="str">
        <v>Incidente</v>
      </c>
      <c r="B646" t="str">
        <v>Type6</v>
      </c>
      <c r="C646" t="str">
        <v>A+ (Crítico)</v>
      </c>
      <c r="D646">
        <v>12</v>
      </c>
      <c r="E646">
        <v>2</v>
      </c>
      <c r="F646">
        <v>2</v>
      </c>
    </row>
    <row r="647" spans="1:6" x14ac:dyDescent="0.35">
      <c r="A647" t="str">
        <v>Incidente</v>
      </c>
      <c r="B647" t="str">
        <v>Type6</v>
      </c>
      <c r="C647" t="str">
        <v>A (Muy Importante)</v>
      </c>
      <c r="D647">
        <v>12</v>
      </c>
      <c r="E647">
        <v>12</v>
      </c>
      <c r="F647">
        <v>10</v>
      </c>
    </row>
    <row r="648" spans="1:6" x14ac:dyDescent="0.35">
      <c r="A648" t="str">
        <v>Incidente</v>
      </c>
      <c r="B648" t="str">
        <v>Type6</v>
      </c>
      <c r="C648" t="str">
        <v>A+ (Crítico)</v>
      </c>
      <c r="D648">
        <v>12</v>
      </c>
      <c r="E648">
        <v>2</v>
      </c>
      <c r="F648">
        <v>2</v>
      </c>
    </row>
    <row r="649" spans="1:6" x14ac:dyDescent="0.35">
      <c r="A649" t="str">
        <v>Incidente</v>
      </c>
      <c r="B649" t="str">
        <v>Type6</v>
      </c>
      <c r="C649" t="str">
        <v>A+ (Crítico)</v>
      </c>
      <c r="D649">
        <v>12</v>
      </c>
      <c r="E649">
        <v>19</v>
      </c>
      <c r="F649">
        <v>19</v>
      </c>
    </row>
    <row r="650" spans="1:6" x14ac:dyDescent="0.35">
      <c r="A650" t="str">
        <v>Incidente</v>
      </c>
      <c r="B650" t="str">
        <v>Type6</v>
      </c>
      <c r="C650" t="str">
        <v>A (Muy Importante)</v>
      </c>
      <c r="D650">
        <v>12</v>
      </c>
      <c r="E650">
        <v>13</v>
      </c>
      <c r="F650">
        <v>13</v>
      </c>
    </row>
    <row r="651" spans="1:6" x14ac:dyDescent="0.35">
      <c r="A651" t="str">
        <v>Incidente</v>
      </c>
      <c r="B651" t="str">
        <v>Type6</v>
      </c>
      <c r="C651" t="str">
        <v>A (Muy Importante)</v>
      </c>
      <c r="D651">
        <v>12</v>
      </c>
      <c r="E651">
        <v>14</v>
      </c>
      <c r="F651">
        <v>14</v>
      </c>
    </row>
    <row r="652" spans="1:6" x14ac:dyDescent="0.35">
      <c r="A652" t="str">
        <v>Incidente</v>
      </c>
      <c r="B652" t="str">
        <v>Type6</v>
      </c>
      <c r="C652" t="str">
        <v>A (Muy Importante)</v>
      </c>
      <c r="D652">
        <v>12</v>
      </c>
      <c r="E652">
        <v>8</v>
      </c>
      <c r="F652">
        <v>8</v>
      </c>
    </row>
    <row r="653" spans="1:6" x14ac:dyDescent="0.35">
      <c r="A653" t="str">
        <v>Incidente</v>
      </c>
      <c r="B653" t="str">
        <v>Type6</v>
      </c>
      <c r="C653" t="str">
        <v>A (Muy Importante)</v>
      </c>
      <c r="D653">
        <v>12</v>
      </c>
      <c r="E653">
        <v>8</v>
      </c>
      <c r="F653">
        <v>8</v>
      </c>
    </row>
    <row r="654" spans="1:6" x14ac:dyDescent="0.35">
      <c r="A654" t="str">
        <v>Incidente</v>
      </c>
      <c r="B654" t="str">
        <v>Type6</v>
      </c>
      <c r="C654" t="str">
        <v>A (Muy Importante)</v>
      </c>
      <c r="D654">
        <v>12</v>
      </c>
      <c r="E654">
        <v>14</v>
      </c>
      <c r="F654">
        <v>14</v>
      </c>
    </row>
    <row r="655" spans="1:6" x14ac:dyDescent="0.35">
      <c r="A655" t="str">
        <v>Incidente</v>
      </c>
      <c r="B655" t="str">
        <v>Type6</v>
      </c>
      <c r="C655" t="str">
        <v>A (Muy Importante)</v>
      </c>
      <c r="D655">
        <v>12</v>
      </c>
      <c r="E655">
        <v>8</v>
      </c>
      <c r="F655">
        <v>8</v>
      </c>
    </row>
    <row r="656" spans="1:6" x14ac:dyDescent="0.35">
      <c r="A656" t="str">
        <v>Incidente</v>
      </c>
      <c r="B656" t="str">
        <v>Type6</v>
      </c>
      <c r="C656" t="str">
        <v>A (Muy Importante)</v>
      </c>
      <c r="D656">
        <v>12</v>
      </c>
      <c r="E656">
        <v>8</v>
      </c>
      <c r="F656">
        <v>8</v>
      </c>
    </row>
    <row r="657" spans="1:6" x14ac:dyDescent="0.35">
      <c r="A657" t="str">
        <v>Incidente</v>
      </c>
      <c r="B657" t="str">
        <v>Type6</v>
      </c>
      <c r="C657" t="str">
        <v>A (Muy Importante)</v>
      </c>
      <c r="D657">
        <v>12</v>
      </c>
      <c r="E657">
        <v>30</v>
      </c>
      <c r="F657">
        <v>30</v>
      </c>
    </row>
    <row r="658" spans="1:6" x14ac:dyDescent="0.35">
      <c r="A658" t="str">
        <v>Incidente</v>
      </c>
      <c r="B658" t="str">
        <v>Type4</v>
      </c>
      <c r="C658" t="str">
        <v>A (Muy Importante)</v>
      </c>
      <c r="D658">
        <v>12</v>
      </c>
      <c r="E658">
        <v>24</v>
      </c>
      <c r="F658">
        <v>24</v>
      </c>
    </row>
    <row r="659" spans="1:6" x14ac:dyDescent="0.35">
      <c r="A659" t="str">
        <v>Incidente</v>
      </c>
      <c r="B659" t="str">
        <v>Type2</v>
      </c>
      <c r="C659" t="str">
        <v>A (Muy Importante)</v>
      </c>
      <c r="D659">
        <v>12</v>
      </c>
      <c r="E659">
        <v>3</v>
      </c>
      <c r="F659">
        <v>3</v>
      </c>
    </row>
    <row r="660" spans="1:6" x14ac:dyDescent="0.35">
      <c r="A660" t="str">
        <v>Incidente</v>
      </c>
      <c r="B660" t="str">
        <v>Type4</v>
      </c>
      <c r="C660" t="str">
        <v>B (Importante)</v>
      </c>
      <c r="D660">
        <v>12</v>
      </c>
      <c r="E660">
        <v>23</v>
      </c>
      <c r="F660">
        <v>0</v>
      </c>
    </row>
    <row r="661" spans="1:6" x14ac:dyDescent="0.35">
      <c r="A661" t="str">
        <v>Incidente</v>
      </c>
      <c r="B661" t="str">
        <v>Type6</v>
      </c>
      <c r="C661" t="str">
        <v>A (Muy Importante)</v>
      </c>
      <c r="D661">
        <v>12</v>
      </c>
      <c r="E661">
        <v>9</v>
      </c>
      <c r="F661">
        <v>8</v>
      </c>
    </row>
    <row r="662" spans="1:6" x14ac:dyDescent="0.35">
      <c r="A662" t="str">
        <v>Incidente</v>
      </c>
      <c r="B662" t="str">
        <v>Type6</v>
      </c>
      <c r="C662" t="str">
        <v>A (Muy Importante)</v>
      </c>
      <c r="D662">
        <v>12</v>
      </c>
      <c r="E662">
        <v>23</v>
      </c>
      <c r="F662">
        <v>22</v>
      </c>
    </row>
    <row r="663" spans="1:6" x14ac:dyDescent="0.35">
      <c r="A663" t="str">
        <v>Incidente</v>
      </c>
      <c r="B663" t="str">
        <v>Type6</v>
      </c>
      <c r="C663" t="str">
        <v>A (Muy Importante)</v>
      </c>
      <c r="D663">
        <v>12</v>
      </c>
      <c r="E663">
        <v>3</v>
      </c>
      <c r="F663">
        <v>3</v>
      </c>
    </row>
    <row r="664" spans="1:6" x14ac:dyDescent="0.35">
      <c r="A664" t="str">
        <v>Incidente</v>
      </c>
      <c r="B664" t="str">
        <v>Type6</v>
      </c>
      <c r="C664" t="str">
        <v>A (Muy Importante)</v>
      </c>
      <c r="D664">
        <v>12</v>
      </c>
      <c r="E664">
        <v>14</v>
      </c>
      <c r="F664">
        <v>14</v>
      </c>
    </row>
    <row r="665" spans="1:6" x14ac:dyDescent="0.35">
      <c r="A665" t="str">
        <v>Incidente</v>
      </c>
      <c r="B665" t="str">
        <v>Type6</v>
      </c>
      <c r="C665" t="str">
        <v>A (Muy Importante)</v>
      </c>
      <c r="D665">
        <v>12</v>
      </c>
      <c r="E665">
        <v>4</v>
      </c>
      <c r="F665">
        <v>3</v>
      </c>
    </row>
    <row r="666" spans="1:6" x14ac:dyDescent="0.35">
      <c r="A666" t="str">
        <v>Incidente</v>
      </c>
      <c r="B666" t="str">
        <v>Type6</v>
      </c>
      <c r="C666" t="str">
        <v>A (Muy Importante)</v>
      </c>
      <c r="D666">
        <v>12</v>
      </c>
      <c r="E666">
        <v>9</v>
      </c>
      <c r="F666">
        <v>7</v>
      </c>
    </row>
    <row r="667" spans="1:6" x14ac:dyDescent="0.35">
      <c r="A667" t="str">
        <v>Incidente</v>
      </c>
      <c r="B667" t="str">
        <v>Type6</v>
      </c>
      <c r="C667" t="str">
        <v>A++ (Bloqueo)</v>
      </c>
      <c r="D667">
        <v>12</v>
      </c>
      <c r="E667">
        <v>7</v>
      </c>
      <c r="F667">
        <v>7</v>
      </c>
    </row>
    <row r="668" spans="1:6" x14ac:dyDescent="0.35">
      <c r="A668" t="str">
        <v>Incidente</v>
      </c>
      <c r="B668" t="str">
        <v>Type6</v>
      </c>
      <c r="C668" t="str">
        <v>A (Muy Importante)</v>
      </c>
      <c r="D668">
        <v>12</v>
      </c>
      <c r="E668">
        <v>14</v>
      </c>
      <c r="F668">
        <v>14</v>
      </c>
    </row>
    <row r="669" spans="1:6" x14ac:dyDescent="0.35">
      <c r="A669" t="str">
        <v>Incidente</v>
      </c>
      <c r="B669" t="str">
        <v>Type6</v>
      </c>
      <c r="C669" t="str">
        <v>A (Muy Importante)</v>
      </c>
      <c r="D669">
        <v>12</v>
      </c>
      <c r="E669">
        <v>9</v>
      </c>
      <c r="F669">
        <v>8</v>
      </c>
    </row>
    <row r="670" spans="1:6" x14ac:dyDescent="0.35">
      <c r="A670" t="str">
        <v>Incidente</v>
      </c>
      <c r="B670" t="str">
        <v>Type6</v>
      </c>
      <c r="C670" t="str">
        <v>A (Muy Importante)</v>
      </c>
      <c r="D670">
        <v>12</v>
      </c>
      <c r="E670">
        <v>9</v>
      </c>
      <c r="F670">
        <v>7</v>
      </c>
    </row>
    <row r="671" spans="1:6" x14ac:dyDescent="0.35">
      <c r="A671" t="str">
        <v>Incidente</v>
      </c>
      <c r="B671" t="str">
        <v>Type6</v>
      </c>
      <c r="C671" t="str">
        <v>A (Muy Importante)</v>
      </c>
      <c r="D671">
        <v>12</v>
      </c>
      <c r="E671">
        <v>4</v>
      </c>
      <c r="F671">
        <v>4</v>
      </c>
    </row>
    <row r="672" spans="1:6" x14ac:dyDescent="0.35">
      <c r="A672" t="str">
        <v>Incidente</v>
      </c>
      <c r="B672" t="str">
        <v>Type6</v>
      </c>
      <c r="C672" t="str">
        <v>A (Muy Importante)</v>
      </c>
      <c r="D672">
        <v>12</v>
      </c>
      <c r="E672">
        <v>31</v>
      </c>
      <c r="F672">
        <v>31</v>
      </c>
    </row>
    <row r="673" spans="1:6" x14ac:dyDescent="0.35">
      <c r="A673" t="str">
        <v>Incidente</v>
      </c>
      <c r="B673" t="str">
        <v>Type6</v>
      </c>
      <c r="C673" t="str">
        <v>A (Muy Importante)</v>
      </c>
      <c r="D673">
        <v>12</v>
      </c>
      <c r="E673">
        <v>31</v>
      </c>
      <c r="F673">
        <v>31</v>
      </c>
    </row>
    <row r="674" spans="1:6" x14ac:dyDescent="0.35">
      <c r="A674" t="str">
        <v>Incidente</v>
      </c>
      <c r="B674" t="str">
        <v>Type6</v>
      </c>
      <c r="C674" t="str">
        <v>A (Muy Importante)</v>
      </c>
      <c r="D674">
        <v>12</v>
      </c>
      <c r="E674">
        <v>17</v>
      </c>
      <c r="F674">
        <v>17</v>
      </c>
    </row>
    <row r="675" spans="1:6" x14ac:dyDescent="0.35">
      <c r="A675" t="str">
        <v>Incidente</v>
      </c>
      <c r="B675" t="str">
        <v>Type6</v>
      </c>
      <c r="C675" t="str">
        <v>A (Muy Importante)</v>
      </c>
      <c r="D675">
        <v>12</v>
      </c>
      <c r="E675">
        <v>32</v>
      </c>
      <c r="F675">
        <v>32</v>
      </c>
    </row>
    <row r="676" spans="1:6" x14ac:dyDescent="0.35">
      <c r="A676" t="str">
        <v>Incidente</v>
      </c>
      <c r="B676" t="str">
        <v>Type6</v>
      </c>
      <c r="C676" t="str">
        <v>A (Muy Importante)</v>
      </c>
      <c r="D676">
        <v>12</v>
      </c>
      <c r="E676">
        <v>30</v>
      </c>
      <c r="F676">
        <v>30</v>
      </c>
    </row>
    <row r="677" spans="1:6" x14ac:dyDescent="0.35">
      <c r="A677" t="str">
        <v>Incidente</v>
      </c>
      <c r="B677" t="str">
        <v>Type6</v>
      </c>
      <c r="C677" t="str">
        <v>A (Muy Importante)</v>
      </c>
      <c r="D677">
        <v>12</v>
      </c>
      <c r="E677">
        <v>32</v>
      </c>
      <c r="F677">
        <v>32</v>
      </c>
    </row>
    <row r="678" spans="1:6" x14ac:dyDescent="0.35">
      <c r="A678" t="str">
        <v>Incidente</v>
      </c>
      <c r="B678" t="str">
        <v>Type2</v>
      </c>
      <c r="C678" t="str">
        <v>A (Muy Importante)</v>
      </c>
      <c r="D678">
        <v>12</v>
      </c>
      <c r="E678">
        <v>12</v>
      </c>
      <c r="F678">
        <v>0</v>
      </c>
    </row>
    <row r="679" spans="1:6" x14ac:dyDescent="0.35">
      <c r="A679" t="str">
        <v>Incidente</v>
      </c>
      <c r="B679" t="str">
        <v>Type6</v>
      </c>
      <c r="C679" t="str">
        <v>A (Muy Importante)</v>
      </c>
      <c r="D679">
        <v>12</v>
      </c>
      <c r="E679">
        <v>35</v>
      </c>
      <c r="F679">
        <v>35</v>
      </c>
    </row>
    <row r="680" spans="1:6" x14ac:dyDescent="0.35">
      <c r="A680" t="str">
        <v>Incidente</v>
      </c>
      <c r="B680" t="str">
        <v>Type6</v>
      </c>
      <c r="C680" t="str">
        <v>A+ (Crítico)</v>
      </c>
      <c r="D680">
        <v>12</v>
      </c>
      <c r="E680">
        <v>34</v>
      </c>
      <c r="F680">
        <v>34</v>
      </c>
    </row>
    <row r="681" spans="1:6" x14ac:dyDescent="0.35">
      <c r="A681" t="str">
        <v>Incidente</v>
      </c>
      <c r="B681" t="str">
        <v>Type2</v>
      </c>
      <c r="C681" t="str">
        <v>A (Muy Importante)</v>
      </c>
      <c r="D681">
        <v>12</v>
      </c>
      <c r="E681">
        <v>8</v>
      </c>
      <c r="F681">
        <v>8</v>
      </c>
    </row>
    <row r="682" spans="1:6" x14ac:dyDescent="0.35">
      <c r="A682" t="str">
        <v>Incidente</v>
      </c>
      <c r="B682" t="str">
        <v>Type2</v>
      </c>
      <c r="C682" t="str">
        <v>A (Muy Importante)</v>
      </c>
      <c r="D682">
        <v>12</v>
      </c>
      <c r="E682">
        <v>10</v>
      </c>
      <c r="F682">
        <v>9</v>
      </c>
    </row>
    <row r="683" spans="1:6" x14ac:dyDescent="0.35">
      <c r="A683" t="str">
        <v>Incidente</v>
      </c>
      <c r="B683" t="str">
        <v>Type4</v>
      </c>
      <c r="C683" t="str">
        <v>A (Muy Importante)</v>
      </c>
      <c r="D683">
        <v>12</v>
      </c>
      <c r="E683">
        <v>31</v>
      </c>
      <c r="F683">
        <v>31</v>
      </c>
    </row>
    <row r="684" spans="1:6" x14ac:dyDescent="0.35">
      <c r="A684" t="str">
        <v>Incidente</v>
      </c>
      <c r="B684" t="str">
        <v>Type2</v>
      </c>
      <c r="C684" t="str">
        <v>A (Muy Importante)</v>
      </c>
      <c r="D684">
        <v>12</v>
      </c>
      <c r="E684">
        <v>17</v>
      </c>
      <c r="F684">
        <v>17</v>
      </c>
    </row>
    <row r="685" spans="1:6" x14ac:dyDescent="0.35">
      <c r="A685" t="str">
        <v>Incidente</v>
      </c>
      <c r="B685" t="str">
        <v>Type2</v>
      </c>
      <c r="C685" t="str">
        <v>A (Muy Importante)</v>
      </c>
      <c r="D685">
        <v>12</v>
      </c>
      <c r="E685">
        <v>13</v>
      </c>
      <c r="F685">
        <v>13</v>
      </c>
    </row>
    <row r="686" spans="1:6" x14ac:dyDescent="0.35">
      <c r="A686" t="str">
        <v>Incidente</v>
      </c>
      <c r="B686" t="str">
        <v>Type8</v>
      </c>
      <c r="C686" t="str">
        <v>B (Importante)</v>
      </c>
      <c r="D686">
        <v>12</v>
      </c>
      <c r="E686">
        <v>43</v>
      </c>
      <c r="F686">
        <v>0</v>
      </c>
    </row>
    <row r="687" spans="1:6" x14ac:dyDescent="0.35">
      <c r="A687" t="str">
        <v>Incidente</v>
      </c>
      <c r="B687" t="str">
        <v>Type8</v>
      </c>
      <c r="C687" t="str">
        <v>B (Importante)</v>
      </c>
      <c r="D687">
        <v>12</v>
      </c>
      <c r="E687">
        <v>39</v>
      </c>
      <c r="F687">
        <v>0</v>
      </c>
    </row>
    <row r="688" spans="1:6" x14ac:dyDescent="0.35">
      <c r="A688" t="str">
        <v>Incidente</v>
      </c>
      <c r="B688" t="str">
        <v>Type8</v>
      </c>
      <c r="C688" t="str">
        <v>B (Importante)</v>
      </c>
      <c r="D688">
        <v>12</v>
      </c>
      <c r="E688">
        <v>39</v>
      </c>
      <c r="F688">
        <v>0</v>
      </c>
    </row>
    <row r="689" spans="1:6" x14ac:dyDescent="0.35">
      <c r="A689" t="str">
        <v>Incidente</v>
      </c>
      <c r="B689" t="str">
        <v>Type8</v>
      </c>
      <c r="C689" t="str">
        <v>B (Importante)</v>
      </c>
      <c r="D689">
        <v>12</v>
      </c>
      <c r="E689">
        <v>47</v>
      </c>
      <c r="F689">
        <v>0</v>
      </c>
    </row>
    <row r="690" spans="1:6" x14ac:dyDescent="0.35">
      <c r="A690" t="str">
        <v>Solicitud de servicio</v>
      </c>
      <c r="B690" t="str">
        <v>Type12</v>
      </c>
      <c r="C690" t="str">
        <v>B (Importante)</v>
      </c>
      <c r="D690">
        <v>12</v>
      </c>
      <c r="E690">
        <v>48</v>
      </c>
      <c r="F690">
        <v>0</v>
      </c>
    </row>
    <row r="691" spans="1:6" x14ac:dyDescent="0.35">
      <c r="A691" t="str">
        <v>Incidente</v>
      </c>
      <c r="B691" t="str">
        <v>Type8</v>
      </c>
      <c r="C691" t="str">
        <v>B (Importante)</v>
      </c>
      <c r="D691">
        <v>12</v>
      </c>
      <c r="E691">
        <v>47</v>
      </c>
      <c r="F691">
        <v>0</v>
      </c>
    </row>
    <row r="692" spans="1:6" x14ac:dyDescent="0.35">
      <c r="A692" t="str">
        <v>Incidente</v>
      </c>
      <c r="B692" t="str">
        <v>Type6</v>
      </c>
      <c r="C692" t="str">
        <v>B (Importante)</v>
      </c>
      <c r="D692">
        <v>12</v>
      </c>
      <c r="E692">
        <v>49</v>
      </c>
      <c r="F692">
        <v>47</v>
      </c>
    </row>
    <row r="693" spans="1:6" x14ac:dyDescent="0.35">
      <c r="A693" t="str">
        <v>Incidente</v>
      </c>
      <c r="B693" t="str">
        <v>Type2</v>
      </c>
      <c r="C693" t="str">
        <v>A (Muy Importante)</v>
      </c>
      <c r="D693">
        <v>12</v>
      </c>
      <c r="E693">
        <v>39</v>
      </c>
      <c r="F693">
        <v>39</v>
      </c>
    </row>
    <row r="694" spans="1:6" x14ac:dyDescent="0.35">
      <c r="A694" t="str">
        <v>Incidente</v>
      </c>
      <c r="B694" t="str">
        <v>Type2</v>
      </c>
      <c r="C694" t="str">
        <v>A (Muy Importante)</v>
      </c>
      <c r="D694">
        <v>12</v>
      </c>
      <c r="E694">
        <v>46</v>
      </c>
      <c r="F694">
        <v>46</v>
      </c>
    </row>
    <row r="695" spans="1:6" x14ac:dyDescent="0.35">
      <c r="A695" t="str">
        <v>Incidente</v>
      </c>
      <c r="B695" t="str">
        <v>Type4</v>
      </c>
      <c r="C695" t="str">
        <v>A (Muy Importante)</v>
      </c>
      <c r="D695">
        <v>12</v>
      </c>
      <c r="E695">
        <v>57</v>
      </c>
      <c r="F695">
        <v>56</v>
      </c>
    </row>
    <row r="696" spans="1:6" x14ac:dyDescent="0.35">
      <c r="A696" t="str">
        <v>Incidente</v>
      </c>
      <c r="B696" t="str">
        <v>Type8</v>
      </c>
      <c r="C696" t="str">
        <v>B (Importante)</v>
      </c>
      <c r="D696">
        <v>12</v>
      </c>
      <c r="E696">
        <v>53</v>
      </c>
      <c r="F696">
        <v>0</v>
      </c>
    </row>
    <row r="697" spans="1:6" x14ac:dyDescent="0.35">
      <c r="A697" t="str">
        <v>Incidente</v>
      </c>
      <c r="B697" t="str">
        <v>Type8</v>
      </c>
      <c r="C697" t="str">
        <v>B (Importante)</v>
      </c>
      <c r="D697">
        <v>12</v>
      </c>
      <c r="E697">
        <v>54</v>
      </c>
      <c r="F697">
        <v>0</v>
      </c>
    </row>
    <row r="698" spans="1:6" x14ac:dyDescent="0.35">
      <c r="A698" t="str">
        <v>Incidente</v>
      </c>
      <c r="B698" t="str">
        <v>Type8</v>
      </c>
      <c r="C698" t="str">
        <v>B (Importante)</v>
      </c>
      <c r="D698">
        <v>12</v>
      </c>
      <c r="E698">
        <v>57</v>
      </c>
      <c r="F698">
        <v>0</v>
      </c>
    </row>
    <row r="699" spans="1:6" x14ac:dyDescent="0.35">
      <c r="A699" t="str">
        <v>Incidente</v>
      </c>
      <c r="B699" t="str">
        <v>Type8</v>
      </c>
      <c r="C699" t="str">
        <v>B (Importante)</v>
      </c>
      <c r="D699">
        <v>12</v>
      </c>
      <c r="E699">
        <v>66</v>
      </c>
      <c r="F699">
        <v>0</v>
      </c>
    </row>
    <row r="700" spans="1:6" x14ac:dyDescent="0.35">
      <c r="A700" t="str">
        <v>Incidente</v>
      </c>
      <c r="B700" t="str">
        <v>Type8</v>
      </c>
      <c r="C700" t="str">
        <v>A+ (Crítico)</v>
      </c>
      <c r="D700">
        <v>12</v>
      </c>
      <c r="E700">
        <v>50</v>
      </c>
      <c r="F700">
        <v>0</v>
      </c>
    </row>
    <row r="701" spans="1:6" x14ac:dyDescent="0.35">
      <c r="A701" t="str">
        <v>Incidente</v>
      </c>
      <c r="B701" t="str">
        <v>Type8</v>
      </c>
      <c r="C701" t="str">
        <v>B (Importante)</v>
      </c>
      <c r="D701">
        <v>12</v>
      </c>
      <c r="E701">
        <v>70</v>
      </c>
      <c r="F701">
        <v>0</v>
      </c>
    </row>
    <row r="702" spans="1:6" x14ac:dyDescent="0.35">
      <c r="A702" t="str">
        <v>Incidente</v>
      </c>
      <c r="B702" t="str">
        <v>Type8</v>
      </c>
      <c r="C702" t="str">
        <v>B (Importante)</v>
      </c>
      <c r="D702">
        <v>12</v>
      </c>
      <c r="E702">
        <v>84</v>
      </c>
      <c r="F702">
        <v>0</v>
      </c>
    </row>
    <row r="703" spans="1:6" x14ac:dyDescent="0.35">
      <c r="A703" t="str">
        <v>Incidente</v>
      </c>
      <c r="B703" t="str">
        <v>Type7</v>
      </c>
      <c r="C703" t="str">
        <v>A (Muy Importante)</v>
      </c>
      <c r="D703">
        <v>12</v>
      </c>
      <c r="E703">
        <v>99</v>
      </c>
      <c r="F703">
        <v>0</v>
      </c>
    </row>
    <row r="704" spans="1:6" x14ac:dyDescent="0.35">
      <c r="A704" t="str">
        <v>Incidente</v>
      </c>
      <c r="B704" t="str">
        <v>Type17</v>
      </c>
      <c r="C704" t="str">
        <v>A++ (Bloqueo)</v>
      </c>
      <c r="D704">
        <v>12</v>
      </c>
      <c r="E704">
        <v>101</v>
      </c>
      <c r="F704">
        <v>34</v>
      </c>
    </row>
    <row r="705" spans="1:6" x14ac:dyDescent="0.35">
      <c r="A705" t="str">
        <v>Solicitud de servicio</v>
      </c>
      <c r="B705" t="str">
        <v>Type9</v>
      </c>
      <c r="C705" t="str">
        <v>A (Muy Importante)</v>
      </c>
      <c r="D705">
        <v>12</v>
      </c>
      <c r="E705">
        <v>120</v>
      </c>
      <c r="F705">
        <v>120</v>
      </c>
    </row>
    <row r="706" spans="1:6" x14ac:dyDescent="0.35">
      <c r="A706" t="str">
        <v>Solicitud de servicio</v>
      </c>
      <c r="B706" t="str">
        <v>Type1</v>
      </c>
      <c r="C706" t="str">
        <v>A (Muy Importante)</v>
      </c>
      <c r="D706">
        <v>11</v>
      </c>
      <c r="E706">
        <v>0</v>
      </c>
      <c r="F706">
        <v>0</v>
      </c>
    </row>
    <row r="707" spans="1:6" x14ac:dyDescent="0.35">
      <c r="A707" t="str">
        <v>Solicitud de servicio</v>
      </c>
      <c r="B707" t="str">
        <v>Type1</v>
      </c>
      <c r="C707" t="str">
        <v>A (Muy Importante)</v>
      </c>
      <c r="D707">
        <v>11</v>
      </c>
      <c r="E707">
        <v>0</v>
      </c>
      <c r="F707">
        <v>0</v>
      </c>
    </row>
    <row r="708" spans="1:6" x14ac:dyDescent="0.35">
      <c r="A708" t="str">
        <v>Incidente</v>
      </c>
      <c r="B708" t="str">
        <v>Type2</v>
      </c>
      <c r="C708" t="str">
        <v>A (Muy Importante)</v>
      </c>
      <c r="D708">
        <v>11</v>
      </c>
      <c r="E708">
        <v>0</v>
      </c>
      <c r="F708">
        <v>0</v>
      </c>
    </row>
    <row r="709" spans="1:6" x14ac:dyDescent="0.35">
      <c r="A709" t="str">
        <v>Solicitud de servicio</v>
      </c>
      <c r="B709" t="str">
        <v>Type1</v>
      </c>
      <c r="C709" t="str">
        <v>B (Importante)</v>
      </c>
      <c r="D709">
        <v>11</v>
      </c>
      <c r="E709">
        <v>0</v>
      </c>
      <c r="F709">
        <v>0</v>
      </c>
    </row>
    <row r="710" spans="1:6" x14ac:dyDescent="0.35">
      <c r="A710" t="str">
        <v>Incidente</v>
      </c>
      <c r="B710" t="str">
        <v>Type2</v>
      </c>
      <c r="C710" t="str">
        <v>A+ (Crítico)</v>
      </c>
      <c r="D710">
        <v>11</v>
      </c>
      <c r="E710">
        <v>0</v>
      </c>
      <c r="F710">
        <v>0</v>
      </c>
    </row>
    <row r="711" spans="1:6" x14ac:dyDescent="0.35">
      <c r="A711" t="str">
        <v>Incidente</v>
      </c>
      <c r="B711" t="str">
        <v>Type6</v>
      </c>
      <c r="C711" t="str">
        <v>A (Muy Importante)</v>
      </c>
      <c r="D711">
        <v>11</v>
      </c>
      <c r="E711">
        <v>0</v>
      </c>
      <c r="F711">
        <v>0</v>
      </c>
    </row>
    <row r="712" spans="1:6" x14ac:dyDescent="0.35">
      <c r="A712" t="str">
        <v>Incidente</v>
      </c>
      <c r="B712" t="str">
        <v>Type6</v>
      </c>
      <c r="C712" t="str">
        <v>A+ (Crítico)</v>
      </c>
      <c r="D712">
        <v>11</v>
      </c>
      <c r="E712">
        <v>1</v>
      </c>
      <c r="F712">
        <v>1</v>
      </c>
    </row>
    <row r="713" spans="1:6" x14ac:dyDescent="0.35">
      <c r="A713" t="str">
        <v>Incidente</v>
      </c>
      <c r="B713" t="str">
        <v>Type6</v>
      </c>
      <c r="C713" t="str">
        <v>A (Muy Importante)</v>
      </c>
      <c r="D713">
        <v>11</v>
      </c>
      <c r="E713">
        <v>1</v>
      </c>
      <c r="F713">
        <v>1</v>
      </c>
    </row>
    <row r="714" spans="1:6" x14ac:dyDescent="0.35">
      <c r="A714" t="str">
        <v>Incidente</v>
      </c>
      <c r="B714" t="str">
        <v>Type6</v>
      </c>
      <c r="C714" t="str">
        <v>A (Muy Importante)</v>
      </c>
      <c r="D714">
        <v>11</v>
      </c>
      <c r="E714">
        <v>2</v>
      </c>
      <c r="F714">
        <v>2</v>
      </c>
    </row>
    <row r="715" spans="1:6" x14ac:dyDescent="0.35">
      <c r="A715" t="str">
        <v>Incidente</v>
      </c>
      <c r="B715" t="str">
        <v>Type6</v>
      </c>
      <c r="C715" t="str">
        <v>A+ (Crítico)</v>
      </c>
      <c r="D715">
        <v>11</v>
      </c>
      <c r="E715">
        <v>1</v>
      </c>
      <c r="F715">
        <v>1</v>
      </c>
    </row>
    <row r="716" spans="1:6" x14ac:dyDescent="0.35">
      <c r="A716" t="str">
        <v>Incidente</v>
      </c>
      <c r="B716" t="str">
        <v>Type6</v>
      </c>
      <c r="C716" t="str">
        <v>A (Muy Importante)</v>
      </c>
      <c r="D716">
        <v>11</v>
      </c>
      <c r="E716">
        <v>1</v>
      </c>
      <c r="F716">
        <v>1</v>
      </c>
    </row>
    <row r="717" spans="1:6" x14ac:dyDescent="0.35">
      <c r="A717" t="str">
        <v>Incidente</v>
      </c>
      <c r="B717" t="str">
        <v>Type6</v>
      </c>
      <c r="C717" t="str">
        <v>A (Muy Importante)</v>
      </c>
      <c r="D717">
        <v>11</v>
      </c>
      <c r="E717">
        <v>1</v>
      </c>
      <c r="F717">
        <v>0</v>
      </c>
    </row>
    <row r="718" spans="1:6" x14ac:dyDescent="0.35">
      <c r="A718" t="str">
        <v>Solicitud de servicio</v>
      </c>
      <c r="B718" t="str">
        <v>Type1</v>
      </c>
      <c r="C718" t="str">
        <v>B (Importante)</v>
      </c>
      <c r="D718">
        <v>11</v>
      </c>
      <c r="E718">
        <v>0</v>
      </c>
      <c r="F718">
        <v>0</v>
      </c>
    </row>
    <row r="719" spans="1:6" x14ac:dyDescent="0.35">
      <c r="A719" t="str">
        <v>Incidente</v>
      </c>
      <c r="B719" t="str">
        <v>Type6</v>
      </c>
      <c r="C719" t="str">
        <v>A (Muy Importante)</v>
      </c>
      <c r="D719">
        <v>11</v>
      </c>
      <c r="E719">
        <v>1</v>
      </c>
      <c r="F719">
        <v>1</v>
      </c>
    </row>
    <row r="720" spans="1:6" x14ac:dyDescent="0.35">
      <c r="A720" t="str">
        <v>Incidente</v>
      </c>
      <c r="B720" t="str">
        <v>Type6</v>
      </c>
      <c r="C720" t="str">
        <v>A (Muy Importante)</v>
      </c>
      <c r="D720">
        <v>11</v>
      </c>
      <c r="E720">
        <v>1</v>
      </c>
      <c r="F720">
        <v>1</v>
      </c>
    </row>
    <row r="721" spans="1:6" x14ac:dyDescent="0.35">
      <c r="A721" t="str">
        <v>Incidente</v>
      </c>
      <c r="B721" t="str">
        <v>Type6</v>
      </c>
      <c r="C721" t="str">
        <v>A (Muy Importante)</v>
      </c>
      <c r="D721">
        <v>11</v>
      </c>
      <c r="E721">
        <v>1</v>
      </c>
      <c r="F721">
        <v>1</v>
      </c>
    </row>
    <row r="722" spans="1:6" x14ac:dyDescent="0.35">
      <c r="A722" t="str">
        <v>Incidente</v>
      </c>
      <c r="B722" t="str">
        <v>Type2</v>
      </c>
      <c r="C722" t="str">
        <v>A (Muy Importante)</v>
      </c>
      <c r="D722">
        <v>11</v>
      </c>
      <c r="E722">
        <v>0</v>
      </c>
      <c r="F722">
        <v>0</v>
      </c>
    </row>
    <row r="723" spans="1:6" x14ac:dyDescent="0.35">
      <c r="A723" t="str">
        <v>Incidente</v>
      </c>
      <c r="B723" t="str">
        <v>Type2</v>
      </c>
      <c r="C723" t="str">
        <v>A (Muy Importante)</v>
      </c>
      <c r="D723">
        <v>11</v>
      </c>
      <c r="E723">
        <v>0</v>
      </c>
      <c r="F723">
        <v>0</v>
      </c>
    </row>
    <row r="724" spans="1:6" x14ac:dyDescent="0.35">
      <c r="A724" t="str">
        <v>Incidente</v>
      </c>
      <c r="B724" t="str">
        <v>Type6</v>
      </c>
      <c r="C724" t="str">
        <v>A (Muy Importante)</v>
      </c>
      <c r="D724">
        <v>11</v>
      </c>
      <c r="E724">
        <v>0</v>
      </c>
      <c r="F724">
        <v>0</v>
      </c>
    </row>
    <row r="725" spans="1:6" x14ac:dyDescent="0.35">
      <c r="A725" t="str">
        <v>Incidente</v>
      </c>
      <c r="B725" t="str">
        <v>Type6</v>
      </c>
      <c r="C725" t="str">
        <v>A+ (Crítico)</v>
      </c>
      <c r="D725">
        <v>11</v>
      </c>
      <c r="E725">
        <v>0</v>
      </c>
      <c r="F725">
        <v>0</v>
      </c>
    </row>
    <row r="726" spans="1:6" x14ac:dyDescent="0.35">
      <c r="A726" t="str">
        <v>Incidente</v>
      </c>
      <c r="B726" t="str">
        <v>Type2</v>
      </c>
      <c r="C726" t="str">
        <v>A (Muy Importante)</v>
      </c>
      <c r="D726">
        <v>11</v>
      </c>
      <c r="E726">
        <v>0</v>
      </c>
      <c r="F726">
        <v>0</v>
      </c>
    </row>
    <row r="727" spans="1:6" x14ac:dyDescent="0.35">
      <c r="A727" t="str">
        <v>Incidente</v>
      </c>
      <c r="B727" t="str">
        <v>Type2</v>
      </c>
      <c r="C727" t="str">
        <v>A (Muy Importante)</v>
      </c>
      <c r="D727">
        <v>11</v>
      </c>
      <c r="E727">
        <v>4</v>
      </c>
      <c r="F727">
        <v>4</v>
      </c>
    </row>
    <row r="728" spans="1:6" x14ac:dyDescent="0.35">
      <c r="A728" t="str">
        <v>Solicitud de servicio</v>
      </c>
      <c r="B728" t="str">
        <v>Type1</v>
      </c>
      <c r="C728" t="str">
        <v>A (Muy Importante)</v>
      </c>
      <c r="D728">
        <v>11</v>
      </c>
      <c r="E728">
        <v>0</v>
      </c>
      <c r="F728">
        <v>0</v>
      </c>
    </row>
    <row r="729" spans="1:6" x14ac:dyDescent="0.35">
      <c r="A729" t="str">
        <v>Incidente</v>
      </c>
      <c r="B729" t="str">
        <v>Type6</v>
      </c>
      <c r="C729" t="str">
        <v>A (Muy Importante)</v>
      </c>
      <c r="D729">
        <v>11</v>
      </c>
      <c r="E729">
        <v>1</v>
      </c>
      <c r="F729">
        <v>0</v>
      </c>
    </row>
    <row r="730" spans="1:6" x14ac:dyDescent="0.35">
      <c r="A730" t="str">
        <v>Incidente</v>
      </c>
      <c r="B730" t="str">
        <v>Type6</v>
      </c>
      <c r="C730" t="str">
        <v>A (Muy Importante)</v>
      </c>
      <c r="D730">
        <v>11</v>
      </c>
      <c r="E730">
        <v>0</v>
      </c>
      <c r="F730">
        <v>0</v>
      </c>
    </row>
    <row r="731" spans="1:6" x14ac:dyDescent="0.35">
      <c r="A731" t="str">
        <v>Incidente</v>
      </c>
      <c r="B731" t="str">
        <v>Type2</v>
      </c>
      <c r="C731" t="str">
        <v>A (Muy Importante)</v>
      </c>
      <c r="D731">
        <v>11</v>
      </c>
      <c r="E731">
        <v>0</v>
      </c>
      <c r="F731">
        <v>0</v>
      </c>
    </row>
    <row r="732" spans="1:6" x14ac:dyDescent="0.35">
      <c r="A732" t="str">
        <v>Incidente</v>
      </c>
      <c r="B732" t="str">
        <v>Type4</v>
      </c>
      <c r="C732" t="str">
        <v>A (Muy Importante)</v>
      </c>
      <c r="D732">
        <v>11</v>
      </c>
      <c r="E732">
        <v>1</v>
      </c>
      <c r="F732">
        <v>1</v>
      </c>
    </row>
    <row r="733" spans="1:6" x14ac:dyDescent="0.35">
      <c r="A733" t="str">
        <v>Incidente</v>
      </c>
      <c r="B733" t="str">
        <v>Type4</v>
      </c>
      <c r="C733" t="str">
        <v>A (Muy Importante)</v>
      </c>
      <c r="D733">
        <v>11</v>
      </c>
      <c r="E733">
        <v>0</v>
      </c>
      <c r="F733">
        <v>0</v>
      </c>
    </row>
    <row r="734" spans="1:6" x14ac:dyDescent="0.35">
      <c r="A734" t="str">
        <v>Incidente</v>
      </c>
      <c r="B734" t="str">
        <v>Type2</v>
      </c>
      <c r="C734" t="str">
        <v>A (Muy Importante)</v>
      </c>
      <c r="D734">
        <v>11</v>
      </c>
      <c r="E734">
        <v>1</v>
      </c>
      <c r="F734">
        <v>0</v>
      </c>
    </row>
    <row r="735" spans="1:6" x14ac:dyDescent="0.35">
      <c r="A735" t="str">
        <v>Incidente</v>
      </c>
      <c r="B735" t="str">
        <v>Type2</v>
      </c>
      <c r="C735" t="str">
        <v>A (Muy Importante)</v>
      </c>
      <c r="D735">
        <v>11</v>
      </c>
      <c r="E735">
        <v>1</v>
      </c>
      <c r="F735">
        <v>1</v>
      </c>
    </row>
    <row r="736" spans="1:6" x14ac:dyDescent="0.35">
      <c r="A736" t="str">
        <v>Incidente</v>
      </c>
      <c r="B736" t="str">
        <v>Type2</v>
      </c>
      <c r="C736" t="str">
        <v>A++ (Bloqueo)</v>
      </c>
      <c r="D736">
        <v>11</v>
      </c>
      <c r="E736">
        <v>1</v>
      </c>
      <c r="F736">
        <v>1</v>
      </c>
    </row>
    <row r="737" spans="1:6" x14ac:dyDescent="0.35">
      <c r="A737" t="str">
        <v>Incidente</v>
      </c>
      <c r="B737" t="str">
        <v>Type2</v>
      </c>
      <c r="C737" t="str">
        <v>A (Muy Importante)</v>
      </c>
      <c r="D737">
        <v>11</v>
      </c>
      <c r="E737">
        <v>0</v>
      </c>
      <c r="F737">
        <v>0</v>
      </c>
    </row>
    <row r="738" spans="1:6" x14ac:dyDescent="0.35">
      <c r="A738" t="str">
        <v>Incidente</v>
      </c>
      <c r="B738" t="str">
        <v>Type8</v>
      </c>
      <c r="C738" t="str">
        <v>B (Importante)</v>
      </c>
      <c r="D738">
        <v>11</v>
      </c>
      <c r="E738">
        <v>2</v>
      </c>
      <c r="F738">
        <v>0</v>
      </c>
    </row>
    <row r="739" spans="1:6" x14ac:dyDescent="0.35">
      <c r="A739" t="str">
        <v>Incidente</v>
      </c>
      <c r="B739" t="str">
        <v>Type2</v>
      </c>
      <c r="C739" t="str">
        <v>A (Muy Importante)</v>
      </c>
      <c r="D739">
        <v>11</v>
      </c>
      <c r="E739">
        <v>0</v>
      </c>
      <c r="F739">
        <v>0</v>
      </c>
    </row>
    <row r="740" spans="1:6" x14ac:dyDescent="0.35">
      <c r="A740" t="str">
        <v>Incidente</v>
      </c>
      <c r="B740" t="str">
        <v>Type2</v>
      </c>
      <c r="C740" t="str">
        <v>A (Muy Importante)</v>
      </c>
      <c r="D740">
        <v>11</v>
      </c>
      <c r="E740">
        <v>1</v>
      </c>
      <c r="F740">
        <v>1</v>
      </c>
    </row>
    <row r="741" spans="1:6" x14ac:dyDescent="0.35">
      <c r="A741" t="str">
        <v>Solicitud de servicio</v>
      </c>
      <c r="B741" t="str">
        <v>Type1</v>
      </c>
      <c r="C741" t="str">
        <v>B (Importante)</v>
      </c>
      <c r="D741">
        <v>11</v>
      </c>
      <c r="E741">
        <v>1</v>
      </c>
      <c r="F741">
        <v>0</v>
      </c>
    </row>
    <row r="742" spans="1:6" x14ac:dyDescent="0.35">
      <c r="A742" t="str">
        <v>Incidente</v>
      </c>
      <c r="B742" t="str">
        <v>Type2</v>
      </c>
      <c r="C742" t="str">
        <v>A (Muy Importante)</v>
      </c>
      <c r="D742">
        <v>11</v>
      </c>
      <c r="E742">
        <v>2</v>
      </c>
      <c r="F742">
        <v>2</v>
      </c>
    </row>
    <row r="743" spans="1:6" x14ac:dyDescent="0.35">
      <c r="A743" t="str">
        <v>Solicitud de servicio</v>
      </c>
      <c r="B743" t="str">
        <v>Type1</v>
      </c>
      <c r="C743" t="str">
        <v>A (Muy Importante)</v>
      </c>
      <c r="D743">
        <v>11</v>
      </c>
      <c r="E743">
        <v>0</v>
      </c>
      <c r="F743">
        <v>0</v>
      </c>
    </row>
    <row r="744" spans="1:6" x14ac:dyDescent="0.35">
      <c r="A744" t="str">
        <v>Incidente</v>
      </c>
      <c r="B744" t="str">
        <v>Type2</v>
      </c>
      <c r="C744" t="str">
        <v>A (Muy Importante)</v>
      </c>
      <c r="D744">
        <v>11</v>
      </c>
      <c r="E744">
        <v>3</v>
      </c>
      <c r="F744">
        <v>3</v>
      </c>
    </row>
    <row r="745" spans="1:6" x14ac:dyDescent="0.35">
      <c r="A745" t="str">
        <v>Incidente</v>
      </c>
      <c r="B745" t="str">
        <v>Type2</v>
      </c>
      <c r="C745" t="str">
        <v>A (Muy Importante)</v>
      </c>
      <c r="D745">
        <v>11</v>
      </c>
      <c r="E745">
        <v>0</v>
      </c>
      <c r="F745">
        <v>0</v>
      </c>
    </row>
    <row r="746" spans="1:6" x14ac:dyDescent="0.35">
      <c r="A746" t="str">
        <v>Incidente</v>
      </c>
      <c r="B746" t="str">
        <v>Type4</v>
      </c>
      <c r="C746" t="str">
        <v>A (Muy Importante)</v>
      </c>
      <c r="D746">
        <v>11</v>
      </c>
      <c r="E746">
        <v>0</v>
      </c>
      <c r="F746">
        <v>0</v>
      </c>
    </row>
    <row r="747" spans="1:6" x14ac:dyDescent="0.35">
      <c r="A747" t="str">
        <v>Solicitud de servicio</v>
      </c>
      <c r="B747" t="str">
        <v>Type1</v>
      </c>
      <c r="C747" t="str">
        <v>A (Muy Importante)</v>
      </c>
      <c r="D747">
        <v>11</v>
      </c>
      <c r="E747">
        <v>0</v>
      </c>
      <c r="F747">
        <v>0</v>
      </c>
    </row>
    <row r="748" spans="1:6" x14ac:dyDescent="0.35">
      <c r="A748" t="str">
        <v>Incidente</v>
      </c>
      <c r="B748" t="str">
        <v>Type2</v>
      </c>
      <c r="C748" t="str">
        <v>A (Muy Importante)</v>
      </c>
      <c r="D748">
        <v>11</v>
      </c>
      <c r="E748">
        <v>1</v>
      </c>
      <c r="F748">
        <v>1</v>
      </c>
    </row>
    <row r="749" spans="1:6" x14ac:dyDescent="0.35">
      <c r="A749" t="str">
        <v>Incidente</v>
      </c>
      <c r="B749" t="str">
        <v>Type2</v>
      </c>
      <c r="C749" t="str">
        <v>A (Muy Importante)</v>
      </c>
      <c r="D749">
        <v>11</v>
      </c>
      <c r="E749">
        <v>1</v>
      </c>
      <c r="F749">
        <v>1</v>
      </c>
    </row>
    <row r="750" spans="1:6" x14ac:dyDescent="0.35">
      <c r="A750" t="str">
        <v>Incidente</v>
      </c>
      <c r="B750" t="str">
        <v>Type6</v>
      </c>
      <c r="C750" t="str">
        <v>A+ (Crítico)</v>
      </c>
      <c r="D750">
        <v>11</v>
      </c>
      <c r="E750">
        <v>4</v>
      </c>
      <c r="F750">
        <v>4</v>
      </c>
    </row>
    <row r="751" spans="1:6" x14ac:dyDescent="0.35">
      <c r="A751" t="str">
        <v>Solicitud de servicio</v>
      </c>
      <c r="B751" t="str">
        <v>Type1</v>
      </c>
      <c r="C751" t="str">
        <v>B (Importante)</v>
      </c>
      <c r="D751">
        <v>11</v>
      </c>
      <c r="E751">
        <v>3</v>
      </c>
      <c r="F751">
        <v>0</v>
      </c>
    </row>
    <row r="752" spans="1:6" x14ac:dyDescent="0.35">
      <c r="A752" t="str">
        <v>Incidente</v>
      </c>
      <c r="B752" t="str">
        <v>Type2</v>
      </c>
      <c r="C752" t="str">
        <v>A (Muy Importante)</v>
      </c>
      <c r="D752">
        <v>11</v>
      </c>
      <c r="E752">
        <v>2</v>
      </c>
      <c r="F752">
        <v>0</v>
      </c>
    </row>
    <row r="753" spans="1:6" x14ac:dyDescent="0.35">
      <c r="A753" t="str">
        <v>Incidente</v>
      </c>
      <c r="B753" t="str">
        <v>Type6</v>
      </c>
      <c r="C753" t="str">
        <v>A (Muy Importante)</v>
      </c>
      <c r="D753">
        <v>11</v>
      </c>
      <c r="E753">
        <v>0</v>
      </c>
      <c r="F753">
        <v>0</v>
      </c>
    </row>
    <row r="754" spans="1:6" x14ac:dyDescent="0.35">
      <c r="A754" t="str">
        <v>Incidente</v>
      </c>
      <c r="B754" t="str">
        <v>Type6</v>
      </c>
      <c r="C754" t="str">
        <v>A (Muy Importante)</v>
      </c>
      <c r="D754">
        <v>11</v>
      </c>
      <c r="E754">
        <v>1</v>
      </c>
      <c r="F754">
        <v>0</v>
      </c>
    </row>
    <row r="755" spans="1:6" x14ac:dyDescent="0.35">
      <c r="A755" t="str">
        <v>Incidente</v>
      </c>
      <c r="B755" t="str">
        <v>Type2</v>
      </c>
      <c r="C755" t="str">
        <v>A (Muy Importante)</v>
      </c>
      <c r="D755">
        <v>11</v>
      </c>
      <c r="E755">
        <v>1</v>
      </c>
      <c r="F755">
        <v>0</v>
      </c>
    </row>
    <row r="756" spans="1:6" x14ac:dyDescent="0.35">
      <c r="A756" t="str">
        <v>Solicitud de servicio</v>
      </c>
      <c r="B756" t="str">
        <v>Type1</v>
      </c>
      <c r="C756" t="str">
        <v>A (Muy Importante)</v>
      </c>
      <c r="D756">
        <v>11</v>
      </c>
      <c r="E756">
        <v>3</v>
      </c>
      <c r="F756">
        <v>0</v>
      </c>
    </row>
    <row r="757" spans="1:6" x14ac:dyDescent="0.35">
      <c r="A757" t="str">
        <v>Solicitud de servicio</v>
      </c>
      <c r="B757" t="str">
        <v>Type1</v>
      </c>
      <c r="C757" t="str">
        <v>B (Importante)</v>
      </c>
      <c r="D757">
        <v>11</v>
      </c>
      <c r="E757">
        <v>0</v>
      </c>
      <c r="F757">
        <v>0</v>
      </c>
    </row>
    <row r="758" spans="1:6" x14ac:dyDescent="0.35">
      <c r="A758" t="str">
        <v>Incidente</v>
      </c>
      <c r="B758" t="str">
        <v>Type6</v>
      </c>
      <c r="C758" t="str">
        <v>A (Muy Importante)</v>
      </c>
      <c r="D758">
        <v>11</v>
      </c>
      <c r="E758">
        <v>0</v>
      </c>
      <c r="F758">
        <v>0</v>
      </c>
    </row>
    <row r="759" spans="1:6" x14ac:dyDescent="0.35">
      <c r="A759" t="str">
        <v>Incidente</v>
      </c>
      <c r="B759" t="str">
        <v>Type2</v>
      </c>
      <c r="C759" t="str">
        <v>A (Muy Importante)</v>
      </c>
      <c r="D759">
        <v>11</v>
      </c>
      <c r="E759">
        <v>0</v>
      </c>
      <c r="F759">
        <v>0</v>
      </c>
    </row>
    <row r="760" spans="1:6" x14ac:dyDescent="0.35">
      <c r="A760" t="str">
        <v>Incidente</v>
      </c>
      <c r="B760" t="str">
        <v>Type6</v>
      </c>
      <c r="C760" t="str">
        <v>A (Muy Importante)</v>
      </c>
      <c r="D760">
        <v>11</v>
      </c>
      <c r="E760">
        <v>3</v>
      </c>
      <c r="F760">
        <v>3</v>
      </c>
    </row>
    <row r="761" spans="1:6" x14ac:dyDescent="0.35">
      <c r="A761" t="str">
        <v>Incidente</v>
      </c>
      <c r="B761" t="str">
        <v>Type6</v>
      </c>
      <c r="C761" t="str">
        <v>A (Muy Importante)</v>
      </c>
      <c r="D761">
        <v>11</v>
      </c>
      <c r="E761">
        <v>0</v>
      </c>
      <c r="F761">
        <v>0</v>
      </c>
    </row>
    <row r="762" spans="1:6" x14ac:dyDescent="0.35">
      <c r="A762" t="str">
        <v>Incidente</v>
      </c>
      <c r="B762" t="str">
        <v>Type2</v>
      </c>
      <c r="C762" t="str">
        <v>A (Muy Importante)</v>
      </c>
      <c r="D762">
        <v>11</v>
      </c>
      <c r="E762">
        <v>3</v>
      </c>
      <c r="F762">
        <v>3</v>
      </c>
    </row>
    <row r="763" spans="1:6" x14ac:dyDescent="0.35">
      <c r="A763" t="str">
        <v>Incidente</v>
      </c>
      <c r="B763" t="str">
        <v>Type2</v>
      </c>
      <c r="C763" t="str">
        <v>A (Muy Importante)</v>
      </c>
      <c r="D763">
        <v>11</v>
      </c>
      <c r="E763">
        <v>1</v>
      </c>
      <c r="F763">
        <v>0</v>
      </c>
    </row>
    <row r="764" spans="1:6" x14ac:dyDescent="0.35">
      <c r="A764" t="str">
        <v>Incidente</v>
      </c>
      <c r="B764" t="str">
        <v>Type2</v>
      </c>
      <c r="C764" t="str">
        <v>A (Muy Importante)</v>
      </c>
      <c r="D764">
        <v>11</v>
      </c>
      <c r="E764">
        <v>0</v>
      </c>
      <c r="F764">
        <v>0</v>
      </c>
    </row>
    <row r="765" spans="1:6" x14ac:dyDescent="0.35">
      <c r="A765" t="str">
        <v>Incidente</v>
      </c>
      <c r="B765" t="str">
        <v>Type2</v>
      </c>
      <c r="C765" t="str">
        <v>A (Muy Importante)</v>
      </c>
      <c r="D765">
        <v>11</v>
      </c>
      <c r="E765">
        <v>0</v>
      </c>
      <c r="F765">
        <v>0</v>
      </c>
    </row>
    <row r="766" spans="1:6" x14ac:dyDescent="0.35">
      <c r="A766" t="str">
        <v>Incidente</v>
      </c>
      <c r="B766" t="str">
        <v>Type6</v>
      </c>
      <c r="C766" t="str">
        <v>A (Muy Importante)</v>
      </c>
      <c r="D766">
        <v>11</v>
      </c>
      <c r="E766">
        <v>1</v>
      </c>
      <c r="F766">
        <v>1</v>
      </c>
    </row>
    <row r="767" spans="1:6" x14ac:dyDescent="0.35">
      <c r="A767" t="str">
        <v>Incidente</v>
      </c>
      <c r="B767" t="str">
        <v>Type6</v>
      </c>
      <c r="C767" t="str">
        <v>A (Muy Importante)</v>
      </c>
      <c r="D767">
        <v>11</v>
      </c>
      <c r="E767">
        <v>0</v>
      </c>
      <c r="F767">
        <v>0</v>
      </c>
    </row>
    <row r="768" spans="1:6" x14ac:dyDescent="0.35">
      <c r="A768" t="str">
        <v>Incidente</v>
      </c>
      <c r="B768" t="str">
        <v>Type4</v>
      </c>
      <c r="C768" t="str">
        <v>A (Muy Importante)</v>
      </c>
      <c r="D768">
        <v>11</v>
      </c>
      <c r="E768">
        <v>0</v>
      </c>
      <c r="F768">
        <v>0</v>
      </c>
    </row>
    <row r="769" spans="1:6" x14ac:dyDescent="0.35">
      <c r="A769" t="str">
        <v>Incidente</v>
      </c>
      <c r="B769" t="str">
        <v>Type4</v>
      </c>
      <c r="C769" t="str">
        <v>A+ (Crítico)</v>
      </c>
      <c r="D769">
        <v>11</v>
      </c>
      <c r="E769">
        <v>0</v>
      </c>
      <c r="F769">
        <v>0</v>
      </c>
    </row>
    <row r="770" spans="1:6" x14ac:dyDescent="0.35">
      <c r="A770" t="str">
        <v>Incidente</v>
      </c>
      <c r="B770" t="str">
        <v>Type6</v>
      </c>
      <c r="C770" t="str">
        <v>A+ (Crítico)</v>
      </c>
      <c r="D770">
        <v>11</v>
      </c>
      <c r="E770">
        <v>5</v>
      </c>
      <c r="F770">
        <v>5</v>
      </c>
    </row>
    <row r="771" spans="1:6" x14ac:dyDescent="0.35">
      <c r="A771" t="str">
        <v>Incidente</v>
      </c>
      <c r="B771" t="str">
        <v>Type6</v>
      </c>
      <c r="C771" t="str">
        <v>A (Muy Importante)</v>
      </c>
      <c r="D771">
        <v>11</v>
      </c>
      <c r="E771">
        <v>0</v>
      </c>
      <c r="F771">
        <v>0</v>
      </c>
    </row>
    <row r="772" spans="1:6" x14ac:dyDescent="0.35">
      <c r="A772" t="str">
        <v>Incidente</v>
      </c>
      <c r="B772" t="str">
        <v>Type6</v>
      </c>
      <c r="C772" t="str">
        <v>A (Muy Importante)</v>
      </c>
      <c r="D772">
        <v>11</v>
      </c>
      <c r="E772">
        <v>1</v>
      </c>
      <c r="F772">
        <v>1</v>
      </c>
    </row>
    <row r="773" spans="1:6" x14ac:dyDescent="0.35">
      <c r="A773" t="str">
        <v>Incidente</v>
      </c>
      <c r="B773" t="str">
        <v>Type6</v>
      </c>
      <c r="C773" t="str">
        <v>A (Muy Importante)</v>
      </c>
      <c r="D773">
        <v>11</v>
      </c>
      <c r="E773">
        <v>5</v>
      </c>
      <c r="F773">
        <v>0</v>
      </c>
    </row>
    <row r="774" spans="1:6" x14ac:dyDescent="0.35">
      <c r="A774" t="str">
        <v>Solicitud de servicio</v>
      </c>
      <c r="B774" t="str">
        <v>Type1</v>
      </c>
      <c r="C774" t="str">
        <v>B (Importante)</v>
      </c>
      <c r="D774">
        <v>11</v>
      </c>
      <c r="E774">
        <v>2</v>
      </c>
      <c r="F774">
        <v>0</v>
      </c>
    </row>
    <row r="775" spans="1:6" x14ac:dyDescent="0.35">
      <c r="A775" t="str">
        <v>Solicitud de servicio</v>
      </c>
      <c r="B775" t="str">
        <v>Type1</v>
      </c>
      <c r="C775" t="str">
        <v>A (Muy Importante)</v>
      </c>
      <c r="D775">
        <v>11</v>
      </c>
      <c r="E775">
        <v>0</v>
      </c>
      <c r="F775">
        <v>0</v>
      </c>
    </row>
    <row r="776" spans="1:6" x14ac:dyDescent="0.35">
      <c r="A776" t="str">
        <v>Incidente</v>
      </c>
      <c r="B776" t="str">
        <v>Type2</v>
      </c>
      <c r="C776" t="str">
        <v>A (Muy Importante)</v>
      </c>
      <c r="D776">
        <v>11</v>
      </c>
      <c r="E776">
        <v>7</v>
      </c>
      <c r="F776">
        <v>7</v>
      </c>
    </row>
    <row r="777" spans="1:6" x14ac:dyDescent="0.35">
      <c r="A777" t="str">
        <v>Incidente</v>
      </c>
      <c r="B777" t="str">
        <v>Type2</v>
      </c>
      <c r="C777" t="str">
        <v>A (Muy Importante)</v>
      </c>
      <c r="D777">
        <v>11</v>
      </c>
      <c r="E777">
        <v>3</v>
      </c>
      <c r="F777">
        <v>3</v>
      </c>
    </row>
    <row r="778" spans="1:6" x14ac:dyDescent="0.35">
      <c r="A778" t="str">
        <v>Incidente</v>
      </c>
      <c r="B778" t="str">
        <v>Type2</v>
      </c>
      <c r="C778" t="str">
        <v>A (Muy Importante)</v>
      </c>
      <c r="D778">
        <v>11</v>
      </c>
      <c r="E778">
        <v>2</v>
      </c>
      <c r="F778">
        <v>2</v>
      </c>
    </row>
    <row r="779" spans="1:6" x14ac:dyDescent="0.35">
      <c r="A779" t="str">
        <v>Incidente</v>
      </c>
      <c r="B779" t="str">
        <v>Type2</v>
      </c>
      <c r="C779" t="str">
        <v>A (Muy Importante)</v>
      </c>
      <c r="D779">
        <v>11</v>
      </c>
      <c r="E779">
        <v>1</v>
      </c>
      <c r="F779">
        <v>1</v>
      </c>
    </row>
    <row r="780" spans="1:6" x14ac:dyDescent="0.35">
      <c r="A780" t="str">
        <v>Incidente</v>
      </c>
      <c r="B780" t="str">
        <v>Type6</v>
      </c>
      <c r="C780" t="str">
        <v>A (Muy Importante)</v>
      </c>
      <c r="D780">
        <v>11</v>
      </c>
      <c r="E780">
        <v>0</v>
      </c>
      <c r="F780">
        <v>0</v>
      </c>
    </row>
    <row r="781" spans="1:6" x14ac:dyDescent="0.35">
      <c r="A781" t="str">
        <v>Solicitud de servicio</v>
      </c>
      <c r="B781" t="str">
        <v>Type1</v>
      </c>
      <c r="C781" t="str">
        <v>A (Muy Importante)</v>
      </c>
      <c r="D781">
        <v>11</v>
      </c>
      <c r="E781">
        <v>0</v>
      </c>
      <c r="F781">
        <v>0</v>
      </c>
    </row>
    <row r="782" spans="1:6" x14ac:dyDescent="0.35">
      <c r="A782" t="str">
        <v>Solicitud de servicio</v>
      </c>
      <c r="B782" t="str">
        <v>Type1</v>
      </c>
      <c r="C782" t="str">
        <v>A (Muy Importante)</v>
      </c>
      <c r="D782">
        <v>11</v>
      </c>
      <c r="E782">
        <v>0</v>
      </c>
      <c r="F782">
        <v>0</v>
      </c>
    </row>
    <row r="783" spans="1:6" x14ac:dyDescent="0.35">
      <c r="A783" t="str">
        <v>Solicitud de servicio</v>
      </c>
      <c r="B783" t="str">
        <v>Type1</v>
      </c>
      <c r="C783" t="str">
        <v>A (Muy Importante)</v>
      </c>
      <c r="D783">
        <v>11</v>
      </c>
      <c r="E783">
        <v>0</v>
      </c>
      <c r="F783">
        <v>0</v>
      </c>
    </row>
    <row r="784" spans="1:6" x14ac:dyDescent="0.35">
      <c r="A784" t="str">
        <v>Incidente</v>
      </c>
      <c r="B784" t="str">
        <v>Type4</v>
      </c>
      <c r="C784" t="str">
        <v>A++ (Bloqueo)</v>
      </c>
      <c r="D784">
        <v>11</v>
      </c>
      <c r="E784">
        <v>3</v>
      </c>
      <c r="F784">
        <v>3</v>
      </c>
    </row>
    <row r="785" spans="1:6" x14ac:dyDescent="0.35">
      <c r="A785" t="str">
        <v>Incidente</v>
      </c>
      <c r="B785" t="str">
        <v>Type4</v>
      </c>
      <c r="C785" t="str">
        <v>A (Muy Importante)</v>
      </c>
      <c r="D785">
        <v>11</v>
      </c>
      <c r="E785">
        <v>1</v>
      </c>
      <c r="F785">
        <v>1</v>
      </c>
    </row>
    <row r="786" spans="1:6" x14ac:dyDescent="0.35">
      <c r="A786" t="str">
        <v>Incidente</v>
      </c>
      <c r="B786" t="str">
        <v>Type4</v>
      </c>
      <c r="C786" t="str">
        <v>A (Muy Importante)</v>
      </c>
      <c r="D786">
        <v>11</v>
      </c>
      <c r="E786">
        <v>2</v>
      </c>
      <c r="F786">
        <v>0</v>
      </c>
    </row>
    <row r="787" spans="1:6" x14ac:dyDescent="0.35">
      <c r="A787" t="str">
        <v>Incidente</v>
      </c>
      <c r="B787" t="str">
        <v>Type8</v>
      </c>
      <c r="C787" t="str">
        <v>B (Importante)</v>
      </c>
      <c r="D787">
        <v>11</v>
      </c>
      <c r="E787">
        <v>4</v>
      </c>
      <c r="F787">
        <v>0</v>
      </c>
    </row>
    <row r="788" spans="1:6" x14ac:dyDescent="0.35">
      <c r="A788" t="str">
        <v>Incidente</v>
      </c>
      <c r="B788" t="str">
        <v>Type8</v>
      </c>
      <c r="C788" t="str">
        <v>B (Importante)</v>
      </c>
      <c r="D788">
        <v>11</v>
      </c>
      <c r="E788">
        <v>6</v>
      </c>
      <c r="F788">
        <v>0</v>
      </c>
    </row>
    <row r="789" spans="1:6" x14ac:dyDescent="0.35">
      <c r="A789" t="str">
        <v>Incidente</v>
      </c>
      <c r="B789" t="str">
        <v>Type2</v>
      </c>
      <c r="C789" t="str">
        <v>A (Muy Importante)</v>
      </c>
      <c r="D789">
        <v>11</v>
      </c>
      <c r="E789">
        <v>3</v>
      </c>
      <c r="F789">
        <v>3</v>
      </c>
    </row>
    <row r="790" spans="1:6" x14ac:dyDescent="0.35">
      <c r="A790" t="str">
        <v>Solicitud de servicio</v>
      </c>
      <c r="B790" t="str">
        <v>Type1</v>
      </c>
      <c r="C790" t="str">
        <v>B (Importante)</v>
      </c>
      <c r="D790">
        <v>11</v>
      </c>
      <c r="E790">
        <v>4</v>
      </c>
      <c r="F790">
        <v>0</v>
      </c>
    </row>
    <row r="791" spans="1:6" x14ac:dyDescent="0.35">
      <c r="A791" t="str">
        <v>Incidente</v>
      </c>
      <c r="B791" t="str">
        <v>Type2</v>
      </c>
      <c r="C791" t="str">
        <v>B (Importante)</v>
      </c>
      <c r="D791">
        <v>11</v>
      </c>
      <c r="E791">
        <v>14</v>
      </c>
      <c r="F791">
        <v>0</v>
      </c>
    </row>
    <row r="792" spans="1:6" x14ac:dyDescent="0.35">
      <c r="A792" t="str">
        <v>Solicitud de servicio</v>
      </c>
      <c r="B792" t="str">
        <v>Type1</v>
      </c>
      <c r="C792" t="str">
        <v>A (Muy Importante)</v>
      </c>
      <c r="D792">
        <v>11</v>
      </c>
      <c r="E792">
        <v>0</v>
      </c>
      <c r="F792">
        <v>0</v>
      </c>
    </row>
    <row r="793" spans="1:6" x14ac:dyDescent="0.35">
      <c r="A793" t="str">
        <v>Incidente</v>
      </c>
      <c r="B793" t="str">
        <v>Type6</v>
      </c>
      <c r="C793" t="str">
        <v>A (Muy Importante)</v>
      </c>
      <c r="D793">
        <v>11</v>
      </c>
      <c r="E793">
        <v>0</v>
      </c>
      <c r="F793">
        <v>0</v>
      </c>
    </row>
    <row r="794" spans="1:6" x14ac:dyDescent="0.35">
      <c r="A794" t="str">
        <v>Incidente</v>
      </c>
      <c r="B794" t="str">
        <v>Type2</v>
      </c>
      <c r="C794" t="str">
        <v>A (Muy Importante)</v>
      </c>
      <c r="D794">
        <v>11</v>
      </c>
      <c r="E794">
        <v>6</v>
      </c>
      <c r="F794">
        <v>6</v>
      </c>
    </row>
    <row r="795" spans="1:6" x14ac:dyDescent="0.35">
      <c r="A795" t="str">
        <v>Incidente</v>
      </c>
      <c r="B795" t="str">
        <v>Type6</v>
      </c>
      <c r="C795" t="str">
        <v>A (Muy Importante)</v>
      </c>
      <c r="D795">
        <v>11</v>
      </c>
      <c r="E795">
        <v>0</v>
      </c>
      <c r="F795">
        <v>0</v>
      </c>
    </row>
    <row r="796" spans="1:6" x14ac:dyDescent="0.35">
      <c r="A796" t="str">
        <v>Incidente</v>
      </c>
      <c r="B796" t="str">
        <v>Type6</v>
      </c>
      <c r="C796" t="str">
        <v>A (Muy Importante)</v>
      </c>
      <c r="D796">
        <v>11</v>
      </c>
      <c r="E796">
        <v>0</v>
      </c>
      <c r="F796">
        <v>0</v>
      </c>
    </row>
    <row r="797" spans="1:6" x14ac:dyDescent="0.35">
      <c r="A797" t="str">
        <v>Incidente</v>
      </c>
      <c r="B797" t="str">
        <v>Type6</v>
      </c>
      <c r="C797" t="str">
        <v>A+ (Crítico)</v>
      </c>
      <c r="D797">
        <v>11</v>
      </c>
      <c r="E797">
        <v>0</v>
      </c>
      <c r="F797">
        <v>0</v>
      </c>
    </row>
    <row r="798" spans="1:6" x14ac:dyDescent="0.35">
      <c r="A798" t="str">
        <v>Incidente</v>
      </c>
      <c r="B798" t="str">
        <v>Type6</v>
      </c>
      <c r="C798" t="str">
        <v>B (Importante)</v>
      </c>
      <c r="D798">
        <v>11</v>
      </c>
      <c r="E798">
        <v>6</v>
      </c>
      <c r="F798">
        <v>5</v>
      </c>
    </row>
    <row r="799" spans="1:6" x14ac:dyDescent="0.35">
      <c r="A799" t="str">
        <v>Solicitud de servicio</v>
      </c>
      <c r="B799" t="str">
        <v>Type1</v>
      </c>
      <c r="C799" t="str">
        <v>A (Muy Importante)</v>
      </c>
      <c r="D799">
        <v>11</v>
      </c>
      <c r="E799">
        <v>0</v>
      </c>
      <c r="F799">
        <v>0</v>
      </c>
    </row>
    <row r="800" spans="1:6" x14ac:dyDescent="0.35">
      <c r="A800" t="str">
        <v>Solicitud de servicio</v>
      </c>
      <c r="B800" t="str">
        <v>Type1</v>
      </c>
      <c r="C800" t="str">
        <v>A (Muy Importante)</v>
      </c>
      <c r="D800">
        <v>11</v>
      </c>
      <c r="E800">
        <v>0</v>
      </c>
      <c r="F800">
        <v>0</v>
      </c>
    </row>
    <row r="801" spans="1:6" x14ac:dyDescent="0.35">
      <c r="A801" t="str">
        <v>Incidente</v>
      </c>
      <c r="B801" t="str">
        <v>Type6</v>
      </c>
      <c r="C801" t="str">
        <v>A (Muy Importante)</v>
      </c>
      <c r="D801">
        <v>11</v>
      </c>
      <c r="E801">
        <v>20</v>
      </c>
      <c r="F801">
        <v>0</v>
      </c>
    </row>
    <row r="802" spans="1:6" x14ac:dyDescent="0.35">
      <c r="A802" t="str">
        <v>Incidente</v>
      </c>
      <c r="B802" t="str">
        <v>Type6</v>
      </c>
      <c r="C802" t="str">
        <v>A (Muy Importante)</v>
      </c>
      <c r="D802">
        <v>11</v>
      </c>
      <c r="E802">
        <v>1</v>
      </c>
      <c r="F802">
        <v>1</v>
      </c>
    </row>
    <row r="803" spans="1:6" x14ac:dyDescent="0.35">
      <c r="A803" t="str">
        <v>Incidente</v>
      </c>
      <c r="B803" t="str">
        <v>Type4</v>
      </c>
      <c r="C803" t="str">
        <v>A (Muy Importante)</v>
      </c>
      <c r="D803">
        <v>11</v>
      </c>
      <c r="E803">
        <v>1</v>
      </c>
      <c r="F803">
        <v>0</v>
      </c>
    </row>
    <row r="804" spans="1:6" x14ac:dyDescent="0.35">
      <c r="A804" t="str">
        <v>Incidente</v>
      </c>
      <c r="B804" t="str">
        <v>Type4</v>
      </c>
      <c r="C804" t="str">
        <v>A (Muy Importante)</v>
      </c>
      <c r="D804">
        <v>11</v>
      </c>
      <c r="E804">
        <v>7</v>
      </c>
      <c r="F804">
        <v>6</v>
      </c>
    </row>
    <row r="805" spans="1:6" x14ac:dyDescent="0.35">
      <c r="A805" t="str">
        <v>Solicitud de servicio</v>
      </c>
      <c r="B805" t="str">
        <v>Type1</v>
      </c>
      <c r="C805" t="str">
        <v>A (Muy Importante)</v>
      </c>
      <c r="D805">
        <v>11</v>
      </c>
      <c r="E805">
        <v>0</v>
      </c>
      <c r="F805">
        <v>0</v>
      </c>
    </row>
    <row r="806" spans="1:6" x14ac:dyDescent="0.35">
      <c r="A806" t="str">
        <v>Incidente</v>
      </c>
      <c r="B806" t="str">
        <v>Type6</v>
      </c>
      <c r="C806" t="str">
        <v>A+ (Crítico)</v>
      </c>
      <c r="D806">
        <v>11</v>
      </c>
      <c r="E806">
        <v>8</v>
      </c>
      <c r="F806">
        <v>8</v>
      </c>
    </row>
    <row r="807" spans="1:6" x14ac:dyDescent="0.35">
      <c r="A807" t="str">
        <v>Incidente</v>
      </c>
      <c r="B807" t="str">
        <v>Type2</v>
      </c>
      <c r="C807" t="str">
        <v>A (Muy Importante)</v>
      </c>
      <c r="D807">
        <v>11</v>
      </c>
      <c r="E807">
        <v>3</v>
      </c>
      <c r="F807">
        <v>2</v>
      </c>
    </row>
    <row r="808" spans="1:6" x14ac:dyDescent="0.35">
      <c r="A808" t="str">
        <v>Incidente</v>
      </c>
      <c r="B808" t="str">
        <v>Type2</v>
      </c>
      <c r="C808" t="str">
        <v>A (Muy Importante)</v>
      </c>
      <c r="D808">
        <v>11</v>
      </c>
      <c r="E808">
        <v>3</v>
      </c>
      <c r="F808">
        <v>2</v>
      </c>
    </row>
    <row r="809" spans="1:6" x14ac:dyDescent="0.35">
      <c r="A809" t="str">
        <v>Incidente</v>
      </c>
      <c r="B809" t="str">
        <v>Type4</v>
      </c>
      <c r="C809" t="str">
        <v>A+ (Crítico)</v>
      </c>
      <c r="D809">
        <v>11</v>
      </c>
      <c r="E809">
        <v>1</v>
      </c>
      <c r="F809">
        <v>1</v>
      </c>
    </row>
    <row r="810" spans="1:6" x14ac:dyDescent="0.35">
      <c r="A810" t="str">
        <v>Incidente</v>
      </c>
      <c r="B810" t="str">
        <v>Type4</v>
      </c>
      <c r="C810" t="str">
        <v>A (Muy Importante)</v>
      </c>
      <c r="D810">
        <v>11</v>
      </c>
      <c r="E810">
        <v>1</v>
      </c>
      <c r="F810">
        <v>0</v>
      </c>
    </row>
    <row r="811" spans="1:6" x14ac:dyDescent="0.35">
      <c r="A811" t="str">
        <v>Incidente</v>
      </c>
      <c r="B811" t="str">
        <v>Type8</v>
      </c>
      <c r="C811" t="str">
        <v>B (Importante)</v>
      </c>
      <c r="D811">
        <v>11</v>
      </c>
      <c r="E811">
        <v>18</v>
      </c>
      <c r="F811">
        <v>0</v>
      </c>
    </row>
    <row r="812" spans="1:6" x14ac:dyDescent="0.35">
      <c r="A812" t="str">
        <v>Solicitud de servicio</v>
      </c>
      <c r="B812" t="str">
        <v>Type1</v>
      </c>
      <c r="C812" t="str">
        <v>B (Importante)</v>
      </c>
      <c r="D812">
        <v>11</v>
      </c>
      <c r="E812">
        <v>0</v>
      </c>
      <c r="F812">
        <v>0</v>
      </c>
    </row>
    <row r="813" spans="1:6" x14ac:dyDescent="0.35">
      <c r="A813" t="str">
        <v>Solicitud de servicio</v>
      </c>
      <c r="B813" t="str">
        <v>Type1</v>
      </c>
      <c r="C813" t="str">
        <v>A (Muy Importante)</v>
      </c>
      <c r="D813">
        <v>11</v>
      </c>
      <c r="E813">
        <v>0</v>
      </c>
      <c r="F813">
        <v>0</v>
      </c>
    </row>
    <row r="814" spans="1:6" x14ac:dyDescent="0.35">
      <c r="A814" t="str">
        <v>Incidente</v>
      </c>
      <c r="B814" t="str">
        <v>Type8</v>
      </c>
      <c r="C814" t="str">
        <v>B (Importante)</v>
      </c>
      <c r="D814">
        <v>11</v>
      </c>
      <c r="E814">
        <v>18</v>
      </c>
      <c r="F814">
        <v>0</v>
      </c>
    </row>
    <row r="815" spans="1:6" x14ac:dyDescent="0.35">
      <c r="A815" t="str">
        <v>Incidente</v>
      </c>
      <c r="B815" t="str">
        <v>Type2</v>
      </c>
      <c r="C815" t="str">
        <v>A (Muy Importante)</v>
      </c>
      <c r="D815">
        <v>11</v>
      </c>
      <c r="E815">
        <v>2</v>
      </c>
      <c r="F815">
        <v>0</v>
      </c>
    </row>
    <row r="816" spans="1:6" x14ac:dyDescent="0.35">
      <c r="A816" t="str">
        <v>Incidente</v>
      </c>
      <c r="B816" t="str">
        <v>Type6</v>
      </c>
      <c r="C816" t="str">
        <v>A (Muy Importante)</v>
      </c>
      <c r="D816">
        <v>11</v>
      </c>
      <c r="E816">
        <v>9</v>
      </c>
      <c r="F816">
        <v>9</v>
      </c>
    </row>
    <row r="817" spans="1:6" x14ac:dyDescent="0.35">
      <c r="A817" t="str">
        <v>Incidente</v>
      </c>
      <c r="B817" t="str">
        <v>Type4</v>
      </c>
      <c r="C817" t="str">
        <v>A++ (Bloqueo)</v>
      </c>
      <c r="D817">
        <v>11</v>
      </c>
      <c r="E817">
        <v>1</v>
      </c>
      <c r="F817">
        <v>1</v>
      </c>
    </row>
    <row r="818" spans="1:6" x14ac:dyDescent="0.35">
      <c r="A818" t="str">
        <v>Incidente</v>
      </c>
      <c r="B818" t="str">
        <v>Type4</v>
      </c>
      <c r="C818" t="str">
        <v>A (Muy Importante)</v>
      </c>
      <c r="D818">
        <v>11</v>
      </c>
      <c r="E818">
        <v>1</v>
      </c>
      <c r="F818">
        <v>1</v>
      </c>
    </row>
    <row r="819" spans="1:6" x14ac:dyDescent="0.35">
      <c r="A819" t="str">
        <v>Incidente</v>
      </c>
      <c r="B819" t="str">
        <v>Type4</v>
      </c>
      <c r="C819" t="str">
        <v>A (Muy Importante)</v>
      </c>
      <c r="D819">
        <v>11</v>
      </c>
      <c r="E819">
        <v>0</v>
      </c>
      <c r="F819">
        <v>0</v>
      </c>
    </row>
    <row r="820" spans="1:6" x14ac:dyDescent="0.35">
      <c r="A820" t="str">
        <v>Incidente</v>
      </c>
      <c r="B820" t="str">
        <v>Type4</v>
      </c>
      <c r="C820" t="str">
        <v>A (Muy Importante)</v>
      </c>
      <c r="D820">
        <v>11</v>
      </c>
      <c r="E820">
        <v>2</v>
      </c>
      <c r="F820">
        <v>0</v>
      </c>
    </row>
    <row r="821" spans="1:6" x14ac:dyDescent="0.35">
      <c r="A821" t="str">
        <v>Incidente</v>
      </c>
      <c r="B821" t="str">
        <v>Type4</v>
      </c>
      <c r="C821" t="str">
        <v>A (Muy Importante)</v>
      </c>
      <c r="D821">
        <v>11</v>
      </c>
      <c r="E821">
        <v>1</v>
      </c>
      <c r="F821">
        <v>0</v>
      </c>
    </row>
    <row r="822" spans="1:6" x14ac:dyDescent="0.35">
      <c r="A822" t="str">
        <v>Incidente</v>
      </c>
      <c r="B822" t="str">
        <v>Type4</v>
      </c>
      <c r="C822" t="str">
        <v>A (Muy Importante)</v>
      </c>
      <c r="D822">
        <v>11</v>
      </c>
      <c r="E822">
        <v>0</v>
      </c>
      <c r="F822">
        <v>0</v>
      </c>
    </row>
    <row r="823" spans="1:6" x14ac:dyDescent="0.35">
      <c r="A823" t="str">
        <v>Solicitud de servicio</v>
      </c>
      <c r="B823" t="str">
        <v>Type1</v>
      </c>
      <c r="C823" t="str">
        <v>A (Muy Importante)</v>
      </c>
      <c r="D823">
        <v>11</v>
      </c>
      <c r="E823">
        <v>0</v>
      </c>
      <c r="F823">
        <v>0</v>
      </c>
    </row>
    <row r="824" spans="1:6" x14ac:dyDescent="0.35">
      <c r="A824" t="str">
        <v>Solicitud de servicio</v>
      </c>
      <c r="B824" t="str">
        <v>Type1</v>
      </c>
      <c r="C824" t="str">
        <v>A (Muy Importante)</v>
      </c>
      <c r="D824">
        <v>11</v>
      </c>
      <c r="E824">
        <v>0</v>
      </c>
      <c r="F824">
        <v>0</v>
      </c>
    </row>
    <row r="825" spans="1:6" x14ac:dyDescent="0.35">
      <c r="A825" t="str">
        <v>Incidente</v>
      </c>
      <c r="B825" t="str">
        <v>Type4</v>
      </c>
      <c r="C825" t="str">
        <v>A (Muy Importante)</v>
      </c>
      <c r="D825">
        <v>11</v>
      </c>
      <c r="E825">
        <v>0</v>
      </c>
      <c r="F825">
        <v>0</v>
      </c>
    </row>
    <row r="826" spans="1:6" x14ac:dyDescent="0.35">
      <c r="A826" t="str">
        <v>Incidente</v>
      </c>
      <c r="B826" t="str">
        <v>Type2</v>
      </c>
      <c r="C826" t="str">
        <v>A (Muy Importante)</v>
      </c>
      <c r="D826">
        <v>11</v>
      </c>
      <c r="E826">
        <v>0</v>
      </c>
      <c r="F826">
        <v>0</v>
      </c>
    </row>
    <row r="827" spans="1:6" x14ac:dyDescent="0.35">
      <c r="A827" t="str">
        <v>Incidente</v>
      </c>
      <c r="B827" t="str">
        <v>Type2</v>
      </c>
      <c r="C827" t="str">
        <v>A (Muy Importante)</v>
      </c>
      <c r="D827">
        <v>11</v>
      </c>
      <c r="E827">
        <v>10</v>
      </c>
      <c r="F827">
        <v>10</v>
      </c>
    </row>
    <row r="828" spans="1:6" x14ac:dyDescent="0.35">
      <c r="A828" t="str">
        <v>Incidente</v>
      </c>
      <c r="B828" t="str">
        <v>Type2</v>
      </c>
      <c r="C828" t="str">
        <v>A (Muy Importante)</v>
      </c>
      <c r="D828">
        <v>11</v>
      </c>
      <c r="E828">
        <v>7</v>
      </c>
      <c r="F828">
        <v>7</v>
      </c>
    </row>
    <row r="829" spans="1:6" x14ac:dyDescent="0.35">
      <c r="A829" t="str">
        <v>Incidente</v>
      </c>
      <c r="B829" t="str">
        <v>Type2</v>
      </c>
      <c r="C829" t="str">
        <v>A (Muy Importante)</v>
      </c>
      <c r="D829">
        <v>11</v>
      </c>
      <c r="E829">
        <v>3</v>
      </c>
      <c r="F829">
        <v>3</v>
      </c>
    </row>
    <row r="830" spans="1:6" x14ac:dyDescent="0.35">
      <c r="A830" t="str">
        <v>Incidente</v>
      </c>
      <c r="B830" t="str">
        <v>Type2</v>
      </c>
      <c r="C830" t="str">
        <v>A (Muy Importante)</v>
      </c>
      <c r="D830">
        <v>11</v>
      </c>
      <c r="E830">
        <v>18</v>
      </c>
      <c r="F830">
        <v>18</v>
      </c>
    </row>
    <row r="831" spans="1:6" x14ac:dyDescent="0.35">
      <c r="A831" t="str">
        <v>Incidente</v>
      </c>
      <c r="B831" t="str">
        <v>Type6</v>
      </c>
      <c r="C831" t="str">
        <v>A (Muy Importante)</v>
      </c>
      <c r="D831">
        <v>11</v>
      </c>
      <c r="E831">
        <v>3</v>
      </c>
      <c r="F831">
        <v>3</v>
      </c>
    </row>
    <row r="832" spans="1:6" x14ac:dyDescent="0.35">
      <c r="A832" t="str">
        <v>Solicitud de servicio</v>
      </c>
      <c r="B832" t="str">
        <v>Type1</v>
      </c>
      <c r="C832" t="str">
        <v>A+ (Crítico)</v>
      </c>
      <c r="D832">
        <v>11</v>
      </c>
      <c r="E832">
        <v>0</v>
      </c>
      <c r="F832">
        <v>0</v>
      </c>
    </row>
    <row r="833" spans="1:6" x14ac:dyDescent="0.35">
      <c r="A833" t="str">
        <v>Solicitud de servicio</v>
      </c>
      <c r="B833" t="str">
        <v>Type12</v>
      </c>
      <c r="C833" t="str">
        <v>B (Importante)</v>
      </c>
      <c r="D833">
        <v>11</v>
      </c>
      <c r="E833">
        <v>4</v>
      </c>
      <c r="F833">
        <v>0</v>
      </c>
    </row>
    <row r="834" spans="1:6" x14ac:dyDescent="0.35">
      <c r="A834" t="str">
        <v>Solicitud de servicio</v>
      </c>
      <c r="B834" t="str">
        <v>Type1</v>
      </c>
      <c r="C834" t="str">
        <v>B (Importante)</v>
      </c>
      <c r="D834">
        <v>11</v>
      </c>
      <c r="E834">
        <v>0</v>
      </c>
      <c r="F834">
        <v>0</v>
      </c>
    </row>
    <row r="835" spans="1:6" x14ac:dyDescent="0.35">
      <c r="A835" t="str">
        <v>Solicitud de servicio</v>
      </c>
      <c r="B835" t="str">
        <v>Type12</v>
      </c>
      <c r="C835" t="str">
        <v>A (Muy Importante)</v>
      </c>
      <c r="D835">
        <v>11</v>
      </c>
      <c r="E835">
        <v>0</v>
      </c>
      <c r="F835">
        <v>0</v>
      </c>
    </row>
    <row r="836" spans="1:6" x14ac:dyDescent="0.35">
      <c r="A836" t="str">
        <v>Incidente</v>
      </c>
      <c r="B836" t="str">
        <v>Type6</v>
      </c>
      <c r="C836" t="str">
        <v>A+ (Crítico)</v>
      </c>
      <c r="D836">
        <v>11</v>
      </c>
      <c r="E836">
        <v>0</v>
      </c>
      <c r="F836">
        <v>0</v>
      </c>
    </row>
    <row r="837" spans="1:6" x14ac:dyDescent="0.35">
      <c r="A837" t="str">
        <v>Incidente</v>
      </c>
      <c r="B837" t="str">
        <v>Type6</v>
      </c>
      <c r="C837" t="str">
        <v>A (Muy Importante)</v>
      </c>
      <c r="D837">
        <v>11</v>
      </c>
      <c r="E837">
        <v>4</v>
      </c>
      <c r="F837">
        <v>4</v>
      </c>
    </row>
    <row r="838" spans="1:6" x14ac:dyDescent="0.35">
      <c r="A838" t="str">
        <v>Incidente</v>
      </c>
      <c r="B838" t="str">
        <v>Type6</v>
      </c>
      <c r="C838" t="str">
        <v>A (Muy Importante)</v>
      </c>
      <c r="D838">
        <v>11</v>
      </c>
      <c r="E838">
        <v>1</v>
      </c>
      <c r="F838">
        <v>1</v>
      </c>
    </row>
    <row r="839" spans="1:6" x14ac:dyDescent="0.35">
      <c r="A839" t="str">
        <v>Incidente</v>
      </c>
      <c r="B839" t="str">
        <v>Type6</v>
      </c>
      <c r="C839" t="str">
        <v>A (Muy Importante)</v>
      </c>
      <c r="D839">
        <v>11</v>
      </c>
      <c r="E839">
        <v>0</v>
      </c>
      <c r="F839">
        <v>0</v>
      </c>
    </row>
    <row r="840" spans="1:6" x14ac:dyDescent="0.35">
      <c r="A840" t="str">
        <v>Solicitud de servicio</v>
      </c>
      <c r="B840" t="str">
        <v>Type1</v>
      </c>
      <c r="C840" t="str">
        <v>B (Importante)</v>
      </c>
      <c r="D840">
        <v>11</v>
      </c>
      <c r="E840">
        <v>22</v>
      </c>
      <c r="F840">
        <v>0</v>
      </c>
    </row>
    <row r="841" spans="1:6" x14ac:dyDescent="0.35">
      <c r="A841" t="str">
        <v>Incidente</v>
      </c>
      <c r="B841" t="str">
        <v>Type4</v>
      </c>
      <c r="C841" t="str">
        <v>A (Muy Importante)</v>
      </c>
      <c r="D841">
        <v>11</v>
      </c>
      <c r="E841">
        <v>0</v>
      </c>
      <c r="F841">
        <v>0</v>
      </c>
    </row>
    <row r="842" spans="1:6" x14ac:dyDescent="0.35">
      <c r="A842" t="str">
        <v>Incidente</v>
      </c>
      <c r="B842" t="str">
        <v>Type6</v>
      </c>
      <c r="C842" t="str">
        <v>A (Muy Importante)</v>
      </c>
      <c r="D842">
        <v>11</v>
      </c>
      <c r="E842">
        <v>5</v>
      </c>
      <c r="F842">
        <v>5</v>
      </c>
    </row>
    <row r="843" spans="1:6" x14ac:dyDescent="0.35">
      <c r="A843" t="str">
        <v>Incidente</v>
      </c>
      <c r="B843" t="str">
        <v>Type6</v>
      </c>
      <c r="C843" t="str">
        <v>B (Importante)</v>
      </c>
      <c r="D843">
        <v>11</v>
      </c>
      <c r="E843">
        <v>2</v>
      </c>
      <c r="F843">
        <v>2</v>
      </c>
    </row>
    <row r="844" spans="1:6" x14ac:dyDescent="0.35">
      <c r="A844" t="str">
        <v>Solicitud de servicio</v>
      </c>
      <c r="B844" t="str">
        <v>Type1</v>
      </c>
      <c r="C844" t="str">
        <v>B (Importante)</v>
      </c>
      <c r="D844">
        <v>11</v>
      </c>
      <c r="E844">
        <v>0</v>
      </c>
      <c r="F844">
        <v>0</v>
      </c>
    </row>
    <row r="845" spans="1:6" x14ac:dyDescent="0.35">
      <c r="A845" t="str">
        <v>Solicitud de servicio</v>
      </c>
      <c r="B845" t="str">
        <v>Type10</v>
      </c>
      <c r="C845" t="str">
        <v>A+ (Crítico)</v>
      </c>
      <c r="D845">
        <v>11</v>
      </c>
      <c r="E845">
        <v>0</v>
      </c>
      <c r="F845">
        <v>0</v>
      </c>
    </row>
    <row r="846" spans="1:6" x14ac:dyDescent="0.35">
      <c r="A846" t="str">
        <v>Solicitud de servicio</v>
      </c>
      <c r="B846" t="str">
        <v>Type1</v>
      </c>
      <c r="C846" t="str">
        <v>A (Muy Importante)</v>
      </c>
      <c r="D846">
        <v>11</v>
      </c>
      <c r="E846">
        <v>0</v>
      </c>
      <c r="F846">
        <v>0</v>
      </c>
    </row>
    <row r="847" spans="1:6" x14ac:dyDescent="0.35">
      <c r="A847" t="str">
        <v>Incidente</v>
      </c>
      <c r="B847" t="str">
        <v>Type6</v>
      </c>
      <c r="C847" t="str">
        <v>A (Muy Importante)</v>
      </c>
      <c r="D847">
        <v>11</v>
      </c>
      <c r="E847">
        <v>6</v>
      </c>
      <c r="F847">
        <v>6</v>
      </c>
    </row>
    <row r="848" spans="1:6" x14ac:dyDescent="0.35">
      <c r="A848" t="str">
        <v>Incidente</v>
      </c>
      <c r="B848" t="str">
        <v>Type4</v>
      </c>
      <c r="C848" t="str">
        <v>A (Muy Importante)</v>
      </c>
      <c r="D848">
        <v>11</v>
      </c>
      <c r="E848">
        <v>1</v>
      </c>
      <c r="F848">
        <v>1</v>
      </c>
    </row>
    <row r="849" spans="1:6" x14ac:dyDescent="0.35">
      <c r="A849" t="str">
        <v>Incidente</v>
      </c>
      <c r="B849" t="str">
        <v>Type2</v>
      </c>
      <c r="C849" t="str">
        <v>A (Muy Importante)</v>
      </c>
      <c r="D849">
        <v>11</v>
      </c>
      <c r="E849">
        <v>15</v>
      </c>
      <c r="F849">
        <v>15</v>
      </c>
    </row>
    <row r="850" spans="1:6" x14ac:dyDescent="0.35">
      <c r="A850" t="str">
        <v>Solicitud de servicio</v>
      </c>
      <c r="B850" t="str">
        <v>Type9</v>
      </c>
      <c r="C850" t="str">
        <v>B (Importante)</v>
      </c>
      <c r="D850">
        <v>11</v>
      </c>
      <c r="E850">
        <v>0</v>
      </c>
      <c r="F850">
        <v>0</v>
      </c>
    </row>
    <row r="851" spans="1:6" x14ac:dyDescent="0.35">
      <c r="A851" t="str">
        <v>Solicitud de servicio</v>
      </c>
      <c r="B851" t="str">
        <v>Type14</v>
      </c>
      <c r="C851" t="str">
        <v>A+ (Crítico)</v>
      </c>
      <c r="D851">
        <v>11</v>
      </c>
      <c r="E851">
        <v>0</v>
      </c>
      <c r="F851">
        <v>0</v>
      </c>
    </row>
    <row r="852" spans="1:6" x14ac:dyDescent="0.35">
      <c r="A852" t="str">
        <v>Incidente</v>
      </c>
      <c r="B852" t="str">
        <v>Type8</v>
      </c>
      <c r="C852" t="str">
        <v>B (Importante)</v>
      </c>
      <c r="D852">
        <v>11</v>
      </c>
      <c r="E852">
        <v>1</v>
      </c>
      <c r="F852">
        <v>0</v>
      </c>
    </row>
    <row r="853" spans="1:6" x14ac:dyDescent="0.35">
      <c r="A853" t="str">
        <v>Incidente</v>
      </c>
      <c r="B853" t="str">
        <v>Type8</v>
      </c>
      <c r="C853" t="str">
        <v>B (Importante)</v>
      </c>
      <c r="D853">
        <v>11</v>
      </c>
      <c r="E853">
        <v>14</v>
      </c>
      <c r="F853">
        <v>0</v>
      </c>
    </row>
    <row r="854" spans="1:6" x14ac:dyDescent="0.35">
      <c r="A854" t="str">
        <v>Incidente</v>
      </c>
      <c r="B854" t="str">
        <v>Type4</v>
      </c>
      <c r="C854" t="str">
        <v>A+ (Crítico)</v>
      </c>
      <c r="D854">
        <v>11</v>
      </c>
      <c r="E854">
        <v>21</v>
      </c>
      <c r="F854">
        <v>21</v>
      </c>
    </row>
    <row r="855" spans="1:6" x14ac:dyDescent="0.35">
      <c r="A855" t="str">
        <v>Incidente</v>
      </c>
      <c r="B855" t="str">
        <v>Type6</v>
      </c>
      <c r="C855" t="str">
        <v>A (Muy Importante)</v>
      </c>
      <c r="D855">
        <v>11</v>
      </c>
      <c r="E855">
        <v>2</v>
      </c>
      <c r="F855">
        <v>2</v>
      </c>
    </row>
    <row r="856" spans="1:6" x14ac:dyDescent="0.35">
      <c r="A856" t="str">
        <v>Incidente</v>
      </c>
      <c r="B856" t="str">
        <v>Type6</v>
      </c>
      <c r="C856" t="str">
        <v>A (Muy Importante)</v>
      </c>
      <c r="D856">
        <v>11</v>
      </c>
      <c r="E856">
        <v>3</v>
      </c>
      <c r="F856">
        <v>3</v>
      </c>
    </row>
    <row r="857" spans="1:6" x14ac:dyDescent="0.35">
      <c r="A857" t="str">
        <v>Incidente</v>
      </c>
      <c r="B857" t="str">
        <v>Type4</v>
      </c>
      <c r="C857" t="str">
        <v>A++ (Bloqueo)</v>
      </c>
      <c r="D857">
        <v>11</v>
      </c>
      <c r="E857">
        <v>2</v>
      </c>
      <c r="F857">
        <v>2</v>
      </c>
    </row>
    <row r="858" spans="1:6" x14ac:dyDescent="0.35">
      <c r="A858" t="str">
        <v>Incidente</v>
      </c>
      <c r="B858" t="str">
        <v>Type4</v>
      </c>
      <c r="C858" t="str">
        <v>A (Muy Importante)</v>
      </c>
      <c r="D858">
        <v>11</v>
      </c>
      <c r="E858">
        <v>2</v>
      </c>
      <c r="F858">
        <v>0</v>
      </c>
    </row>
    <row r="859" spans="1:6" x14ac:dyDescent="0.35">
      <c r="A859" t="str">
        <v>Incidente</v>
      </c>
      <c r="B859" t="str">
        <v>Type4</v>
      </c>
      <c r="C859" t="str">
        <v>A (Muy Importante)</v>
      </c>
      <c r="D859">
        <v>11</v>
      </c>
      <c r="E859">
        <v>7</v>
      </c>
      <c r="F859">
        <v>7</v>
      </c>
    </row>
    <row r="860" spans="1:6" x14ac:dyDescent="0.35">
      <c r="A860" t="str">
        <v>Incidente</v>
      </c>
      <c r="B860" t="str">
        <v>Type8</v>
      </c>
      <c r="C860" t="str">
        <v>B (Importante)</v>
      </c>
      <c r="D860">
        <v>11</v>
      </c>
      <c r="E860">
        <v>11</v>
      </c>
      <c r="F860">
        <v>0</v>
      </c>
    </row>
    <row r="861" spans="1:6" x14ac:dyDescent="0.35">
      <c r="A861" t="str">
        <v>Solicitud de servicio</v>
      </c>
      <c r="B861" t="str">
        <v>Type1</v>
      </c>
      <c r="C861" t="str">
        <v>A (Muy Importante)</v>
      </c>
      <c r="D861">
        <v>11</v>
      </c>
      <c r="E861">
        <v>6</v>
      </c>
      <c r="F861">
        <v>0</v>
      </c>
    </row>
    <row r="862" spans="1:6" x14ac:dyDescent="0.35">
      <c r="A862" t="str">
        <v>Solicitud de servicio</v>
      </c>
      <c r="B862" t="str">
        <v>Type1</v>
      </c>
      <c r="C862" t="str">
        <v>B (Importante)</v>
      </c>
      <c r="D862">
        <v>11</v>
      </c>
      <c r="E862">
        <v>7</v>
      </c>
      <c r="F862">
        <v>0</v>
      </c>
    </row>
    <row r="863" spans="1:6" x14ac:dyDescent="0.35">
      <c r="A863" t="str">
        <v>Incidente</v>
      </c>
      <c r="B863" t="str">
        <v>Type4</v>
      </c>
      <c r="C863" t="str">
        <v>A (Muy Importante)</v>
      </c>
      <c r="D863">
        <v>11</v>
      </c>
      <c r="E863">
        <v>6</v>
      </c>
      <c r="F863">
        <v>0</v>
      </c>
    </row>
    <row r="864" spans="1:6" x14ac:dyDescent="0.35">
      <c r="A864" t="str">
        <v>Incidente</v>
      </c>
      <c r="B864" t="str">
        <v>Type4</v>
      </c>
      <c r="C864" t="str">
        <v>A (Muy Importante)</v>
      </c>
      <c r="D864">
        <v>11</v>
      </c>
      <c r="E864">
        <v>5</v>
      </c>
      <c r="F864">
        <v>5</v>
      </c>
    </row>
    <row r="865" spans="1:6" x14ac:dyDescent="0.35">
      <c r="A865" t="str">
        <v>Incidente</v>
      </c>
      <c r="B865" t="str">
        <v>Type4</v>
      </c>
      <c r="C865" t="str">
        <v>A (Muy Importante)</v>
      </c>
      <c r="D865">
        <v>11</v>
      </c>
      <c r="E865">
        <v>19</v>
      </c>
      <c r="F865">
        <v>19</v>
      </c>
    </row>
    <row r="866" spans="1:6" x14ac:dyDescent="0.35">
      <c r="A866" t="str">
        <v>Incidente</v>
      </c>
      <c r="B866" t="str">
        <v>Type6</v>
      </c>
      <c r="C866" t="str">
        <v>A (Muy Importante)</v>
      </c>
      <c r="D866">
        <v>11</v>
      </c>
      <c r="E866">
        <v>20</v>
      </c>
      <c r="F866">
        <v>20</v>
      </c>
    </row>
    <row r="867" spans="1:6" x14ac:dyDescent="0.35">
      <c r="A867" t="str">
        <v>Solicitud de servicio</v>
      </c>
      <c r="B867" t="str">
        <v>Type1</v>
      </c>
      <c r="C867" t="str">
        <v>A (Muy Importante)</v>
      </c>
      <c r="D867">
        <v>11</v>
      </c>
      <c r="E867">
        <v>8</v>
      </c>
      <c r="F867">
        <v>0</v>
      </c>
    </row>
    <row r="868" spans="1:6" x14ac:dyDescent="0.35">
      <c r="A868" t="str">
        <v>Incidente</v>
      </c>
      <c r="B868" t="str">
        <v>Type6</v>
      </c>
      <c r="C868" t="str">
        <v>A (Muy Importante)</v>
      </c>
      <c r="D868">
        <v>11</v>
      </c>
      <c r="E868">
        <v>9</v>
      </c>
      <c r="F868">
        <v>9</v>
      </c>
    </row>
    <row r="869" spans="1:6" x14ac:dyDescent="0.35">
      <c r="A869" t="str">
        <v>Incidente</v>
      </c>
      <c r="B869" t="str">
        <v>Type6</v>
      </c>
      <c r="C869" t="str">
        <v>A (Muy Importante)</v>
      </c>
      <c r="D869">
        <v>11</v>
      </c>
      <c r="E869">
        <v>8</v>
      </c>
      <c r="F869">
        <v>8</v>
      </c>
    </row>
    <row r="870" spans="1:6" x14ac:dyDescent="0.35">
      <c r="A870" t="str">
        <v>Incidente</v>
      </c>
      <c r="B870" t="str">
        <v>Type6</v>
      </c>
      <c r="C870" t="str">
        <v>A (Muy Importante)</v>
      </c>
      <c r="D870">
        <v>11</v>
      </c>
      <c r="E870">
        <v>9</v>
      </c>
      <c r="F870">
        <v>9</v>
      </c>
    </row>
    <row r="871" spans="1:6" x14ac:dyDescent="0.35">
      <c r="A871" t="str">
        <v>Incidente</v>
      </c>
      <c r="B871" t="str">
        <v>Type4</v>
      </c>
      <c r="C871" t="str">
        <v>A (Muy Importante)</v>
      </c>
      <c r="D871">
        <v>11</v>
      </c>
      <c r="E871">
        <v>8</v>
      </c>
      <c r="F871">
        <v>0</v>
      </c>
    </row>
    <row r="872" spans="1:6" x14ac:dyDescent="0.35">
      <c r="A872" t="str">
        <v>Incidente</v>
      </c>
      <c r="B872" t="str">
        <v>Type6</v>
      </c>
      <c r="C872" t="str">
        <v>A (Muy Importante)</v>
      </c>
      <c r="D872">
        <v>11</v>
      </c>
      <c r="E872">
        <v>10</v>
      </c>
      <c r="F872">
        <v>10</v>
      </c>
    </row>
    <row r="873" spans="1:6" x14ac:dyDescent="0.35">
      <c r="A873" t="str">
        <v>Incidente</v>
      </c>
      <c r="B873" t="str">
        <v>Type6</v>
      </c>
      <c r="C873" t="str">
        <v>A+ (Crítico)</v>
      </c>
      <c r="D873">
        <v>11</v>
      </c>
      <c r="E873">
        <v>13</v>
      </c>
      <c r="F873">
        <v>13</v>
      </c>
    </row>
    <row r="874" spans="1:6" x14ac:dyDescent="0.35">
      <c r="A874" t="str">
        <v>Solicitud de servicio</v>
      </c>
      <c r="B874" t="str">
        <v>Type1</v>
      </c>
      <c r="C874" t="str">
        <v>B (Importante)</v>
      </c>
      <c r="D874">
        <v>11</v>
      </c>
      <c r="E874">
        <v>15</v>
      </c>
      <c r="F874">
        <v>0</v>
      </c>
    </row>
    <row r="875" spans="1:6" x14ac:dyDescent="0.35">
      <c r="A875" t="str">
        <v>Incidente</v>
      </c>
      <c r="B875" t="str">
        <v>Type8</v>
      </c>
      <c r="C875" t="str">
        <v>B (Importante)</v>
      </c>
      <c r="D875">
        <v>11</v>
      </c>
      <c r="E875">
        <v>31</v>
      </c>
      <c r="F875">
        <v>0</v>
      </c>
    </row>
    <row r="876" spans="1:6" x14ac:dyDescent="0.35">
      <c r="A876" t="str">
        <v>Incidente</v>
      </c>
      <c r="B876" t="str">
        <v>Type6</v>
      </c>
      <c r="C876" t="str">
        <v>A (Muy Importante)</v>
      </c>
      <c r="D876">
        <v>11</v>
      </c>
      <c r="E876">
        <v>30</v>
      </c>
      <c r="F876">
        <v>0</v>
      </c>
    </row>
    <row r="877" spans="1:6" x14ac:dyDescent="0.35">
      <c r="A877" t="str">
        <v>Incidente</v>
      </c>
      <c r="B877" t="str">
        <v>Type6</v>
      </c>
      <c r="C877" t="str">
        <v>A (Muy Importante)</v>
      </c>
      <c r="D877">
        <v>11</v>
      </c>
      <c r="E877">
        <v>50</v>
      </c>
      <c r="F877">
        <v>50</v>
      </c>
    </row>
    <row r="878" spans="1:6" x14ac:dyDescent="0.35">
      <c r="A878" t="str">
        <v>Incidente</v>
      </c>
      <c r="B878" t="str">
        <v>Type4</v>
      </c>
      <c r="C878" t="str">
        <v>A++ (Bloqueo)</v>
      </c>
      <c r="D878">
        <v>11</v>
      </c>
      <c r="E878">
        <v>42</v>
      </c>
      <c r="F878">
        <v>42</v>
      </c>
    </row>
    <row r="879" spans="1:6" x14ac:dyDescent="0.35">
      <c r="A879" t="str">
        <v>Incidente</v>
      </c>
      <c r="B879" t="str">
        <v>Type8</v>
      </c>
      <c r="C879" t="str">
        <v>A+ (Crítico)</v>
      </c>
      <c r="D879">
        <v>11</v>
      </c>
      <c r="E879">
        <v>51</v>
      </c>
      <c r="F879">
        <v>0</v>
      </c>
    </row>
    <row r="880" spans="1:6" x14ac:dyDescent="0.35">
      <c r="A880" t="str">
        <v>Incidente</v>
      </c>
      <c r="B880" t="str">
        <v>Type6</v>
      </c>
      <c r="C880" t="str">
        <v>A (Muy Importante)</v>
      </c>
      <c r="D880">
        <v>11</v>
      </c>
      <c r="E880">
        <v>57</v>
      </c>
      <c r="F880">
        <v>57</v>
      </c>
    </row>
    <row r="881" spans="1:6" x14ac:dyDescent="0.35">
      <c r="A881" t="str">
        <v>Incidente</v>
      </c>
      <c r="B881" t="str">
        <v>Type8</v>
      </c>
      <c r="C881" t="str">
        <v>B (Importante)</v>
      </c>
      <c r="D881">
        <v>11</v>
      </c>
      <c r="E881">
        <v>74</v>
      </c>
      <c r="F881">
        <v>0</v>
      </c>
    </row>
    <row r="882" spans="1:6" x14ac:dyDescent="0.35">
      <c r="A882" t="str">
        <v>Incidente</v>
      </c>
      <c r="B882" t="str">
        <v>Type8</v>
      </c>
      <c r="C882" t="str">
        <v>A+ (Crítico)</v>
      </c>
      <c r="D882">
        <v>11</v>
      </c>
      <c r="E882">
        <v>80</v>
      </c>
      <c r="F882">
        <v>0</v>
      </c>
    </row>
    <row r="883" spans="1:6" x14ac:dyDescent="0.35">
      <c r="A883" t="str">
        <v>Incidente</v>
      </c>
      <c r="B883" t="str">
        <v>Type6</v>
      </c>
      <c r="C883" t="str">
        <v>A+ (Crítico)</v>
      </c>
      <c r="D883">
        <v>11</v>
      </c>
      <c r="E883">
        <v>89</v>
      </c>
      <c r="F883">
        <v>89</v>
      </c>
    </row>
    <row r="884" spans="1:6" x14ac:dyDescent="0.35">
      <c r="A884" t="str">
        <v>Incidente</v>
      </c>
      <c r="B884" t="str">
        <v>Type6</v>
      </c>
      <c r="C884" t="str">
        <v>A+ (Crítico)</v>
      </c>
      <c r="D884">
        <v>11</v>
      </c>
      <c r="E884">
        <v>97</v>
      </c>
      <c r="F884">
        <v>96</v>
      </c>
    </row>
    <row r="885" spans="1:6" x14ac:dyDescent="0.35">
      <c r="A885" t="str">
        <v>Incidente</v>
      </c>
      <c r="B885" t="str">
        <v>Type8</v>
      </c>
      <c r="C885" t="str">
        <v>B (Importante)</v>
      </c>
      <c r="D885">
        <v>11</v>
      </c>
      <c r="E885">
        <v>93</v>
      </c>
      <c r="F885">
        <v>0</v>
      </c>
    </row>
    <row r="886" spans="1:6" x14ac:dyDescent="0.35">
      <c r="A886" t="str">
        <v>Incidente</v>
      </c>
      <c r="B886" t="str">
        <v>Type6</v>
      </c>
      <c r="C886" t="str">
        <v>A+ (Crítico)</v>
      </c>
      <c r="D886">
        <v>11</v>
      </c>
      <c r="E886">
        <v>130</v>
      </c>
      <c r="F886">
        <v>130</v>
      </c>
    </row>
    <row r="887" spans="1:6" x14ac:dyDescent="0.35">
      <c r="A887" t="str">
        <v>Incidente</v>
      </c>
      <c r="B887" t="str">
        <v>Type4</v>
      </c>
      <c r="C887" t="str">
        <v>A (Muy Importante)</v>
      </c>
      <c r="D887">
        <v>11</v>
      </c>
      <c r="E887">
        <v>179</v>
      </c>
      <c r="F887">
        <v>164</v>
      </c>
    </row>
    <row r="888" spans="1:6" x14ac:dyDescent="0.35">
      <c r="A888" t="str">
        <v>Incidente</v>
      </c>
      <c r="B888" t="str">
        <v>Type8</v>
      </c>
      <c r="C888" t="str">
        <v>A+ (Crítico)</v>
      </c>
      <c r="D888">
        <v>11</v>
      </c>
      <c r="E888">
        <v>197</v>
      </c>
      <c r="F888">
        <v>0</v>
      </c>
    </row>
    <row r="889" spans="1:6" x14ac:dyDescent="0.35">
      <c r="A889" t="str">
        <v>Incidente</v>
      </c>
      <c r="B889" t="str">
        <v>Type8</v>
      </c>
      <c r="C889" t="str">
        <v>B (Importante)</v>
      </c>
      <c r="D889">
        <v>11</v>
      </c>
      <c r="E889">
        <v>260</v>
      </c>
      <c r="F889">
        <v>0</v>
      </c>
    </row>
    <row r="890" spans="1:6" x14ac:dyDescent="0.35">
      <c r="A890" t="str">
        <v>Incidente</v>
      </c>
      <c r="B890" t="str">
        <v>Type8</v>
      </c>
      <c r="C890" t="str">
        <v>B (Importante)</v>
      </c>
      <c r="D890">
        <v>11</v>
      </c>
      <c r="E890">
        <v>261</v>
      </c>
      <c r="F890">
        <v>0</v>
      </c>
    </row>
    <row r="891" spans="1:6" x14ac:dyDescent="0.35">
      <c r="A891" t="str">
        <v>Incidente</v>
      </c>
      <c r="B891" t="str">
        <v>Type8</v>
      </c>
      <c r="C891" t="str">
        <v>A+ (Crítico)</v>
      </c>
      <c r="D891">
        <v>11</v>
      </c>
      <c r="E891">
        <v>287</v>
      </c>
      <c r="F891">
        <v>52</v>
      </c>
    </row>
    <row r="892" spans="1:6" x14ac:dyDescent="0.35">
      <c r="A892" t="str">
        <v>Incidente</v>
      </c>
      <c r="B892" t="str">
        <v>Type20</v>
      </c>
      <c r="C892" t="str">
        <v>A+ (Crítico)</v>
      </c>
      <c r="D892">
        <v>11</v>
      </c>
      <c r="E892">
        <v>315</v>
      </c>
      <c r="F892">
        <v>0</v>
      </c>
    </row>
    <row r="893" spans="1:6" x14ac:dyDescent="0.35">
      <c r="A893" t="str">
        <v>Incidente</v>
      </c>
      <c r="B893" t="str">
        <v>Type8</v>
      </c>
      <c r="C893" t="str">
        <v>A+ (Crítico)</v>
      </c>
      <c r="D893">
        <v>11</v>
      </c>
      <c r="E893">
        <v>330</v>
      </c>
      <c r="F893">
        <v>57</v>
      </c>
    </row>
    <row r="894" spans="1:6" x14ac:dyDescent="0.35">
      <c r="A894" t="str">
        <v>Incidente</v>
      </c>
      <c r="B894" t="str">
        <v>Type8</v>
      </c>
      <c r="C894" t="str">
        <v>A+ (Crítico)</v>
      </c>
      <c r="D894">
        <v>11</v>
      </c>
      <c r="E894">
        <v>337</v>
      </c>
      <c r="F894">
        <v>57</v>
      </c>
    </row>
    <row r="895" spans="1:6" x14ac:dyDescent="0.35">
      <c r="A895" t="str">
        <v>Incidente</v>
      </c>
      <c r="B895" t="str">
        <v>Type6</v>
      </c>
      <c r="C895" t="str">
        <v>A (Muy Importante)</v>
      </c>
      <c r="D895">
        <v>10</v>
      </c>
      <c r="E895">
        <v>0</v>
      </c>
      <c r="F895">
        <v>0</v>
      </c>
    </row>
    <row r="896" spans="1:6" x14ac:dyDescent="0.35">
      <c r="A896" t="str">
        <v>Incidente</v>
      </c>
      <c r="B896" t="str">
        <v>Type6</v>
      </c>
      <c r="C896" t="str">
        <v>A+ (Crítico)</v>
      </c>
      <c r="D896">
        <v>10</v>
      </c>
      <c r="E896">
        <v>0</v>
      </c>
      <c r="F896">
        <v>0</v>
      </c>
    </row>
    <row r="897" spans="1:6" x14ac:dyDescent="0.35">
      <c r="A897" t="str">
        <v>Solicitud de servicio</v>
      </c>
      <c r="B897" t="str">
        <v>Type1</v>
      </c>
      <c r="C897" t="str">
        <v>B (Importante)</v>
      </c>
      <c r="D897">
        <v>10</v>
      </c>
      <c r="E897">
        <v>0</v>
      </c>
      <c r="F897">
        <v>0</v>
      </c>
    </row>
    <row r="898" spans="1:6" x14ac:dyDescent="0.35">
      <c r="A898" t="str">
        <v>Solicitud de servicio</v>
      </c>
      <c r="B898" t="str">
        <v>Type1</v>
      </c>
      <c r="C898" t="str">
        <v>A (Muy Importante)</v>
      </c>
      <c r="D898">
        <v>10</v>
      </c>
      <c r="E898">
        <v>0</v>
      </c>
      <c r="F898">
        <v>0</v>
      </c>
    </row>
    <row r="899" spans="1:6" x14ac:dyDescent="0.35">
      <c r="A899" t="str">
        <v>Incidente</v>
      </c>
      <c r="B899" t="str">
        <v>Type21</v>
      </c>
      <c r="C899" t="str">
        <v>A (Muy Importante)</v>
      </c>
      <c r="D899">
        <v>10</v>
      </c>
      <c r="E899">
        <v>3</v>
      </c>
      <c r="F899">
        <v>0</v>
      </c>
    </row>
    <row r="900" spans="1:6" x14ac:dyDescent="0.35">
      <c r="A900" t="str">
        <v>Solicitud de servicio</v>
      </c>
      <c r="B900" t="str">
        <v>Type10</v>
      </c>
      <c r="C900" t="str">
        <v>A+ (Crítico)</v>
      </c>
      <c r="D900">
        <v>10</v>
      </c>
      <c r="E900">
        <v>0</v>
      </c>
      <c r="F900">
        <v>0</v>
      </c>
    </row>
    <row r="901" spans="1:6" x14ac:dyDescent="0.35">
      <c r="A901" t="str">
        <v>Incidente</v>
      </c>
      <c r="B901" t="str">
        <v>Type6</v>
      </c>
      <c r="C901" t="str">
        <v>A (Muy Importante)</v>
      </c>
      <c r="D901">
        <v>10</v>
      </c>
      <c r="E901">
        <v>1</v>
      </c>
      <c r="F901">
        <v>1</v>
      </c>
    </row>
    <row r="902" spans="1:6" x14ac:dyDescent="0.35">
      <c r="A902" t="str">
        <v>Solicitud de servicio</v>
      </c>
      <c r="B902" t="str">
        <v>Type1</v>
      </c>
      <c r="C902" t="str">
        <v>B (Importante)</v>
      </c>
      <c r="D902">
        <v>10</v>
      </c>
      <c r="E902">
        <v>0</v>
      </c>
      <c r="F902">
        <v>0</v>
      </c>
    </row>
    <row r="903" spans="1:6" x14ac:dyDescent="0.35">
      <c r="A903" t="str">
        <v>Solicitud de servicio</v>
      </c>
      <c r="B903" t="str">
        <v>Type1</v>
      </c>
      <c r="C903" t="str">
        <v>B (Importante)</v>
      </c>
      <c r="D903">
        <v>10</v>
      </c>
      <c r="E903">
        <v>0</v>
      </c>
      <c r="F903">
        <v>0</v>
      </c>
    </row>
    <row r="904" spans="1:6" x14ac:dyDescent="0.35">
      <c r="A904" t="str">
        <v>Solicitud de servicio</v>
      </c>
      <c r="B904" t="str">
        <v>Type1</v>
      </c>
      <c r="C904" t="str">
        <v>A (Muy Importante)</v>
      </c>
      <c r="D904">
        <v>10</v>
      </c>
      <c r="E904">
        <v>0</v>
      </c>
      <c r="F904">
        <v>0</v>
      </c>
    </row>
    <row r="905" spans="1:6" x14ac:dyDescent="0.35">
      <c r="A905" t="str">
        <v>Solicitud de servicio</v>
      </c>
      <c r="B905" t="str">
        <v>Type1</v>
      </c>
      <c r="C905" t="str">
        <v>A (Muy Importante)</v>
      </c>
      <c r="D905">
        <v>10</v>
      </c>
      <c r="E905">
        <v>0</v>
      </c>
      <c r="F905">
        <v>0</v>
      </c>
    </row>
    <row r="906" spans="1:6" x14ac:dyDescent="0.35">
      <c r="A906" t="str">
        <v>Solicitud de servicio</v>
      </c>
      <c r="B906" t="str">
        <v>Type1</v>
      </c>
      <c r="C906" t="str">
        <v>A+ (Crítico)</v>
      </c>
      <c r="D906">
        <v>10</v>
      </c>
      <c r="E906">
        <v>0</v>
      </c>
      <c r="F906">
        <v>0</v>
      </c>
    </row>
    <row r="907" spans="1:6" x14ac:dyDescent="0.35">
      <c r="A907" t="str">
        <v>Solicitud de servicio</v>
      </c>
      <c r="B907" t="str">
        <v>Type1</v>
      </c>
      <c r="C907" t="str">
        <v>A (Muy Importante)</v>
      </c>
      <c r="D907">
        <v>10</v>
      </c>
      <c r="E907">
        <v>1</v>
      </c>
      <c r="F907">
        <v>0</v>
      </c>
    </row>
    <row r="908" spans="1:6" x14ac:dyDescent="0.35">
      <c r="A908" t="str">
        <v>Incidente</v>
      </c>
      <c r="B908" t="str">
        <v>Type4</v>
      </c>
      <c r="C908" t="str">
        <v>A (Muy Importante)</v>
      </c>
      <c r="D908">
        <v>10</v>
      </c>
      <c r="E908">
        <v>0</v>
      </c>
      <c r="F908">
        <v>0</v>
      </c>
    </row>
    <row r="909" spans="1:6" x14ac:dyDescent="0.35">
      <c r="A909" t="str">
        <v>Incidente</v>
      </c>
      <c r="B909" t="str">
        <v>Type6</v>
      </c>
      <c r="C909" t="str">
        <v>A (Muy Importante)</v>
      </c>
      <c r="D909">
        <v>10</v>
      </c>
      <c r="E909">
        <v>3</v>
      </c>
      <c r="F909">
        <v>3</v>
      </c>
    </row>
    <row r="910" spans="1:6" x14ac:dyDescent="0.35">
      <c r="A910" t="str">
        <v>Solicitud de servicio</v>
      </c>
      <c r="B910" t="str">
        <v>Type1</v>
      </c>
      <c r="C910" t="str">
        <v>A (Muy Importante)</v>
      </c>
      <c r="D910">
        <v>10</v>
      </c>
      <c r="E910">
        <v>1</v>
      </c>
      <c r="F910">
        <v>0</v>
      </c>
    </row>
    <row r="911" spans="1:6" x14ac:dyDescent="0.35">
      <c r="A911" t="str">
        <v>Solicitud de servicio</v>
      </c>
      <c r="B911" t="str">
        <v>Type1</v>
      </c>
      <c r="C911" t="str">
        <v>B (Importante)</v>
      </c>
      <c r="D911">
        <v>10</v>
      </c>
      <c r="E911">
        <v>0</v>
      </c>
      <c r="F911">
        <v>0</v>
      </c>
    </row>
    <row r="912" spans="1:6" x14ac:dyDescent="0.35">
      <c r="A912" t="str">
        <v>Solicitud de servicio</v>
      </c>
      <c r="B912" t="str">
        <v>Type1</v>
      </c>
      <c r="C912" t="str">
        <v>B (Importante)</v>
      </c>
      <c r="D912">
        <v>10</v>
      </c>
      <c r="E912">
        <v>1</v>
      </c>
      <c r="F912">
        <v>0</v>
      </c>
    </row>
    <row r="913" spans="1:6" x14ac:dyDescent="0.35">
      <c r="A913" t="str">
        <v>Incidente</v>
      </c>
      <c r="B913" t="str">
        <v>Type6</v>
      </c>
      <c r="C913" t="str">
        <v>A (Muy Importante)</v>
      </c>
      <c r="D913">
        <v>10</v>
      </c>
      <c r="E913">
        <v>1</v>
      </c>
      <c r="F913">
        <v>1</v>
      </c>
    </row>
    <row r="914" spans="1:6" x14ac:dyDescent="0.35">
      <c r="A914" t="str">
        <v>Solicitud de servicio</v>
      </c>
      <c r="B914" t="str">
        <v>Type1</v>
      </c>
      <c r="C914" t="str">
        <v>B (Importante)</v>
      </c>
      <c r="D914">
        <v>10</v>
      </c>
      <c r="E914">
        <v>0</v>
      </c>
      <c r="F914">
        <v>0</v>
      </c>
    </row>
    <row r="915" spans="1:6" x14ac:dyDescent="0.35">
      <c r="A915" t="str">
        <v>Incidente</v>
      </c>
      <c r="B915" t="str">
        <v>Type6</v>
      </c>
      <c r="C915" t="str">
        <v>A (Muy Importante)</v>
      </c>
      <c r="D915">
        <v>10</v>
      </c>
      <c r="E915">
        <v>4</v>
      </c>
      <c r="F915">
        <v>4</v>
      </c>
    </row>
    <row r="916" spans="1:6" x14ac:dyDescent="0.35">
      <c r="A916" t="str">
        <v>Incidente</v>
      </c>
      <c r="B916" t="str">
        <v>Type4</v>
      </c>
      <c r="C916" t="str">
        <v>A (Muy Importante)</v>
      </c>
      <c r="D916">
        <v>10</v>
      </c>
      <c r="E916">
        <v>3</v>
      </c>
      <c r="F916">
        <v>3</v>
      </c>
    </row>
    <row r="917" spans="1:6" x14ac:dyDescent="0.35">
      <c r="A917" t="str">
        <v>Incidente</v>
      </c>
      <c r="B917" t="str">
        <v>Type2</v>
      </c>
      <c r="C917" t="str">
        <v>A+ (Crítico)</v>
      </c>
      <c r="D917">
        <v>10</v>
      </c>
      <c r="E917">
        <v>0</v>
      </c>
      <c r="F917">
        <v>0</v>
      </c>
    </row>
    <row r="918" spans="1:6" x14ac:dyDescent="0.35">
      <c r="A918" t="str">
        <v>Incidente</v>
      </c>
      <c r="B918" t="str">
        <v>Type4</v>
      </c>
      <c r="C918" t="str">
        <v>A (Muy Importante)</v>
      </c>
      <c r="D918">
        <v>10</v>
      </c>
      <c r="E918">
        <v>3</v>
      </c>
      <c r="F918">
        <v>3</v>
      </c>
    </row>
    <row r="919" spans="1:6" x14ac:dyDescent="0.35">
      <c r="A919" t="str">
        <v>Incidente</v>
      </c>
      <c r="B919" t="str">
        <v>Type6</v>
      </c>
      <c r="C919" t="str">
        <v>A (Muy Importante)</v>
      </c>
      <c r="D919">
        <v>10</v>
      </c>
      <c r="E919">
        <v>6</v>
      </c>
      <c r="F919">
        <v>6</v>
      </c>
    </row>
    <row r="920" spans="1:6" x14ac:dyDescent="0.35">
      <c r="A920" t="str">
        <v>Incidente</v>
      </c>
      <c r="B920" t="str">
        <v>Type6</v>
      </c>
      <c r="C920" t="str">
        <v>A (Muy Importante)</v>
      </c>
      <c r="D920">
        <v>10</v>
      </c>
      <c r="E920">
        <v>1</v>
      </c>
      <c r="F920">
        <v>1</v>
      </c>
    </row>
    <row r="921" spans="1:6" x14ac:dyDescent="0.35">
      <c r="A921" t="str">
        <v>Incidente</v>
      </c>
      <c r="B921" t="str">
        <v>Type4</v>
      </c>
      <c r="C921" t="str">
        <v>A++ (Bloqueo)</v>
      </c>
      <c r="D921">
        <v>10</v>
      </c>
      <c r="E921">
        <v>0</v>
      </c>
      <c r="F921">
        <v>0</v>
      </c>
    </row>
    <row r="922" spans="1:6" x14ac:dyDescent="0.35">
      <c r="A922" t="str">
        <v>Solicitud de servicio</v>
      </c>
      <c r="B922" t="str">
        <v>Type1</v>
      </c>
      <c r="C922" t="str">
        <v>A (Muy Importante)</v>
      </c>
      <c r="D922">
        <v>10</v>
      </c>
      <c r="E922">
        <v>0</v>
      </c>
      <c r="F922">
        <v>0</v>
      </c>
    </row>
    <row r="923" spans="1:6" x14ac:dyDescent="0.35">
      <c r="A923" t="str">
        <v>Solicitud de servicio</v>
      </c>
      <c r="B923" t="str">
        <v>Type1</v>
      </c>
      <c r="C923" t="str">
        <v>A (Muy Importante)</v>
      </c>
      <c r="D923">
        <v>10</v>
      </c>
      <c r="E923">
        <v>0</v>
      </c>
      <c r="F923">
        <v>0</v>
      </c>
    </row>
    <row r="924" spans="1:6" x14ac:dyDescent="0.35">
      <c r="A924" t="str">
        <v>Solicitud de servicio</v>
      </c>
      <c r="B924" t="str">
        <v>Type1</v>
      </c>
      <c r="C924" t="str">
        <v>A (Muy Importante)</v>
      </c>
      <c r="D924">
        <v>10</v>
      </c>
      <c r="E924">
        <v>0</v>
      </c>
      <c r="F924">
        <v>0</v>
      </c>
    </row>
    <row r="925" spans="1:6" x14ac:dyDescent="0.35">
      <c r="A925" t="str">
        <v>Incidente</v>
      </c>
      <c r="B925" t="str">
        <v>Type8</v>
      </c>
      <c r="C925" t="str">
        <v>B (Importante)</v>
      </c>
      <c r="D925">
        <v>10</v>
      </c>
      <c r="E925">
        <v>3</v>
      </c>
      <c r="F925">
        <v>0</v>
      </c>
    </row>
    <row r="926" spans="1:6" x14ac:dyDescent="0.35">
      <c r="A926" t="str">
        <v>Solicitud de servicio</v>
      </c>
      <c r="B926" t="str">
        <v>Type1</v>
      </c>
      <c r="C926" t="str">
        <v>B (Importante)</v>
      </c>
      <c r="D926">
        <v>10</v>
      </c>
      <c r="E926">
        <v>2</v>
      </c>
      <c r="F926">
        <v>0</v>
      </c>
    </row>
    <row r="927" spans="1:6" x14ac:dyDescent="0.35">
      <c r="A927" t="str">
        <v>Solicitud de servicio</v>
      </c>
      <c r="B927" t="str">
        <v>Type1</v>
      </c>
      <c r="C927" t="str">
        <v>B (Importante)</v>
      </c>
      <c r="D927">
        <v>10</v>
      </c>
      <c r="E927">
        <v>0</v>
      </c>
      <c r="F927">
        <v>0</v>
      </c>
    </row>
    <row r="928" spans="1:6" x14ac:dyDescent="0.35">
      <c r="A928" t="str">
        <v>Solicitud de servicio</v>
      </c>
      <c r="B928" t="str">
        <v>Type1</v>
      </c>
      <c r="C928" t="str">
        <v>A (Muy Importante)</v>
      </c>
      <c r="D928">
        <v>10</v>
      </c>
      <c r="E928">
        <v>0</v>
      </c>
      <c r="F928">
        <v>0</v>
      </c>
    </row>
    <row r="929" spans="1:6" x14ac:dyDescent="0.35">
      <c r="A929" t="str">
        <v>Incidente</v>
      </c>
      <c r="B929" t="str">
        <v>Type6</v>
      </c>
      <c r="C929" t="str">
        <v>A (Muy Importante)</v>
      </c>
      <c r="D929">
        <v>10</v>
      </c>
      <c r="E929">
        <v>7</v>
      </c>
      <c r="F929">
        <v>7</v>
      </c>
    </row>
    <row r="930" spans="1:6" x14ac:dyDescent="0.35">
      <c r="A930" t="str">
        <v>Incidente</v>
      </c>
      <c r="B930" t="str">
        <v>Type4</v>
      </c>
      <c r="C930" t="str">
        <v>A (Muy Importante)</v>
      </c>
      <c r="D930">
        <v>10</v>
      </c>
      <c r="E930">
        <v>0</v>
      </c>
      <c r="F930">
        <v>0</v>
      </c>
    </row>
    <row r="931" spans="1:6" x14ac:dyDescent="0.35">
      <c r="A931" t="str">
        <v>Incidente</v>
      </c>
      <c r="B931" t="str">
        <v>Type4</v>
      </c>
      <c r="C931" t="str">
        <v>A (Muy Importante)</v>
      </c>
      <c r="D931">
        <v>10</v>
      </c>
      <c r="E931">
        <v>0</v>
      </c>
      <c r="F931">
        <v>0</v>
      </c>
    </row>
    <row r="932" spans="1:6" x14ac:dyDescent="0.35">
      <c r="A932" t="str">
        <v>Incidente</v>
      </c>
      <c r="B932" t="str">
        <v>Type6</v>
      </c>
      <c r="C932" t="str">
        <v>A (Muy Importante)</v>
      </c>
      <c r="D932">
        <v>10</v>
      </c>
      <c r="E932">
        <v>0</v>
      </c>
      <c r="F932">
        <v>0</v>
      </c>
    </row>
    <row r="933" spans="1:6" x14ac:dyDescent="0.35">
      <c r="A933" t="str">
        <v>Solicitud de servicio</v>
      </c>
      <c r="B933" t="str">
        <v>Type1</v>
      </c>
      <c r="C933" t="str">
        <v>A (Muy Importante)</v>
      </c>
      <c r="D933">
        <v>10</v>
      </c>
      <c r="E933">
        <v>0</v>
      </c>
      <c r="F933">
        <v>0</v>
      </c>
    </row>
    <row r="934" spans="1:6" x14ac:dyDescent="0.35">
      <c r="A934" t="str">
        <v>Solicitud de servicio</v>
      </c>
      <c r="B934" t="str">
        <v>Type1</v>
      </c>
      <c r="C934" t="str">
        <v>A (Muy Importante)</v>
      </c>
      <c r="D934">
        <v>10</v>
      </c>
      <c r="E934">
        <v>0</v>
      </c>
      <c r="F934">
        <v>0</v>
      </c>
    </row>
    <row r="935" spans="1:6" x14ac:dyDescent="0.35">
      <c r="A935" t="str">
        <v>Incidente</v>
      </c>
      <c r="B935" t="str">
        <v>Type6</v>
      </c>
      <c r="C935" t="str">
        <v>A (Muy Importante)</v>
      </c>
      <c r="D935">
        <v>10</v>
      </c>
      <c r="E935">
        <v>0</v>
      </c>
      <c r="F935">
        <v>0</v>
      </c>
    </row>
    <row r="936" spans="1:6" x14ac:dyDescent="0.35">
      <c r="A936" t="str">
        <v>Solicitud de servicio</v>
      </c>
      <c r="B936" t="str">
        <v>Type1</v>
      </c>
      <c r="C936" t="str">
        <v>A (Muy Importante)</v>
      </c>
      <c r="D936">
        <v>10</v>
      </c>
      <c r="E936">
        <v>0</v>
      </c>
      <c r="F936">
        <v>0</v>
      </c>
    </row>
    <row r="937" spans="1:6" x14ac:dyDescent="0.35">
      <c r="A937" t="str">
        <v>Solicitud de servicio</v>
      </c>
      <c r="B937" t="str">
        <v>Type1</v>
      </c>
      <c r="C937" t="str">
        <v>D (Trivial)</v>
      </c>
      <c r="D937">
        <v>10</v>
      </c>
      <c r="E937">
        <v>0</v>
      </c>
      <c r="F937">
        <v>0</v>
      </c>
    </row>
    <row r="938" spans="1:6" x14ac:dyDescent="0.35">
      <c r="A938" t="str">
        <v>Incidente</v>
      </c>
      <c r="B938" t="str">
        <v>Type6</v>
      </c>
      <c r="C938" t="str">
        <v>A (Muy Importante)</v>
      </c>
      <c r="D938">
        <v>10</v>
      </c>
      <c r="E938">
        <v>3</v>
      </c>
      <c r="F938">
        <v>3</v>
      </c>
    </row>
    <row r="939" spans="1:6" x14ac:dyDescent="0.35">
      <c r="A939" t="str">
        <v>Incidente</v>
      </c>
      <c r="B939" t="str">
        <v>Type6</v>
      </c>
      <c r="C939" t="str">
        <v>A (Muy Importante)</v>
      </c>
      <c r="D939">
        <v>10</v>
      </c>
      <c r="E939">
        <v>2</v>
      </c>
      <c r="F939">
        <v>2</v>
      </c>
    </row>
    <row r="940" spans="1:6" x14ac:dyDescent="0.35">
      <c r="A940" t="str">
        <v>Incidente</v>
      </c>
      <c r="B940" t="str">
        <v>Type4</v>
      </c>
      <c r="C940" t="str">
        <v>A+ (Crítico)</v>
      </c>
      <c r="D940">
        <v>10</v>
      </c>
      <c r="E940">
        <v>2</v>
      </c>
      <c r="F940">
        <v>2</v>
      </c>
    </row>
    <row r="941" spans="1:6" x14ac:dyDescent="0.35">
      <c r="A941" t="str">
        <v>Incidente</v>
      </c>
      <c r="B941" t="str">
        <v>Type4</v>
      </c>
      <c r="C941" t="str">
        <v>A (Muy Importante)</v>
      </c>
      <c r="D941">
        <v>10</v>
      </c>
      <c r="E941">
        <v>2</v>
      </c>
      <c r="F941">
        <v>0</v>
      </c>
    </row>
    <row r="942" spans="1:6" x14ac:dyDescent="0.35">
      <c r="A942" t="str">
        <v>Incidente</v>
      </c>
      <c r="B942" t="str">
        <v>Type6</v>
      </c>
      <c r="C942" t="str">
        <v>A (Muy Importante)</v>
      </c>
      <c r="D942">
        <v>10</v>
      </c>
      <c r="E942">
        <v>0</v>
      </c>
      <c r="F942">
        <v>0</v>
      </c>
    </row>
    <row r="943" spans="1:6" x14ac:dyDescent="0.35">
      <c r="A943" t="str">
        <v>Incidente</v>
      </c>
      <c r="B943" t="str">
        <v>Type7</v>
      </c>
      <c r="C943" t="str">
        <v>A (Muy Importante)</v>
      </c>
      <c r="D943">
        <v>10</v>
      </c>
      <c r="E943">
        <v>0</v>
      </c>
      <c r="F943">
        <v>0</v>
      </c>
    </row>
    <row r="944" spans="1:6" x14ac:dyDescent="0.35">
      <c r="A944" t="str">
        <v>Incidente</v>
      </c>
      <c r="B944" t="str">
        <v>Type6</v>
      </c>
      <c r="C944" t="str">
        <v>A (Muy Importante)</v>
      </c>
      <c r="D944">
        <v>10</v>
      </c>
      <c r="E944">
        <v>3</v>
      </c>
      <c r="F944">
        <v>0</v>
      </c>
    </row>
    <row r="945" spans="1:6" x14ac:dyDescent="0.35">
      <c r="A945" t="str">
        <v>Incidente</v>
      </c>
      <c r="B945" t="str">
        <v>Type4</v>
      </c>
      <c r="C945" t="str">
        <v>A (Muy Importante)</v>
      </c>
      <c r="D945">
        <v>10</v>
      </c>
      <c r="E945">
        <v>1</v>
      </c>
      <c r="F945">
        <v>0</v>
      </c>
    </row>
    <row r="946" spans="1:6" x14ac:dyDescent="0.35">
      <c r="A946" t="str">
        <v>Incidente</v>
      </c>
      <c r="B946" t="str">
        <v>Type4</v>
      </c>
      <c r="C946" t="str">
        <v>A (Muy Importante)</v>
      </c>
      <c r="D946">
        <v>10</v>
      </c>
      <c r="E946">
        <v>0</v>
      </c>
      <c r="F946">
        <v>0</v>
      </c>
    </row>
    <row r="947" spans="1:6" x14ac:dyDescent="0.35">
      <c r="A947" t="str">
        <v>Incidente</v>
      </c>
      <c r="B947" t="str">
        <v>Type4</v>
      </c>
      <c r="C947" t="str">
        <v>A++ (Bloqueo)</v>
      </c>
      <c r="D947">
        <v>10</v>
      </c>
      <c r="E947">
        <v>1</v>
      </c>
      <c r="F947">
        <v>1</v>
      </c>
    </row>
    <row r="948" spans="1:6" x14ac:dyDescent="0.35">
      <c r="A948" t="str">
        <v>Incidente</v>
      </c>
      <c r="B948" t="str">
        <v>Type4</v>
      </c>
      <c r="C948" t="str">
        <v>A (Muy Importante)</v>
      </c>
      <c r="D948">
        <v>10</v>
      </c>
      <c r="E948">
        <v>0</v>
      </c>
      <c r="F948">
        <v>0</v>
      </c>
    </row>
    <row r="949" spans="1:6" x14ac:dyDescent="0.35">
      <c r="A949" t="str">
        <v>Solicitud de servicio</v>
      </c>
      <c r="B949" t="str">
        <v>Type1</v>
      </c>
      <c r="C949" t="str">
        <v>A (Muy Importante)</v>
      </c>
      <c r="D949">
        <v>10</v>
      </c>
      <c r="E949">
        <v>5</v>
      </c>
      <c r="F949">
        <v>0</v>
      </c>
    </row>
    <row r="950" spans="1:6" x14ac:dyDescent="0.35">
      <c r="A950" t="str">
        <v>Solicitud de servicio</v>
      </c>
      <c r="B950" t="str">
        <v>Type1</v>
      </c>
      <c r="C950" t="str">
        <v>A (Muy Importante)</v>
      </c>
      <c r="D950">
        <v>10</v>
      </c>
      <c r="E950">
        <v>0</v>
      </c>
      <c r="F950">
        <v>0</v>
      </c>
    </row>
    <row r="951" spans="1:6" x14ac:dyDescent="0.35">
      <c r="A951" t="str">
        <v>Incidente</v>
      </c>
      <c r="B951" t="str">
        <v>Type6</v>
      </c>
      <c r="C951" t="str">
        <v>A (Muy Importante)</v>
      </c>
      <c r="D951">
        <v>10</v>
      </c>
      <c r="E951">
        <v>0</v>
      </c>
      <c r="F951">
        <v>0</v>
      </c>
    </row>
    <row r="952" spans="1:6" x14ac:dyDescent="0.35">
      <c r="A952" t="str">
        <v>Solicitud de servicio</v>
      </c>
      <c r="B952" t="str">
        <v>Type5</v>
      </c>
      <c r="C952" t="str">
        <v>B (Importante)</v>
      </c>
      <c r="D952">
        <v>10</v>
      </c>
      <c r="E952">
        <v>5</v>
      </c>
      <c r="F952">
        <v>0</v>
      </c>
    </row>
    <row r="953" spans="1:6" x14ac:dyDescent="0.35">
      <c r="A953" t="str">
        <v>Incidente</v>
      </c>
      <c r="B953" t="str">
        <v>Type4</v>
      </c>
      <c r="C953" t="str">
        <v>A (Muy Importante)</v>
      </c>
      <c r="D953">
        <v>10</v>
      </c>
      <c r="E953">
        <v>0</v>
      </c>
      <c r="F953">
        <v>0</v>
      </c>
    </row>
    <row r="954" spans="1:6" x14ac:dyDescent="0.35">
      <c r="A954" t="str">
        <v>Solicitud de servicio</v>
      </c>
      <c r="B954" t="str">
        <v>Type1</v>
      </c>
      <c r="C954" t="str">
        <v>B (Importante)</v>
      </c>
      <c r="D954">
        <v>10</v>
      </c>
      <c r="E954">
        <v>1</v>
      </c>
      <c r="F954">
        <v>0</v>
      </c>
    </row>
    <row r="955" spans="1:6" x14ac:dyDescent="0.35">
      <c r="A955" t="str">
        <v>Solicitud de servicio</v>
      </c>
      <c r="B955" t="str">
        <v>Type1</v>
      </c>
      <c r="C955" t="str">
        <v>B (Importante)</v>
      </c>
      <c r="D955">
        <v>10</v>
      </c>
      <c r="E955">
        <v>1</v>
      </c>
      <c r="F955">
        <v>0</v>
      </c>
    </row>
    <row r="956" spans="1:6" x14ac:dyDescent="0.35">
      <c r="A956" t="str">
        <v>Solicitud de servicio</v>
      </c>
      <c r="B956" t="str">
        <v>Type1</v>
      </c>
      <c r="C956" t="str">
        <v>A (Muy Importante)</v>
      </c>
      <c r="D956">
        <v>10</v>
      </c>
      <c r="E956">
        <v>0</v>
      </c>
      <c r="F956">
        <v>0</v>
      </c>
    </row>
    <row r="957" spans="1:6" x14ac:dyDescent="0.35">
      <c r="A957" t="str">
        <v>Solicitud de servicio</v>
      </c>
      <c r="B957" t="str">
        <v>Type1</v>
      </c>
      <c r="C957" t="str">
        <v>A (Muy Importante)</v>
      </c>
      <c r="D957">
        <v>10</v>
      </c>
      <c r="E957">
        <v>1</v>
      </c>
      <c r="F957">
        <v>0</v>
      </c>
    </row>
    <row r="958" spans="1:6" x14ac:dyDescent="0.35">
      <c r="A958" t="str">
        <v>Solicitud de servicio</v>
      </c>
      <c r="B958" t="str">
        <v>Type1</v>
      </c>
      <c r="C958" t="str">
        <v>A (Muy Importante)</v>
      </c>
      <c r="D958">
        <v>10</v>
      </c>
      <c r="E958">
        <v>0</v>
      </c>
      <c r="F958">
        <v>0</v>
      </c>
    </row>
    <row r="959" spans="1:6" x14ac:dyDescent="0.35">
      <c r="A959" t="str">
        <v>Solicitud de servicio</v>
      </c>
      <c r="B959" t="str">
        <v>Type1</v>
      </c>
      <c r="C959" t="str">
        <v>A (Muy Importante)</v>
      </c>
      <c r="D959">
        <v>10</v>
      </c>
      <c r="E959">
        <v>0</v>
      </c>
      <c r="F959">
        <v>0</v>
      </c>
    </row>
    <row r="960" spans="1:6" x14ac:dyDescent="0.35">
      <c r="A960" t="str">
        <v>Incidente</v>
      </c>
      <c r="B960" t="str">
        <v>Type6</v>
      </c>
      <c r="C960" t="str">
        <v>A (Muy Importante)</v>
      </c>
      <c r="D960">
        <v>10</v>
      </c>
      <c r="E960">
        <v>0</v>
      </c>
      <c r="F960">
        <v>0</v>
      </c>
    </row>
    <row r="961" spans="1:6" x14ac:dyDescent="0.35">
      <c r="A961" t="str">
        <v>Incidente</v>
      </c>
      <c r="B961" t="str">
        <v>Type6</v>
      </c>
      <c r="C961" t="str">
        <v>A+ (Crítico)</v>
      </c>
      <c r="D961">
        <v>10</v>
      </c>
      <c r="E961">
        <v>0</v>
      </c>
      <c r="F961">
        <v>0</v>
      </c>
    </row>
    <row r="962" spans="1:6" x14ac:dyDescent="0.35">
      <c r="A962" t="str">
        <v>Incidente</v>
      </c>
      <c r="B962" t="str">
        <v>Type6</v>
      </c>
      <c r="C962" t="str">
        <v>A (Muy Importante)</v>
      </c>
      <c r="D962">
        <v>10</v>
      </c>
      <c r="E962">
        <v>1</v>
      </c>
      <c r="F962">
        <v>1</v>
      </c>
    </row>
    <row r="963" spans="1:6" x14ac:dyDescent="0.35">
      <c r="A963" t="str">
        <v>Incidente</v>
      </c>
      <c r="B963" t="str">
        <v>Type6</v>
      </c>
      <c r="C963" t="str">
        <v>A (Muy Importante)</v>
      </c>
      <c r="D963">
        <v>10</v>
      </c>
      <c r="E963">
        <v>1</v>
      </c>
      <c r="F963">
        <v>1</v>
      </c>
    </row>
    <row r="964" spans="1:6" x14ac:dyDescent="0.35">
      <c r="A964" t="str">
        <v>Incidente</v>
      </c>
      <c r="B964" t="str">
        <v>Type6</v>
      </c>
      <c r="C964" t="str">
        <v>A (Muy Importante)</v>
      </c>
      <c r="D964">
        <v>10</v>
      </c>
      <c r="E964">
        <v>0</v>
      </c>
      <c r="F964">
        <v>0</v>
      </c>
    </row>
    <row r="965" spans="1:6" x14ac:dyDescent="0.35">
      <c r="A965" t="str">
        <v>Incidente</v>
      </c>
      <c r="B965" t="str">
        <v>Type4</v>
      </c>
      <c r="C965" t="str">
        <v>A (Muy Importante)</v>
      </c>
      <c r="D965">
        <v>10</v>
      </c>
      <c r="E965">
        <v>1</v>
      </c>
      <c r="F965">
        <v>1</v>
      </c>
    </row>
    <row r="966" spans="1:6" x14ac:dyDescent="0.35">
      <c r="A966" t="str">
        <v>Incidente</v>
      </c>
      <c r="B966" t="str">
        <v>Type4</v>
      </c>
      <c r="C966" t="str">
        <v>A (Muy Importante)</v>
      </c>
      <c r="D966">
        <v>10</v>
      </c>
      <c r="E966">
        <v>0</v>
      </c>
      <c r="F966">
        <v>0</v>
      </c>
    </row>
    <row r="967" spans="1:6" x14ac:dyDescent="0.35">
      <c r="A967" t="str">
        <v>Incidente</v>
      </c>
      <c r="B967" t="str">
        <v>Type6</v>
      </c>
      <c r="C967" t="str">
        <v>A (Muy Importante)</v>
      </c>
      <c r="D967">
        <v>10</v>
      </c>
      <c r="E967">
        <v>0</v>
      </c>
      <c r="F967">
        <v>0</v>
      </c>
    </row>
    <row r="968" spans="1:6" x14ac:dyDescent="0.35">
      <c r="A968" t="str">
        <v>Incidente</v>
      </c>
      <c r="B968" t="str">
        <v>Type6</v>
      </c>
      <c r="C968" t="str">
        <v>A (Muy Importante)</v>
      </c>
      <c r="D968">
        <v>10</v>
      </c>
      <c r="E968">
        <v>0</v>
      </c>
      <c r="F968">
        <v>0</v>
      </c>
    </row>
    <row r="969" spans="1:6" x14ac:dyDescent="0.35">
      <c r="A969" t="str">
        <v>Solicitud de servicio</v>
      </c>
      <c r="B969" t="str">
        <v>Type9</v>
      </c>
      <c r="C969" t="str">
        <v>B (Importante)</v>
      </c>
      <c r="D969">
        <v>10</v>
      </c>
      <c r="E969">
        <v>9</v>
      </c>
      <c r="F969">
        <v>0</v>
      </c>
    </row>
    <row r="970" spans="1:6" x14ac:dyDescent="0.35">
      <c r="A970" t="str">
        <v>Solicitud de servicio</v>
      </c>
      <c r="B970" t="str">
        <v>Type1</v>
      </c>
      <c r="C970" t="str">
        <v>A (Muy Importante)</v>
      </c>
      <c r="D970">
        <v>10</v>
      </c>
      <c r="E970">
        <v>0</v>
      </c>
      <c r="F970">
        <v>0</v>
      </c>
    </row>
    <row r="971" spans="1:6" x14ac:dyDescent="0.35">
      <c r="A971" t="str">
        <v>Incidente</v>
      </c>
      <c r="B971" t="str">
        <v>Type6</v>
      </c>
      <c r="C971" t="str">
        <v>A (Muy Importante)</v>
      </c>
      <c r="D971">
        <v>10</v>
      </c>
      <c r="E971">
        <v>1</v>
      </c>
      <c r="F971">
        <v>0</v>
      </c>
    </row>
    <row r="972" spans="1:6" x14ac:dyDescent="0.35">
      <c r="A972" t="str">
        <v>Incidente</v>
      </c>
      <c r="B972" t="str">
        <v>Type6</v>
      </c>
      <c r="C972" t="str">
        <v>A (Muy Importante)</v>
      </c>
      <c r="D972">
        <v>10</v>
      </c>
      <c r="E972">
        <v>0</v>
      </c>
      <c r="F972">
        <v>0</v>
      </c>
    </row>
    <row r="973" spans="1:6" x14ac:dyDescent="0.35">
      <c r="A973" t="str">
        <v>Incidente</v>
      </c>
      <c r="B973" t="str">
        <v>Type6</v>
      </c>
      <c r="C973" t="str">
        <v>A (Muy Importante)</v>
      </c>
      <c r="D973">
        <v>10</v>
      </c>
      <c r="E973">
        <v>1</v>
      </c>
      <c r="F973">
        <v>1</v>
      </c>
    </row>
    <row r="974" spans="1:6" x14ac:dyDescent="0.35">
      <c r="A974" t="str">
        <v>Solicitud de servicio</v>
      </c>
      <c r="B974" t="str">
        <v>Type12</v>
      </c>
      <c r="C974" t="str">
        <v>B (Importante)</v>
      </c>
      <c r="D974">
        <v>10</v>
      </c>
      <c r="E974">
        <v>0</v>
      </c>
      <c r="F974">
        <v>0</v>
      </c>
    </row>
    <row r="975" spans="1:6" x14ac:dyDescent="0.35">
      <c r="A975" t="str">
        <v>Solicitud de servicio</v>
      </c>
      <c r="B975" t="str">
        <v>Type12</v>
      </c>
      <c r="C975" t="str">
        <v>A (Muy Importante)</v>
      </c>
      <c r="D975">
        <v>10</v>
      </c>
      <c r="E975">
        <v>1</v>
      </c>
      <c r="F975">
        <v>0</v>
      </c>
    </row>
    <row r="976" spans="1:6" x14ac:dyDescent="0.35">
      <c r="A976" t="str">
        <v>Incidente</v>
      </c>
      <c r="B976" t="str">
        <v>Type6</v>
      </c>
      <c r="C976" t="str">
        <v>A (Muy Importante)</v>
      </c>
      <c r="D976">
        <v>10</v>
      </c>
      <c r="E976">
        <v>0</v>
      </c>
      <c r="F976">
        <v>0</v>
      </c>
    </row>
    <row r="977" spans="1:6" x14ac:dyDescent="0.35">
      <c r="A977" t="str">
        <v>Incidente</v>
      </c>
      <c r="B977" t="str">
        <v>Type6</v>
      </c>
      <c r="C977" t="str">
        <v>A (Muy Importante)</v>
      </c>
      <c r="D977">
        <v>10</v>
      </c>
      <c r="E977">
        <v>1</v>
      </c>
      <c r="F977">
        <v>1</v>
      </c>
    </row>
    <row r="978" spans="1:6" x14ac:dyDescent="0.35">
      <c r="A978" t="str">
        <v>Incidente</v>
      </c>
      <c r="B978" t="str">
        <v>Type6</v>
      </c>
      <c r="C978" t="str">
        <v>A (Muy Importante)</v>
      </c>
      <c r="D978">
        <v>10</v>
      </c>
      <c r="E978">
        <v>3</v>
      </c>
      <c r="F978">
        <v>3</v>
      </c>
    </row>
    <row r="979" spans="1:6" x14ac:dyDescent="0.35">
      <c r="A979" t="str">
        <v>Incidente</v>
      </c>
      <c r="B979" t="str">
        <v>Type6</v>
      </c>
      <c r="C979" t="str">
        <v>A (Muy Importante)</v>
      </c>
      <c r="D979">
        <v>10</v>
      </c>
      <c r="E979">
        <v>0</v>
      </c>
      <c r="F979">
        <v>0</v>
      </c>
    </row>
    <row r="980" spans="1:6" x14ac:dyDescent="0.35">
      <c r="A980" t="str">
        <v>Incidente</v>
      </c>
      <c r="B980" t="str">
        <v>Type4</v>
      </c>
      <c r="C980" t="str">
        <v>A (Muy Importante)</v>
      </c>
      <c r="D980">
        <v>10</v>
      </c>
      <c r="E980">
        <v>1</v>
      </c>
      <c r="F980">
        <v>1</v>
      </c>
    </row>
    <row r="981" spans="1:6" x14ac:dyDescent="0.35">
      <c r="A981" t="str">
        <v>Incidente</v>
      </c>
      <c r="B981" t="str">
        <v>Type4</v>
      </c>
      <c r="C981" t="str">
        <v>A (Muy Importante)</v>
      </c>
      <c r="D981">
        <v>10</v>
      </c>
      <c r="E981">
        <v>0</v>
      </c>
      <c r="F981">
        <v>0</v>
      </c>
    </row>
    <row r="982" spans="1:6" x14ac:dyDescent="0.35">
      <c r="A982" t="str">
        <v>Incidente</v>
      </c>
      <c r="B982" t="str">
        <v>Type4</v>
      </c>
      <c r="C982" t="str">
        <v>A (Muy Importante)</v>
      </c>
      <c r="D982">
        <v>10</v>
      </c>
      <c r="E982">
        <v>1</v>
      </c>
      <c r="F982">
        <v>0</v>
      </c>
    </row>
    <row r="983" spans="1:6" x14ac:dyDescent="0.35">
      <c r="A983" t="str">
        <v>Incidente</v>
      </c>
      <c r="B983" t="str">
        <v>Type4</v>
      </c>
      <c r="C983" t="str">
        <v>B (Importante)</v>
      </c>
      <c r="D983">
        <v>10</v>
      </c>
      <c r="E983">
        <v>1</v>
      </c>
      <c r="F983">
        <v>0</v>
      </c>
    </row>
    <row r="984" spans="1:6" x14ac:dyDescent="0.35">
      <c r="A984" t="str">
        <v>Solicitud de servicio</v>
      </c>
      <c r="B984" t="str">
        <v>Type5</v>
      </c>
      <c r="C984" t="str">
        <v>D (Trivial)</v>
      </c>
      <c r="D984">
        <v>10</v>
      </c>
      <c r="E984">
        <v>11</v>
      </c>
      <c r="F984">
        <v>0</v>
      </c>
    </row>
    <row r="985" spans="1:6" x14ac:dyDescent="0.35">
      <c r="A985" t="str">
        <v>Incidente</v>
      </c>
      <c r="B985" t="str">
        <v>Type6</v>
      </c>
      <c r="C985" t="str">
        <v>A (Muy Importante)</v>
      </c>
      <c r="D985">
        <v>10</v>
      </c>
      <c r="E985">
        <v>3</v>
      </c>
      <c r="F985">
        <v>3</v>
      </c>
    </row>
    <row r="986" spans="1:6" x14ac:dyDescent="0.35">
      <c r="A986" t="str">
        <v>Solicitud de servicio</v>
      </c>
      <c r="B986" t="str">
        <v>Type6</v>
      </c>
      <c r="C986" t="str">
        <v>D (Trivial)</v>
      </c>
      <c r="D986">
        <v>10</v>
      </c>
      <c r="E986">
        <v>7</v>
      </c>
      <c r="F986">
        <v>7</v>
      </c>
    </row>
    <row r="987" spans="1:6" x14ac:dyDescent="0.35">
      <c r="A987" t="str">
        <v>Incidente</v>
      </c>
      <c r="B987" t="str">
        <v>Type4</v>
      </c>
      <c r="C987" t="str">
        <v>A++ (Bloqueo)</v>
      </c>
      <c r="D987">
        <v>10</v>
      </c>
      <c r="E987">
        <v>5</v>
      </c>
      <c r="F987">
        <v>5</v>
      </c>
    </row>
    <row r="988" spans="1:6" x14ac:dyDescent="0.35">
      <c r="A988" t="str">
        <v>Solicitud de servicio</v>
      </c>
      <c r="B988" t="str">
        <v>Type1</v>
      </c>
      <c r="C988" t="str">
        <v>B (Importante)</v>
      </c>
      <c r="D988">
        <v>10</v>
      </c>
      <c r="E988">
        <v>15</v>
      </c>
      <c r="F988">
        <v>0</v>
      </c>
    </row>
    <row r="989" spans="1:6" x14ac:dyDescent="0.35">
      <c r="A989" t="str">
        <v>Incidente</v>
      </c>
      <c r="B989" t="str">
        <v>Type6</v>
      </c>
      <c r="C989" t="str">
        <v>A (Muy Importante)</v>
      </c>
      <c r="D989">
        <v>10</v>
      </c>
      <c r="E989">
        <v>7</v>
      </c>
      <c r="F989">
        <v>5</v>
      </c>
    </row>
    <row r="990" spans="1:6" x14ac:dyDescent="0.35">
      <c r="A990" t="str">
        <v>Incidente</v>
      </c>
      <c r="B990" t="str">
        <v>Type4</v>
      </c>
      <c r="C990" t="str">
        <v>A (Muy Importante)</v>
      </c>
      <c r="D990">
        <v>10</v>
      </c>
      <c r="E990">
        <v>12</v>
      </c>
      <c r="F990">
        <v>6</v>
      </c>
    </row>
    <row r="991" spans="1:6" x14ac:dyDescent="0.35">
      <c r="A991" t="str">
        <v>Incidente</v>
      </c>
      <c r="B991" t="str">
        <v>Type6</v>
      </c>
      <c r="C991" t="str">
        <v>A+ (Crítico)</v>
      </c>
      <c r="D991">
        <v>10</v>
      </c>
      <c r="E991">
        <v>33</v>
      </c>
      <c r="F991">
        <v>33</v>
      </c>
    </row>
    <row r="992" spans="1:6" x14ac:dyDescent="0.35">
      <c r="A992" t="str">
        <v>Incidente</v>
      </c>
      <c r="B992" t="str">
        <v>Type17</v>
      </c>
      <c r="C992" t="str">
        <v>A (Muy Importante)</v>
      </c>
      <c r="D992">
        <v>10</v>
      </c>
      <c r="E992">
        <v>56</v>
      </c>
      <c r="F992">
        <v>0</v>
      </c>
    </row>
    <row r="993" spans="1:6" x14ac:dyDescent="0.35">
      <c r="A993" t="str">
        <v>Incidente</v>
      </c>
      <c r="B993" t="str">
        <v>Type4</v>
      </c>
      <c r="C993" t="str">
        <v>A (Muy Importante)</v>
      </c>
      <c r="D993">
        <v>10</v>
      </c>
      <c r="E993">
        <v>139</v>
      </c>
      <c r="F993">
        <v>139</v>
      </c>
    </row>
    <row r="994" spans="1:6" x14ac:dyDescent="0.35">
      <c r="A994" t="str">
        <v>Incidente</v>
      </c>
      <c r="B994" t="str">
        <v>Type6</v>
      </c>
      <c r="C994" t="str">
        <v>A (Muy Importante)</v>
      </c>
      <c r="D994">
        <v>10</v>
      </c>
      <c r="E994">
        <v>221</v>
      </c>
      <c r="F994">
        <v>179</v>
      </c>
    </row>
    <row r="995" spans="1:6" x14ac:dyDescent="0.35">
      <c r="A995" t="str">
        <v>Incidente</v>
      </c>
      <c r="B995" t="str">
        <v>Type6</v>
      </c>
      <c r="C995" t="str">
        <v>A (Muy Importante)</v>
      </c>
      <c r="D995">
        <v>9</v>
      </c>
      <c r="E995">
        <v>0</v>
      </c>
      <c r="F995">
        <v>0</v>
      </c>
    </row>
    <row r="996" spans="1:6" x14ac:dyDescent="0.35">
      <c r="A996" t="str">
        <v>Incidente</v>
      </c>
      <c r="B996" t="str">
        <v>Type6</v>
      </c>
      <c r="C996" t="str">
        <v>A (Muy Importante)</v>
      </c>
      <c r="D996">
        <v>9</v>
      </c>
      <c r="E996">
        <v>0</v>
      </c>
      <c r="F996">
        <v>0</v>
      </c>
    </row>
    <row r="997" spans="1:6" x14ac:dyDescent="0.35">
      <c r="A997" t="str">
        <v>Solicitud de servicio</v>
      </c>
      <c r="B997" t="str">
        <v>Type1</v>
      </c>
      <c r="C997" t="str">
        <v>A (Muy Importante)</v>
      </c>
      <c r="D997">
        <v>9</v>
      </c>
      <c r="E997">
        <v>0</v>
      </c>
      <c r="F997">
        <v>0</v>
      </c>
    </row>
    <row r="998" spans="1:6" x14ac:dyDescent="0.35">
      <c r="A998" t="str">
        <v>Solicitud de servicio</v>
      </c>
      <c r="B998" t="str">
        <v>Type1</v>
      </c>
      <c r="C998" t="str">
        <v>A (Muy Importante)</v>
      </c>
      <c r="D998">
        <v>9</v>
      </c>
      <c r="E998">
        <v>0</v>
      </c>
      <c r="F998">
        <v>0</v>
      </c>
    </row>
    <row r="999" spans="1:6" x14ac:dyDescent="0.35">
      <c r="A999" t="str">
        <v>Solicitud de servicio</v>
      </c>
      <c r="B999" t="str">
        <v>Type1</v>
      </c>
      <c r="C999" t="str">
        <v>A (Muy Importante)</v>
      </c>
      <c r="D999">
        <v>9</v>
      </c>
      <c r="E999">
        <v>0</v>
      </c>
      <c r="F999">
        <v>0</v>
      </c>
    </row>
    <row r="1000" spans="1:6" x14ac:dyDescent="0.35">
      <c r="A1000" t="str">
        <v>Incidente</v>
      </c>
      <c r="B1000" t="str">
        <v>Type6</v>
      </c>
      <c r="C1000" t="str">
        <v>A (Muy Importante)</v>
      </c>
      <c r="D1000">
        <v>9</v>
      </c>
      <c r="E1000">
        <v>0</v>
      </c>
      <c r="F1000">
        <v>0</v>
      </c>
    </row>
    <row r="1001" spans="1:6" x14ac:dyDescent="0.35">
      <c r="A1001" t="str">
        <v>Solicitud de servicio</v>
      </c>
      <c r="B1001" t="str">
        <v>Type1</v>
      </c>
      <c r="C1001" t="str">
        <v>A (Muy Importante)</v>
      </c>
      <c r="D1001">
        <v>9</v>
      </c>
      <c r="E1001">
        <v>0</v>
      </c>
      <c r="F1001">
        <v>0</v>
      </c>
    </row>
    <row r="1002" spans="1:6" x14ac:dyDescent="0.35">
      <c r="A1002" t="str">
        <v>Incidente</v>
      </c>
      <c r="B1002" t="str">
        <v>Type6</v>
      </c>
      <c r="C1002" t="str">
        <v>A (Muy Importante)</v>
      </c>
      <c r="D1002">
        <v>9</v>
      </c>
      <c r="E1002">
        <v>0</v>
      </c>
      <c r="F1002">
        <v>0</v>
      </c>
    </row>
    <row r="1003" spans="1:6" x14ac:dyDescent="0.35">
      <c r="A1003" t="str">
        <v>Solicitud de servicio</v>
      </c>
      <c r="B1003" t="str">
        <v>Type1</v>
      </c>
      <c r="C1003" t="str">
        <v>B (Importante)</v>
      </c>
      <c r="D1003">
        <v>9</v>
      </c>
      <c r="E1003">
        <v>0</v>
      </c>
      <c r="F1003">
        <v>0</v>
      </c>
    </row>
    <row r="1004" spans="1:6" x14ac:dyDescent="0.35">
      <c r="A1004" t="str">
        <v>Incidente</v>
      </c>
      <c r="B1004" t="str">
        <v>Type6</v>
      </c>
      <c r="C1004" t="str">
        <v>A (Muy Importante)</v>
      </c>
      <c r="D1004">
        <v>9</v>
      </c>
      <c r="E1004">
        <v>1</v>
      </c>
      <c r="F1004">
        <v>1</v>
      </c>
    </row>
    <row r="1005" spans="1:6" x14ac:dyDescent="0.35">
      <c r="A1005" t="str">
        <v>Incidente</v>
      </c>
      <c r="B1005" t="str">
        <v>Type6</v>
      </c>
      <c r="C1005" t="str">
        <v>A (Muy Importante)</v>
      </c>
      <c r="D1005">
        <v>9</v>
      </c>
      <c r="E1005">
        <v>4</v>
      </c>
      <c r="F1005">
        <v>4</v>
      </c>
    </row>
    <row r="1006" spans="1:6" x14ac:dyDescent="0.35">
      <c r="A1006" t="str">
        <v>Solicitud de servicio</v>
      </c>
      <c r="B1006" t="str">
        <v>Type1</v>
      </c>
      <c r="C1006" t="str">
        <v>A (Muy Importante)</v>
      </c>
      <c r="D1006">
        <v>9</v>
      </c>
      <c r="E1006">
        <v>0</v>
      </c>
      <c r="F1006">
        <v>0</v>
      </c>
    </row>
    <row r="1007" spans="1:6" x14ac:dyDescent="0.35">
      <c r="A1007" t="str">
        <v>Incidente</v>
      </c>
      <c r="B1007" t="str">
        <v>Type4</v>
      </c>
      <c r="C1007" t="str">
        <v>A (Muy Importante)</v>
      </c>
      <c r="D1007">
        <v>9</v>
      </c>
      <c r="E1007">
        <v>1</v>
      </c>
      <c r="F1007">
        <v>1</v>
      </c>
    </row>
    <row r="1008" spans="1:6" x14ac:dyDescent="0.35">
      <c r="A1008" t="str">
        <v>Incidente</v>
      </c>
      <c r="B1008" t="str">
        <v>Type4</v>
      </c>
      <c r="C1008" t="str">
        <v>A (Muy Importante)</v>
      </c>
      <c r="D1008">
        <v>9</v>
      </c>
      <c r="E1008">
        <v>0</v>
      </c>
      <c r="F1008">
        <v>0</v>
      </c>
    </row>
    <row r="1009" spans="1:6" x14ac:dyDescent="0.35">
      <c r="A1009" t="str">
        <v>Incidente</v>
      </c>
      <c r="B1009" t="str">
        <v>Type4</v>
      </c>
      <c r="C1009" t="str">
        <v>A+ (Crítico)</v>
      </c>
      <c r="D1009">
        <v>9</v>
      </c>
      <c r="E1009">
        <v>1</v>
      </c>
      <c r="F1009">
        <v>1</v>
      </c>
    </row>
    <row r="1010" spans="1:6" x14ac:dyDescent="0.35">
      <c r="A1010" t="str">
        <v>Incidente</v>
      </c>
      <c r="B1010" t="str">
        <v>Type6</v>
      </c>
      <c r="C1010" t="str">
        <v>A (Muy Importante)</v>
      </c>
      <c r="D1010">
        <v>9</v>
      </c>
      <c r="E1010">
        <v>0</v>
      </c>
      <c r="F1010">
        <v>0</v>
      </c>
    </row>
    <row r="1011" spans="1:6" x14ac:dyDescent="0.35">
      <c r="A1011" t="str">
        <v>Incidente</v>
      </c>
      <c r="B1011" t="str">
        <v>Type13</v>
      </c>
      <c r="C1011" t="str">
        <v>B (Importante)</v>
      </c>
      <c r="D1011">
        <v>9</v>
      </c>
      <c r="E1011">
        <v>6</v>
      </c>
      <c r="F1011">
        <v>0</v>
      </c>
    </row>
    <row r="1012" spans="1:6" x14ac:dyDescent="0.35">
      <c r="A1012" t="str">
        <v>Solicitud de servicio</v>
      </c>
      <c r="B1012" t="str">
        <v>Type1</v>
      </c>
      <c r="C1012" t="str">
        <v>B (Importante)</v>
      </c>
      <c r="D1012">
        <v>9</v>
      </c>
      <c r="E1012">
        <v>0</v>
      </c>
      <c r="F1012">
        <v>0</v>
      </c>
    </row>
    <row r="1013" spans="1:6" x14ac:dyDescent="0.35">
      <c r="A1013" t="str">
        <v>Incidente</v>
      </c>
      <c r="B1013" t="str">
        <v>Type6</v>
      </c>
      <c r="C1013" t="str">
        <v>A (Muy Importante)</v>
      </c>
      <c r="D1013">
        <v>9</v>
      </c>
      <c r="E1013">
        <v>0</v>
      </c>
      <c r="F1013">
        <v>0</v>
      </c>
    </row>
    <row r="1014" spans="1:6" x14ac:dyDescent="0.35">
      <c r="A1014" t="str">
        <v>Incidente</v>
      </c>
      <c r="B1014" t="str">
        <v>Type4</v>
      </c>
      <c r="C1014" t="str">
        <v>A+ (Crítico)</v>
      </c>
      <c r="D1014">
        <v>9</v>
      </c>
      <c r="E1014">
        <v>5</v>
      </c>
      <c r="F1014">
        <v>5</v>
      </c>
    </row>
    <row r="1015" spans="1:6" x14ac:dyDescent="0.35">
      <c r="A1015" t="str">
        <v>Incidente</v>
      </c>
      <c r="B1015" t="str">
        <v>Type4</v>
      </c>
      <c r="C1015" t="str">
        <v>A++ (Bloqueo)</v>
      </c>
      <c r="D1015">
        <v>9</v>
      </c>
      <c r="E1015">
        <v>0</v>
      </c>
      <c r="F1015">
        <v>0</v>
      </c>
    </row>
    <row r="1016" spans="1:6" x14ac:dyDescent="0.35">
      <c r="A1016" t="str">
        <v>Solicitud de servicio</v>
      </c>
      <c r="B1016" t="str">
        <v>Type1</v>
      </c>
      <c r="C1016" t="str">
        <v>A (Muy Importante)</v>
      </c>
      <c r="D1016">
        <v>9</v>
      </c>
      <c r="E1016">
        <v>0</v>
      </c>
      <c r="F1016">
        <v>0</v>
      </c>
    </row>
    <row r="1017" spans="1:6" x14ac:dyDescent="0.35">
      <c r="A1017" t="str">
        <v>Solicitud de servicio</v>
      </c>
      <c r="B1017" t="str">
        <v>Type1</v>
      </c>
      <c r="C1017" t="str">
        <v>A (Muy Importante)</v>
      </c>
      <c r="D1017">
        <v>9</v>
      </c>
      <c r="E1017">
        <v>0</v>
      </c>
      <c r="F1017">
        <v>0</v>
      </c>
    </row>
    <row r="1018" spans="1:6" x14ac:dyDescent="0.35">
      <c r="A1018" t="str">
        <v>Solicitud de servicio</v>
      </c>
      <c r="B1018" t="str">
        <v>Type1</v>
      </c>
      <c r="C1018" t="str">
        <v>A (Muy Importante)</v>
      </c>
      <c r="D1018">
        <v>9</v>
      </c>
      <c r="E1018">
        <v>0</v>
      </c>
      <c r="F1018">
        <v>0</v>
      </c>
    </row>
    <row r="1019" spans="1:6" x14ac:dyDescent="0.35">
      <c r="A1019" t="str">
        <v>Incidente</v>
      </c>
      <c r="B1019" t="str">
        <v>Type6</v>
      </c>
      <c r="C1019" t="str">
        <v>A (Muy Importante)</v>
      </c>
      <c r="D1019">
        <v>9</v>
      </c>
      <c r="E1019">
        <v>0</v>
      </c>
      <c r="F1019">
        <v>0</v>
      </c>
    </row>
    <row r="1020" spans="1:6" x14ac:dyDescent="0.35">
      <c r="A1020" t="str">
        <v>Incidente</v>
      </c>
      <c r="B1020" t="str">
        <v>Type6</v>
      </c>
      <c r="C1020" t="str">
        <v>A (Muy Importante)</v>
      </c>
      <c r="D1020">
        <v>9</v>
      </c>
      <c r="E1020">
        <v>0</v>
      </c>
      <c r="F1020">
        <v>0</v>
      </c>
    </row>
    <row r="1021" spans="1:6" x14ac:dyDescent="0.35">
      <c r="A1021" t="str">
        <v>Solicitud de servicio</v>
      </c>
      <c r="B1021" t="str">
        <v>Type1</v>
      </c>
      <c r="C1021" t="str">
        <v>B (Importante)</v>
      </c>
      <c r="D1021">
        <v>9</v>
      </c>
      <c r="E1021">
        <v>0</v>
      </c>
      <c r="F1021">
        <v>0</v>
      </c>
    </row>
    <row r="1022" spans="1:6" x14ac:dyDescent="0.35">
      <c r="A1022" t="str">
        <v>Incidente</v>
      </c>
      <c r="B1022" t="str">
        <v>Type6</v>
      </c>
      <c r="C1022" t="str">
        <v>A (Muy Importante)</v>
      </c>
      <c r="D1022">
        <v>9</v>
      </c>
      <c r="E1022">
        <v>1</v>
      </c>
      <c r="F1022">
        <v>1</v>
      </c>
    </row>
    <row r="1023" spans="1:6" x14ac:dyDescent="0.35">
      <c r="A1023" t="str">
        <v>Incidente</v>
      </c>
      <c r="B1023" t="str">
        <v>Type4</v>
      </c>
      <c r="C1023" t="str">
        <v>A++ (Bloqueo)</v>
      </c>
      <c r="D1023">
        <v>9</v>
      </c>
      <c r="E1023">
        <v>5</v>
      </c>
      <c r="F1023">
        <v>5</v>
      </c>
    </row>
    <row r="1024" spans="1:6" x14ac:dyDescent="0.35">
      <c r="A1024" t="str">
        <v>Incidente</v>
      </c>
      <c r="B1024" t="str">
        <v>Type6</v>
      </c>
      <c r="C1024" t="str">
        <v>A+ (Crítico)</v>
      </c>
      <c r="D1024">
        <v>9</v>
      </c>
      <c r="E1024">
        <v>6</v>
      </c>
      <c r="F1024">
        <v>6</v>
      </c>
    </row>
    <row r="1025" spans="1:6" x14ac:dyDescent="0.35">
      <c r="A1025" t="str">
        <v>Solicitud de servicio</v>
      </c>
      <c r="B1025" t="str">
        <v>Type1</v>
      </c>
      <c r="C1025" t="str">
        <v>B (Importante)</v>
      </c>
      <c r="D1025">
        <v>9</v>
      </c>
      <c r="E1025">
        <v>0</v>
      </c>
      <c r="F1025">
        <v>0</v>
      </c>
    </row>
    <row r="1026" spans="1:6" x14ac:dyDescent="0.35">
      <c r="A1026" t="str">
        <v>Incidente</v>
      </c>
      <c r="B1026" t="str">
        <v>Type8</v>
      </c>
      <c r="C1026" t="str">
        <v>B (Importante)</v>
      </c>
      <c r="D1026">
        <v>9</v>
      </c>
      <c r="E1026">
        <v>0</v>
      </c>
      <c r="F1026">
        <v>0</v>
      </c>
    </row>
    <row r="1027" spans="1:6" x14ac:dyDescent="0.35">
      <c r="A1027" t="str">
        <v>Incidente</v>
      </c>
      <c r="B1027" t="str">
        <v>Type6</v>
      </c>
      <c r="C1027" t="str">
        <v>A (Muy Importante)</v>
      </c>
      <c r="D1027">
        <v>9</v>
      </c>
      <c r="E1027">
        <v>1</v>
      </c>
      <c r="F1027">
        <v>0</v>
      </c>
    </row>
    <row r="1028" spans="1:6" x14ac:dyDescent="0.35">
      <c r="A1028" t="str">
        <v>Incidente</v>
      </c>
      <c r="B1028" t="str">
        <v>Type4</v>
      </c>
      <c r="C1028" t="str">
        <v>A (Muy Importante)</v>
      </c>
      <c r="D1028">
        <v>9</v>
      </c>
      <c r="E1028">
        <v>1</v>
      </c>
      <c r="F1028">
        <v>1</v>
      </c>
    </row>
    <row r="1029" spans="1:6" x14ac:dyDescent="0.35">
      <c r="A1029" t="str">
        <v>Incidente</v>
      </c>
      <c r="B1029" t="str">
        <v>Type6</v>
      </c>
      <c r="C1029" t="str">
        <v>A (Muy Importante)</v>
      </c>
      <c r="D1029">
        <v>9</v>
      </c>
      <c r="E1029">
        <v>1</v>
      </c>
      <c r="F1029">
        <v>1</v>
      </c>
    </row>
    <row r="1030" spans="1:6" x14ac:dyDescent="0.35">
      <c r="A1030" t="str">
        <v>Incidente</v>
      </c>
      <c r="B1030" t="str">
        <v>Type6</v>
      </c>
      <c r="C1030" t="str">
        <v>A+ (Crítico)</v>
      </c>
      <c r="D1030">
        <v>9</v>
      </c>
      <c r="E1030">
        <v>7</v>
      </c>
      <c r="F1030">
        <v>7</v>
      </c>
    </row>
    <row r="1031" spans="1:6" x14ac:dyDescent="0.35">
      <c r="A1031" t="str">
        <v>Incidente</v>
      </c>
      <c r="B1031" t="str">
        <v>Type8</v>
      </c>
      <c r="C1031" t="str">
        <v>B (Importante)</v>
      </c>
      <c r="D1031">
        <v>9</v>
      </c>
      <c r="E1031">
        <v>3</v>
      </c>
      <c r="F1031">
        <v>0</v>
      </c>
    </row>
    <row r="1032" spans="1:6" x14ac:dyDescent="0.35">
      <c r="A1032" t="str">
        <v>Incidente</v>
      </c>
      <c r="B1032" t="str">
        <v>Type8</v>
      </c>
      <c r="C1032" t="str">
        <v>B (Importante)</v>
      </c>
      <c r="D1032">
        <v>9</v>
      </c>
      <c r="E1032">
        <v>7</v>
      </c>
      <c r="F1032">
        <v>0</v>
      </c>
    </row>
    <row r="1033" spans="1:6" x14ac:dyDescent="0.35">
      <c r="A1033" t="str">
        <v>Incidente</v>
      </c>
      <c r="B1033" t="str">
        <v>Type8</v>
      </c>
      <c r="C1033" t="str">
        <v>B (Importante)</v>
      </c>
      <c r="D1033">
        <v>9</v>
      </c>
      <c r="E1033">
        <v>7</v>
      </c>
      <c r="F1033">
        <v>0</v>
      </c>
    </row>
    <row r="1034" spans="1:6" x14ac:dyDescent="0.35">
      <c r="A1034" t="str">
        <v>Incidente</v>
      </c>
      <c r="B1034" t="str">
        <v>Type8</v>
      </c>
      <c r="C1034" t="str">
        <v>B (Importante)</v>
      </c>
      <c r="D1034">
        <v>9</v>
      </c>
      <c r="E1034">
        <v>1</v>
      </c>
      <c r="F1034">
        <v>0</v>
      </c>
    </row>
    <row r="1035" spans="1:6" x14ac:dyDescent="0.35">
      <c r="A1035" t="str">
        <v>Incidente</v>
      </c>
      <c r="B1035" t="str">
        <v>Type6</v>
      </c>
      <c r="C1035" t="str">
        <v>A (Muy Importante)</v>
      </c>
      <c r="D1035">
        <v>9</v>
      </c>
      <c r="E1035">
        <v>2</v>
      </c>
      <c r="F1035">
        <v>2</v>
      </c>
    </row>
    <row r="1036" spans="1:6" x14ac:dyDescent="0.35">
      <c r="A1036" t="str">
        <v>Incidente</v>
      </c>
      <c r="B1036" t="str">
        <v>Type6</v>
      </c>
      <c r="C1036" t="str">
        <v>A (Muy Importante)</v>
      </c>
      <c r="D1036">
        <v>9</v>
      </c>
      <c r="E1036">
        <v>1</v>
      </c>
      <c r="F1036">
        <v>1</v>
      </c>
    </row>
    <row r="1037" spans="1:6" x14ac:dyDescent="0.35">
      <c r="A1037" t="str">
        <v>Incidente</v>
      </c>
      <c r="B1037" t="str">
        <v>Type6</v>
      </c>
      <c r="C1037" t="str">
        <v>A (Muy Importante)</v>
      </c>
      <c r="D1037">
        <v>9</v>
      </c>
      <c r="E1037">
        <v>0</v>
      </c>
      <c r="F1037">
        <v>0</v>
      </c>
    </row>
    <row r="1038" spans="1:6" x14ac:dyDescent="0.35">
      <c r="A1038" t="str">
        <v>Incidente</v>
      </c>
      <c r="B1038" t="str">
        <v>Type4</v>
      </c>
      <c r="C1038" t="str">
        <v>A++ (Bloqueo)</v>
      </c>
      <c r="D1038">
        <v>9</v>
      </c>
      <c r="E1038">
        <v>10</v>
      </c>
      <c r="F1038">
        <v>10</v>
      </c>
    </row>
    <row r="1039" spans="1:6" x14ac:dyDescent="0.35">
      <c r="A1039" t="str">
        <v>Incidente</v>
      </c>
      <c r="B1039" t="str">
        <v>Type6</v>
      </c>
      <c r="C1039" t="str">
        <v>A (Muy Importante)</v>
      </c>
      <c r="D1039">
        <v>9</v>
      </c>
      <c r="E1039">
        <v>2</v>
      </c>
      <c r="F1039">
        <v>0</v>
      </c>
    </row>
    <row r="1040" spans="1:6" x14ac:dyDescent="0.35">
      <c r="A1040" t="str">
        <v>Incidente</v>
      </c>
      <c r="B1040" t="str">
        <v>Type8</v>
      </c>
      <c r="C1040" t="str">
        <v>B (Importante)</v>
      </c>
      <c r="D1040">
        <v>9</v>
      </c>
      <c r="E1040">
        <v>6</v>
      </c>
      <c r="F1040">
        <v>0</v>
      </c>
    </row>
    <row r="1041" spans="1:6" x14ac:dyDescent="0.35">
      <c r="A1041" t="str">
        <v>Incidente</v>
      </c>
      <c r="B1041" t="str">
        <v>Type8</v>
      </c>
      <c r="C1041" t="str">
        <v>B (Importante)</v>
      </c>
      <c r="D1041">
        <v>9</v>
      </c>
      <c r="E1041">
        <v>14</v>
      </c>
      <c r="F1041">
        <v>0</v>
      </c>
    </row>
    <row r="1042" spans="1:6" x14ac:dyDescent="0.35">
      <c r="A1042" t="str">
        <v>Incidente</v>
      </c>
      <c r="B1042" t="str">
        <v>Type6</v>
      </c>
      <c r="C1042" t="str">
        <v>A (Muy Importante)</v>
      </c>
      <c r="D1042">
        <v>9</v>
      </c>
      <c r="E1042">
        <v>0</v>
      </c>
      <c r="F1042">
        <v>0</v>
      </c>
    </row>
    <row r="1043" spans="1:6" x14ac:dyDescent="0.35">
      <c r="A1043" t="str">
        <v>Incidente</v>
      </c>
      <c r="B1043" t="str">
        <v>Type6</v>
      </c>
      <c r="C1043" t="str">
        <v>B (Importante)</v>
      </c>
      <c r="D1043">
        <v>9</v>
      </c>
      <c r="E1043">
        <v>14</v>
      </c>
      <c r="F1043">
        <v>0</v>
      </c>
    </row>
    <row r="1044" spans="1:6" x14ac:dyDescent="0.35">
      <c r="A1044" t="str">
        <v>Incidente</v>
      </c>
      <c r="B1044" t="str">
        <v>Type4</v>
      </c>
      <c r="C1044" t="str">
        <v>A (Muy Importante)</v>
      </c>
      <c r="D1044">
        <v>9</v>
      </c>
      <c r="E1044">
        <v>4</v>
      </c>
      <c r="F1044">
        <v>4</v>
      </c>
    </row>
    <row r="1045" spans="1:6" x14ac:dyDescent="0.35">
      <c r="A1045" t="str">
        <v>Solicitud de servicio</v>
      </c>
      <c r="B1045" t="str">
        <v>Type1</v>
      </c>
      <c r="C1045" t="str">
        <v>B (Importante)</v>
      </c>
      <c r="D1045">
        <v>9</v>
      </c>
      <c r="E1045">
        <v>0</v>
      </c>
      <c r="F1045">
        <v>0</v>
      </c>
    </row>
    <row r="1046" spans="1:6" x14ac:dyDescent="0.35">
      <c r="A1046" t="str">
        <v>Incidente</v>
      </c>
      <c r="B1046" t="str">
        <v>Type6</v>
      </c>
      <c r="C1046" t="str">
        <v>A (Muy Importante)</v>
      </c>
      <c r="D1046">
        <v>9</v>
      </c>
      <c r="E1046">
        <v>0</v>
      </c>
      <c r="F1046">
        <v>0</v>
      </c>
    </row>
    <row r="1047" spans="1:6" x14ac:dyDescent="0.35">
      <c r="A1047" t="str">
        <v>Incidente</v>
      </c>
      <c r="B1047" t="str">
        <v>Type6</v>
      </c>
      <c r="C1047" t="str">
        <v>A (Muy Importante)</v>
      </c>
      <c r="D1047">
        <v>9</v>
      </c>
      <c r="E1047">
        <v>0</v>
      </c>
      <c r="F1047">
        <v>0</v>
      </c>
    </row>
    <row r="1048" spans="1:6" x14ac:dyDescent="0.35">
      <c r="A1048" t="str">
        <v>Incidente</v>
      </c>
      <c r="B1048" t="str">
        <v>Type4</v>
      </c>
      <c r="C1048" t="str">
        <v>A++ (Bloqueo)</v>
      </c>
      <c r="D1048">
        <v>9</v>
      </c>
      <c r="E1048">
        <v>0</v>
      </c>
      <c r="F1048">
        <v>0</v>
      </c>
    </row>
    <row r="1049" spans="1:6" x14ac:dyDescent="0.35">
      <c r="A1049" t="str">
        <v>Incidente</v>
      </c>
      <c r="B1049" t="str">
        <v>Type4</v>
      </c>
      <c r="C1049" t="str">
        <v>A (Muy Importante)</v>
      </c>
      <c r="D1049">
        <v>9</v>
      </c>
      <c r="E1049">
        <v>1</v>
      </c>
      <c r="F1049">
        <v>1</v>
      </c>
    </row>
    <row r="1050" spans="1:6" x14ac:dyDescent="0.35">
      <c r="A1050" t="str">
        <v>Incidente</v>
      </c>
      <c r="B1050" t="str">
        <v>Type6</v>
      </c>
      <c r="C1050" t="str">
        <v>A (Muy Importante)</v>
      </c>
      <c r="D1050">
        <v>9</v>
      </c>
      <c r="E1050">
        <v>0</v>
      </c>
      <c r="F1050">
        <v>0</v>
      </c>
    </row>
    <row r="1051" spans="1:6" x14ac:dyDescent="0.35">
      <c r="A1051" t="str">
        <v>Solicitud de servicio</v>
      </c>
      <c r="B1051" t="str">
        <v>Type1</v>
      </c>
      <c r="C1051" t="str">
        <v>A (Muy Importante)</v>
      </c>
      <c r="D1051">
        <v>9</v>
      </c>
      <c r="E1051">
        <v>0</v>
      </c>
      <c r="F1051">
        <v>0</v>
      </c>
    </row>
    <row r="1052" spans="1:6" x14ac:dyDescent="0.35">
      <c r="A1052" t="str">
        <v>Incidente</v>
      </c>
      <c r="B1052" t="str">
        <v>Type6</v>
      </c>
      <c r="C1052" t="str">
        <v>A (Muy Importante)</v>
      </c>
      <c r="D1052">
        <v>9</v>
      </c>
      <c r="E1052">
        <v>0</v>
      </c>
      <c r="F1052">
        <v>0</v>
      </c>
    </row>
    <row r="1053" spans="1:6" x14ac:dyDescent="0.35">
      <c r="A1053" t="str">
        <v>Incidente</v>
      </c>
      <c r="B1053" t="str">
        <v>Type6</v>
      </c>
      <c r="C1053" t="str">
        <v>A (Muy Importante)</v>
      </c>
      <c r="D1053">
        <v>9</v>
      </c>
      <c r="E1053">
        <v>14</v>
      </c>
      <c r="F1053">
        <v>14</v>
      </c>
    </row>
    <row r="1054" spans="1:6" x14ac:dyDescent="0.35">
      <c r="A1054" t="str">
        <v>Incidente</v>
      </c>
      <c r="B1054" t="str">
        <v>Type6</v>
      </c>
      <c r="C1054" t="str">
        <v>A (Muy Importante)</v>
      </c>
      <c r="D1054">
        <v>9</v>
      </c>
      <c r="E1054">
        <v>5</v>
      </c>
      <c r="F1054">
        <v>5</v>
      </c>
    </row>
    <row r="1055" spans="1:6" x14ac:dyDescent="0.35">
      <c r="A1055" t="str">
        <v>Incidente</v>
      </c>
      <c r="B1055" t="str">
        <v>Type6</v>
      </c>
      <c r="C1055" t="str">
        <v>A (Muy Importante)</v>
      </c>
      <c r="D1055">
        <v>9</v>
      </c>
      <c r="E1055">
        <v>7</v>
      </c>
      <c r="F1055">
        <v>0</v>
      </c>
    </row>
    <row r="1056" spans="1:6" x14ac:dyDescent="0.35">
      <c r="A1056" t="str">
        <v>Incidente</v>
      </c>
      <c r="B1056" t="str">
        <v>Type6</v>
      </c>
      <c r="C1056" t="str">
        <v>A++ (Bloqueo)</v>
      </c>
      <c r="D1056">
        <v>9</v>
      </c>
      <c r="E1056">
        <v>1</v>
      </c>
      <c r="F1056">
        <v>0</v>
      </c>
    </row>
    <row r="1057" spans="1:6" x14ac:dyDescent="0.35">
      <c r="A1057" t="str">
        <v>Incidente</v>
      </c>
      <c r="B1057" t="str">
        <v>Type6</v>
      </c>
      <c r="C1057" t="str">
        <v>A (Muy Importante)</v>
      </c>
      <c r="D1057">
        <v>9</v>
      </c>
      <c r="E1057">
        <v>7</v>
      </c>
      <c r="F1057">
        <v>0</v>
      </c>
    </row>
    <row r="1058" spans="1:6" x14ac:dyDescent="0.35">
      <c r="A1058" t="str">
        <v>Incidente</v>
      </c>
      <c r="B1058" t="str">
        <v>Type4</v>
      </c>
      <c r="C1058" t="str">
        <v>A (Muy Importante)</v>
      </c>
      <c r="D1058">
        <v>9</v>
      </c>
      <c r="E1058">
        <v>0</v>
      </c>
      <c r="F1058">
        <v>0</v>
      </c>
    </row>
    <row r="1059" spans="1:6" x14ac:dyDescent="0.35">
      <c r="A1059" t="str">
        <v>Incidente</v>
      </c>
      <c r="B1059" t="str">
        <v>Type4</v>
      </c>
      <c r="C1059" t="str">
        <v>A+ (Crítico)</v>
      </c>
      <c r="D1059">
        <v>9</v>
      </c>
      <c r="E1059">
        <v>1</v>
      </c>
      <c r="F1059">
        <v>1</v>
      </c>
    </row>
    <row r="1060" spans="1:6" x14ac:dyDescent="0.35">
      <c r="A1060" t="str">
        <v>Incidente</v>
      </c>
      <c r="B1060" t="str">
        <v>Type4</v>
      </c>
      <c r="C1060" t="str">
        <v>A (Muy Importante)</v>
      </c>
      <c r="D1060">
        <v>9</v>
      </c>
      <c r="E1060">
        <v>0</v>
      </c>
      <c r="F1060">
        <v>0</v>
      </c>
    </row>
    <row r="1061" spans="1:6" x14ac:dyDescent="0.35">
      <c r="A1061" t="str">
        <v>Incidente</v>
      </c>
      <c r="B1061" t="str">
        <v>Type6</v>
      </c>
      <c r="C1061" t="str">
        <v>A (Muy Importante)</v>
      </c>
      <c r="D1061">
        <v>9</v>
      </c>
      <c r="E1061">
        <v>1</v>
      </c>
      <c r="F1061">
        <v>0</v>
      </c>
    </row>
    <row r="1062" spans="1:6" x14ac:dyDescent="0.35">
      <c r="A1062" t="str">
        <v>Incidente</v>
      </c>
      <c r="B1062" t="str">
        <v>Type6</v>
      </c>
      <c r="C1062" t="str">
        <v>A (Muy Importante)</v>
      </c>
      <c r="D1062">
        <v>9</v>
      </c>
      <c r="E1062">
        <v>0</v>
      </c>
      <c r="F1062">
        <v>0</v>
      </c>
    </row>
    <row r="1063" spans="1:6" x14ac:dyDescent="0.35">
      <c r="A1063" t="str">
        <v>Solicitud de servicio</v>
      </c>
      <c r="B1063" t="str">
        <v>Type1</v>
      </c>
      <c r="C1063" t="str">
        <v>B (Importante)</v>
      </c>
      <c r="D1063">
        <v>9</v>
      </c>
      <c r="E1063">
        <v>1</v>
      </c>
      <c r="F1063">
        <v>0</v>
      </c>
    </row>
    <row r="1064" spans="1:6" x14ac:dyDescent="0.35">
      <c r="A1064" t="str">
        <v>Incidente</v>
      </c>
      <c r="B1064" t="str">
        <v>Type4</v>
      </c>
      <c r="C1064" t="str">
        <v>A+ (Crítico)</v>
      </c>
      <c r="D1064">
        <v>9</v>
      </c>
      <c r="E1064">
        <v>13</v>
      </c>
      <c r="F1064">
        <v>13</v>
      </c>
    </row>
    <row r="1065" spans="1:6" x14ac:dyDescent="0.35">
      <c r="A1065" t="str">
        <v>Incidente</v>
      </c>
      <c r="B1065" t="str">
        <v>Type4</v>
      </c>
      <c r="C1065" t="str">
        <v>A (Muy Importante)</v>
      </c>
      <c r="D1065">
        <v>9</v>
      </c>
      <c r="E1065">
        <v>0</v>
      </c>
      <c r="F1065">
        <v>0</v>
      </c>
    </row>
    <row r="1066" spans="1:6" x14ac:dyDescent="0.35">
      <c r="A1066" t="str">
        <v>Solicitud de servicio</v>
      </c>
      <c r="B1066" t="str">
        <v>Type4</v>
      </c>
      <c r="C1066" t="str">
        <v>D (Trivial)</v>
      </c>
      <c r="D1066">
        <v>9</v>
      </c>
      <c r="E1066">
        <v>6</v>
      </c>
      <c r="F1066">
        <v>0</v>
      </c>
    </row>
    <row r="1067" spans="1:6" x14ac:dyDescent="0.35">
      <c r="A1067" t="str">
        <v>Incidente</v>
      </c>
      <c r="B1067" t="str">
        <v>Type8</v>
      </c>
      <c r="C1067" t="str">
        <v>B (Importante)</v>
      </c>
      <c r="D1067">
        <v>9</v>
      </c>
      <c r="E1067">
        <v>18</v>
      </c>
      <c r="F1067">
        <v>0</v>
      </c>
    </row>
    <row r="1068" spans="1:6" x14ac:dyDescent="0.35">
      <c r="A1068" t="str">
        <v>Solicitud de servicio</v>
      </c>
      <c r="B1068" t="str">
        <v>Type1</v>
      </c>
      <c r="C1068" t="str">
        <v>A (Muy Importante)</v>
      </c>
      <c r="D1068">
        <v>9</v>
      </c>
      <c r="E1068">
        <v>2</v>
      </c>
      <c r="F1068">
        <v>0</v>
      </c>
    </row>
    <row r="1069" spans="1:6" x14ac:dyDescent="0.35">
      <c r="A1069" t="str">
        <v>Incidente</v>
      </c>
      <c r="B1069" t="str">
        <v>Type4</v>
      </c>
      <c r="C1069" t="str">
        <v>A+ (Crítico)</v>
      </c>
      <c r="D1069">
        <v>9</v>
      </c>
      <c r="E1069">
        <v>0</v>
      </c>
      <c r="F1069">
        <v>0</v>
      </c>
    </row>
    <row r="1070" spans="1:6" x14ac:dyDescent="0.35">
      <c r="A1070" t="str">
        <v>Incidente</v>
      </c>
      <c r="B1070" t="str">
        <v>Type6</v>
      </c>
      <c r="C1070" t="str">
        <v>A (Muy Importante)</v>
      </c>
      <c r="D1070">
        <v>9</v>
      </c>
      <c r="E1070">
        <v>0</v>
      </c>
      <c r="F1070">
        <v>0</v>
      </c>
    </row>
    <row r="1071" spans="1:6" x14ac:dyDescent="0.35">
      <c r="A1071" t="str">
        <v>Incidente</v>
      </c>
      <c r="B1071" t="str">
        <v>Type6</v>
      </c>
      <c r="C1071" t="str">
        <v>A (Muy Importante)</v>
      </c>
      <c r="D1071">
        <v>9</v>
      </c>
      <c r="E1071">
        <v>0</v>
      </c>
      <c r="F1071">
        <v>0</v>
      </c>
    </row>
    <row r="1072" spans="1:6" x14ac:dyDescent="0.35">
      <c r="A1072" t="str">
        <v>Incidente</v>
      </c>
      <c r="B1072" t="str">
        <v>Type4</v>
      </c>
      <c r="C1072" t="str">
        <v>A++ (Bloqueo)</v>
      </c>
      <c r="D1072">
        <v>9</v>
      </c>
      <c r="E1072">
        <v>1</v>
      </c>
      <c r="F1072">
        <v>1</v>
      </c>
    </row>
    <row r="1073" spans="1:6" x14ac:dyDescent="0.35">
      <c r="A1073" t="str">
        <v>Incidente</v>
      </c>
      <c r="B1073" t="str">
        <v>Type6</v>
      </c>
      <c r="C1073" t="str">
        <v>A (Muy Importante)</v>
      </c>
      <c r="D1073">
        <v>9</v>
      </c>
      <c r="E1073">
        <v>3</v>
      </c>
      <c r="F1073">
        <v>3</v>
      </c>
    </row>
    <row r="1074" spans="1:6" x14ac:dyDescent="0.35">
      <c r="A1074" t="str">
        <v>Incidente</v>
      </c>
      <c r="B1074" t="str">
        <v>Type4</v>
      </c>
      <c r="C1074" t="str">
        <v>A+ (Crítico)</v>
      </c>
      <c r="D1074">
        <v>9</v>
      </c>
      <c r="E1074">
        <v>4</v>
      </c>
      <c r="F1074">
        <v>0</v>
      </c>
    </row>
    <row r="1075" spans="1:6" x14ac:dyDescent="0.35">
      <c r="A1075" t="str">
        <v>Incidente</v>
      </c>
      <c r="B1075" t="str">
        <v>Type4</v>
      </c>
      <c r="C1075" t="str">
        <v>A+ (Crítico)</v>
      </c>
      <c r="D1075">
        <v>9</v>
      </c>
      <c r="E1075">
        <v>4</v>
      </c>
      <c r="F1075">
        <v>0</v>
      </c>
    </row>
    <row r="1076" spans="1:6" x14ac:dyDescent="0.35">
      <c r="A1076" t="str">
        <v>Incidente</v>
      </c>
      <c r="B1076" t="str">
        <v>Type4</v>
      </c>
      <c r="C1076" t="str">
        <v>A+ (Crítico)</v>
      </c>
      <c r="D1076">
        <v>9</v>
      </c>
      <c r="E1076">
        <v>4</v>
      </c>
      <c r="F1076">
        <v>0</v>
      </c>
    </row>
    <row r="1077" spans="1:6" x14ac:dyDescent="0.35">
      <c r="A1077" t="str">
        <v>Solicitud de servicio</v>
      </c>
      <c r="B1077" t="str">
        <v>Type1</v>
      </c>
      <c r="C1077" t="str">
        <v>A (Muy Importante)</v>
      </c>
      <c r="D1077">
        <v>9</v>
      </c>
      <c r="E1077">
        <v>0</v>
      </c>
      <c r="F1077">
        <v>0</v>
      </c>
    </row>
    <row r="1078" spans="1:6" x14ac:dyDescent="0.35">
      <c r="A1078" t="str">
        <v>Solicitud de servicio</v>
      </c>
      <c r="B1078" t="str">
        <v>Type1</v>
      </c>
      <c r="C1078" t="str">
        <v>A (Muy Importante)</v>
      </c>
      <c r="D1078">
        <v>9</v>
      </c>
      <c r="E1078">
        <v>0</v>
      </c>
      <c r="F1078">
        <v>0</v>
      </c>
    </row>
    <row r="1079" spans="1:6" x14ac:dyDescent="0.35">
      <c r="A1079" t="str">
        <v>Incidente</v>
      </c>
      <c r="B1079" t="str">
        <v>Type6</v>
      </c>
      <c r="C1079" t="str">
        <v>B (Importante)</v>
      </c>
      <c r="D1079">
        <v>9</v>
      </c>
      <c r="E1079">
        <v>1</v>
      </c>
      <c r="F1079">
        <v>0</v>
      </c>
    </row>
    <row r="1080" spans="1:6" x14ac:dyDescent="0.35">
      <c r="A1080" t="str">
        <v>Incidente</v>
      </c>
      <c r="B1080" t="str">
        <v>Type4</v>
      </c>
      <c r="C1080" t="str">
        <v>A (Muy Importante)</v>
      </c>
      <c r="D1080">
        <v>9</v>
      </c>
      <c r="E1080">
        <v>1</v>
      </c>
      <c r="F1080">
        <v>1</v>
      </c>
    </row>
    <row r="1081" spans="1:6" x14ac:dyDescent="0.35">
      <c r="A1081" t="str">
        <v>Solicitud de servicio</v>
      </c>
      <c r="B1081" t="str">
        <v>Type1</v>
      </c>
      <c r="C1081" t="str">
        <v>A (Muy Importante)</v>
      </c>
      <c r="D1081">
        <v>9</v>
      </c>
      <c r="E1081">
        <v>1</v>
      </c>
      <c r="F1081">
        <v>0</v>
      </c>
    </row>
    <row r="1082" spans="1:6" x14ac:dyDescent="0.35">
      <c r="A1082" t="str">
        <v>Incidente</v>
      </c>
      <c r="B1082" t="str">
        <v>Type8</v>
      </c>
      <c r="C1082" t="str">
        <v>B (Importante)</v>
      </c>
      <c r="D1082">
        <v>9</v>
      </c>
      <c r="E1082">
        <v>1</v>
      </c>
      <c r="F1082">
        <v>0</v>
      </c>
    </row>
    <row r="1083" spans="1:6" x14ac:dyDescent="0.35">
      <c r="A1083" t="str">
        <v>Solicitud de servicio</v>
      </c>
      <c r="B1083" t="str">
        <v>Type1</v>
      </c>
      <c r="C1083" t="str">
        <v>A (Muy Importante)</v>
      </c>
      <c r="D1083">
        <v>9</v>
      </c>
      <c r="E1083">
        <v>1</v>
      </c>
      <c r="F1083">
        <v>0</v>
      </c>
    </row>
    <row r="1084" spans="1:6" x14ac:dyDescent="0.35">
      <c r="A1084" t="str">
        <v>Solicitud de servicio</v>
      </c>
      <c r="B1084" t="str">
        <v>Type1</v>
      </c>
      <c r="C1084" t="str">
        <v>A (Muy Importante)</v>
      </c>
      <c r="D1084">
        <v>9</v>
      </c>
      <c r="E1084">
        <v>0</v>
      </c>
      <c r="F1084">
        <v>0</v>
      </c>
    </row>
    <row r="1085" spans="1:6" x14ac:dyDescent="0.35">
      <c r="A1085" t="str">
        <v>Solicitud de servicio</v>
      </c>
      <c r="B1085" t="str">
        <v>Type1</v>
      </c>
      <c r="C1085" t="str">
        <v>A (Muy Importante)</v>
      </c>
      <c r="D1085">
        <v>9</v>
      </c>
      <c r="E1085">
        <v>0</v>
      </c>
      <c r="F1085">
        <v>0</v>
      </c>
    </row>
    <row r="1086" spans="1:6" x14ac:dyDescent="0.35">
      <c r="A1086" t="str">
        <v>Incidente</v>
      </c>
      <c r="B1086" t="str">
        <v>Type4</v>
      </c>
      <c r="C1086" t="str">
        <v>A (Muy Importante)</v>
      </c>
      <c r="D1086">
        <v>9</v>
      </c>
      <c r="E1086">
        <v>0</v>
      </c>
      <c r="F1086">
        <v>0</v>
      </c>
    </row>
    <row r="1087" spans="1:6" x14ac:dyDescent="0.35">
      <c r="A1087" t="str">
        <v>Incidente</v>
      </c>
      <c r="B1087" t="str">
        <v>Type6</v>
      </c>
      <c r="C1087" t="str">
        <v>A (Muy Importante)</v>
      </c>
      <c r="D1087">
        <v>9</v>
      </c>
      <c r="E1087">
        <v>0</v>
      </c>
      <c r="F1087">
        <v>0</v>
      </c>
    </row>
    <row r="1088" spans="1:6" x14ac:dyDescent="0.35">
      <c r="A1088" t="str">
        <v>Incidente</v>
      </c>
      <c r="B1088" t="str">
        <v>Type6</v>
      </c>
      <c r="C1088" t="str">
        <v>A (Muy Importante)</v>
      </c>
      <c r="D1088">
        <v>9</v>
      </c>
      <c r="E1088">
        <v>0</v>
      </c>
      <c r="F1088">
        <v>0</v>
      </c>
    </row>
    <row r="1089" spans="1:6" x14ac:dyDescent="0.35">
      <c r="A1089" t="str">
        <v>Incidente</v>
      </c>
      <c r="B1089" t="str">
        <v>Type6</v>
      </c>
      <c r="C1089" t="str">
        <v>A++ (Bloqueo)</v>
      </c>
      <c r="D1089">
        <v>9</v>
      </c>
      <c r="E1089">
        <v>4</v>
      </c>
      <c r="F1089">
        <v>4</v>
      </c>
    </row>
    <row r="1090" spans="1:6" x14ac:dyDescent="0.35">
      <c r="A1090" t="str">
        <v>Incidente</v>
      </c>
      <c r="B1090" t="str">
        <v>Type8</v>
      </c>
      <c r="C1090" t="str">
        <v>B (Importante)</v>
      </c>
      <c r="D1090">
        <v>9</v>
      </c>
      <c r="E1090">
        <v>2</v>
      </c>
      <c r="F1090">
        <v>0</v>
      </c>
    </row>
    <row r="1091" spans="1:6" x14ac:dyDescent="0.35">
      <c r="A1091" t="str">
        <v>Incidente</v>
      </c>
      <c r="B1091" t="str">
        <v>Type8</v>
      </c>
      <c r="C1091" t="str">
        <v>B (Importante)</v>
      </c>
      <c r="D1091">
        <v>9</v>
      </c>
      <c r="E1091">
        <v>7</v>
      </c>
      <c r="F1091">
        <v>0</v>
      </c>
    </row>
    <row r="1092" spans="1:6" x14ac:dyDescent="0.35">
      <c r="A1092" t="str">
        <v>Incidente</v>
      </c>
      <c r="B1092" t="str">
        <v>Type6</v>
      </c>
      <c r="C1092" t="str">
        <v>A (Muy Importante)</v>
      </c>
      <c r="D1092">
        <v>9</v>
      </c>
      <c r="E1092">
        <v>0</v>
      </c>
      <c r="F1092">
        <v>0</v>
      </c>
    </row>
    <row r="1093" spans="1:6" x14ac:dyDescent="0.35">
      <c r="A1093" t="str">
        <v>Incidente</v>
      </c>
      <c r="B1093" t="str">
        <v>Type4</v>
      </c>
      <c r="C1093" t="str">
        <v>A (Muy Importante)</v>
      </c>
      <c r="D1093">
        <v>9</v>
      </c>
      <c r="E1093">
        <v>1</v>
      </c>
      <c r="F1093">
        <v>1</v>
      </c>
    </row>
    <row r="1094" spans="1:6" x14ac:dyDescent="0.35">
      <c r="A1094" t="str">
        <v>Incidente</v>
      </c>
      <c r="B1094" t="str">
        <v>Type4</v>
      </c>
      <c r="C1094" t="str">
        <v>A (Muy Importante)</v>
      </c>
      <c r="D1094">
        <v>9</v>
      </c>
      <c r="E1094">
        <v>0</v>
      </c>
      <c r="F1094">
        <v>0</v>
      </c>
    </row>
    <row r="1095" spans="1:6" x14ac:dyDescent="0.35">
      <c r="A1095" t="str">
        <v>Incidente</v>
      </c>
      <c r="B1095" t="str">
        <v>Type8</v>
      </c>
      <c r="C1095" t="str">
        <v>B (Importante)</v>
      </c>
      <c r="D1095">
        <v>9</v>
      </c>
      <c r="E1095">
        <v>7</v>
      </c>
      <c r="F1095">
        <v>0</v>
      </c>
    </row>
    <row r="1096" spans="1:6" x14ac:dyDescent="0.35">
      <c r="A1096" t="str">
        <v>Incidente</v>
      </c>
      <c r="B1096" t="str">
        <v>Type8</v>
      </c>
      <c r="C1096" t="str">
        <v>B (Importante)</v>
      </c>
      <c r="D1096">
        <v>9</v>
      </c>
      <c r="E1096">
        <v>23</v>
      </c>
      <c r="F1096">
        <v>0</v>
      </c>
    </row>
    <row r="1097" spans="1:6" x14ac:dyDescent="0.35">
      <c r="A1097" t="str">
        <v>Incidente</v>
      </c>
      <c r="B1097" t="str">
        <v>Type8</v>
      </c>
      <c r="C1097" t="str">
        <v>B (Importante)</v>
      </c>
      <c r="D1097">
        <v>9</v>
      </c>
      <c r="E1097">
        <v>8</v>
      </c>
      <c r="F1097">
        <v>0</v>
      </c>
    </row>
    <row r="1098" spans="1:6" x14ac:dyDescent="0.35">
      <c r="A1098" t="str">
        <v>Solicitud de servicio</v>
      </c>
      <c r="B1098" t="str">
        <v>Type9</v>
      </c>
      <c r="C1098" t="str">
        <v>B (Importante)</v>
      </c>
      <c r="D1098">
        <v>9</v>
      </c>
      <c r="E1098">
        <v>10</v>
      </c>
      <c r="F1098">
        <v>0</v>
      </c>
    </row>
    <row r="1099" spans="1:6" x14ac:dyDescent="0.35">
      <c r="A1099" t="str">
        <v>Solicitud de servicio</v>
      </c>
      <c r="B1099" t="str">
        <v>Type1</v>
      </c>
      <c r="C1099" t="str">
        <v>A (Muy Importante)</v>
      </c>
      <c r="D1099">
        <v>9</v>
      </c>
      <c r="E1099">
        <v>1</v>
      </c>
      <c r="F1099">
        <v>0</v>
      </c>
    </row>
    <row r="1100" spans="1:6" x14ac:dyDescent="0.35">
      <c r="A1100" t="str">
        <v>Solicitud de servicio</v>
      </c>
      <c r="B1100" t="str">
        <v>Type22</v>
      </c>
      <c r="C1100" t="str">
        <v>B (Importante)</v>
      </c>
      <c r="D1100">
        <v>9</v>
      </c>
      <c r="E1100">
        <v>0</v>
      </c>
      <c r="F1100">
        <v>0</v>
      </c>
    </row>
    <row r="1101" spans="1:6" x14ac:dyDescent="0.35">
      <c r="A1101" t="str">
        <v>Solicitud de servicio</v>
      </c>
      <c r="B1101" t="str">
        <v>Type1</v>
      </c>
      <c r="C1101" t="str">
        <v>A (Muy Importante)</v>
      </c>
      <c r="D1101">
        <v>9</v>
      </c>
      <c r="E1101">
        <v>0</v>
      </c>
      <c r="F1101">
        <v>0</v>
      </c>
    </row>
    <row r="1102" spans="1:6" x14ac:dyDescent="0.35">
      <c r="A1102" t="str">
        <v>Solicitud de servicio</v>
      </c>
      <c r="B1102" t="str">
        <v>Type1</v>
      </c>
      <c r="C1102" t="str">
        <v>A (Muy Importante)</v>
      </c>
      <c r="D1102">
        <v>9</v>
      </c>
      <c r="E1102">
        <v>1</v>
      </c>
      <c r="F1102">
        <v>0</v>
      </c>
    </row>
    <row r="1103" spans="1:6" x14ac:dyDescent="0.35">
      <c r="A1103" t="str">
        <v>Incidente</v>
      </c>
      <c r="B1103" t="str">
        <v>Type2</v>
      </c>
      <c r="C1103" t="str">
        <v>A (Muy Importante)</v>
      </c>
      <c r="D1103">
        <v>9</v>
      </c>
      <c r="E1103">
        <v>1</v>
      </c>
      <c r="F1103">
        <v>1</v>
      </c>
    </row>
    <row r="1104" spans="1:6" x14ac:dyDescent="0.35">
      <c r="A1104" t="str">
        <v>Incidente</v>
      </c>
      <c r="B1104" t="str">
        <v>Type2</v>
      </c>
      <c r="C1104" t="str">
        <v>A (Muy Importante)</v>
      </c>
      <c r="D1104">
        <v>9</v>
      </c>
      <c r="E1104">
        <v>0</v>
      </c>
      <c r="F1104">
        <v>0</v>
      </c>
    </row>
    <row r="1105" spans="1:6" x14ac:dyDescent="0.35">
      <c r="A1105" t="str">
        <v>Incidente</v>
      </c>
      <c r="B1105" t="str">
        <v>Type2</v>
      </c>
      <c r="C1105" t="str">
        <v>B (Importante)</v>
      </c>
      <c r="D1105">
        <v>9</v>
      </c>
      <c r="E1105">
        <v>0</v>
      </c>
      <c r="F1105">
        <v>0</v>
      </c>
    </row>
    <row r="1106" spans="1:6" x14ac:dyDescent="0.35">
      <c r="A1106" t="str">
        <v>Incidente</v>
      </c>
      <c r="B1106" t="str">
        <v>Type2</v>
      </c>
      <c r="C1106" t="str">
        <v>A (Muy Importante)</v>
      </c>
      <c r="D1106">
        <v>9</v>
      </c>
      <c r="E1106">
        <v>2</v>
      </c>
      <c r="F1106">
        <v>2</v>
      </c>
    </row>
    <row r="1107" spans="1:6" x14ac:dyDescent="0.35">
      <c r="A1107" t="str">
        <v>Incidente</v>
      </c>
      <c r="B1107" t="str">
        <v>Type6</v>
      </c>
      <c r="C1107" t="str">
        <v>A (Muy Importante)</v>
      </c>
      <c r="D1107">
        <v>9</v>
      </c>
      <c r="E1107">
        <v>25</v>
      </c>
      <c r="F1107">
        <v>0</v>
      </c>
    </row>
    <row r="1108" spans="1:6" x14ac:dyDescent="0.35">
      <c r="A1108" t="str">
        <v>Incidente</v>
      </c>
      <c r="B1108" t="str">
        <v>Type8</v>
      </c>
      <c r="C1108" t="str">
        <v>B (Importante)</v>
      </c>
      <c r="D1108">
        <v>9</v>
      </c>
      <c r="E1108">
        <v>23</v>
      </c>
      <c r="F1108">
        <v>0</v>
      </c>
    </row>
    <row r="1109" spans="1:6" x14ac:dyDescent="0.35">
      <c r="A1109" t="str">
        <v>Incidente</v>
      </c>
      <c r="B1109" t="str">
        <v>Type8</v>
      </c>
      <c r="C1109" t="str">
        <v>B (Importante)</v>
      </c>
      <c r="D1109">
        <v>9</v>
      </c>
      <c r="E1109">
        <v>16</v>
      </c>
      <c r="F1109">
        <v>0</v>
      </c>
    </row>
    <row r="1110" spans="1:6" x14ac:dyDescent="0.35">
      <c r="A1110" t="str">
        <v>Incidente</v>
      </c>
      <c r="B1110" t="str">
        <v>Type8</v>
      </c>
      <c r="C1110" t="str">
        <v>B (Importante)</v>
      </c>
      <c r="D1110">
        <v>9</v>
      </c>
      <c r="E1110">
        <v>14</v>
      </c>
      <c r="F1110">
        <v>0</v>
      </c>
    </row>
    <row r="1111" spans="1:6" x14ac:dyDescent="0.35">
      <c r="A1111" t="str">
        <v>Incidente</v>
      </c>
      <c r="B1111" t="str">
        <v>Type8</v>
      </c>
      <c r="C1111" t="str">
        <v>B (Importante)</v>
      </c>
      <c r="D1111">
        <v>9</v>
      </c>
      <c r="E1111">
        <v>5</v>
      </c>
      <c r="F1111">
        <v>0</v>
      </c>
    </row>
    <row r="1112" spans="1:6" x14ac:dyDescent="0.35">
      <c r="A1112" t="str">
        <v>Incidente</v>
      </c>
      <c r="B1112" t="str">
        <v>Type4</v>
      </c>
      <c r="C1112" t="str">
        <v>A (Muy Importante)</v>
      </c>
      <c r="D1112">
        <v>9</v>
      </c>
      <c r="E1112">
        <v>0</v>
      </c>
      <c r="F1112">
        <v>0</v>
      </c>
    </row>
    <row r="1113" spans="1:6" x14ac:dyDescent="0.35">
      <c r="A1113" t="str">
        <v>Incidente</v>
      </c>
      <c r="B1113" t="str">
        <v>Type2</v>
      </c>
      <c r="C1113" t="str">
        <v>A (Muy Importante)</v>
      </c>
      <c r="D1113">
        <v>9</v>
      </c>
      <c r="E1113">
        <v>5</v>
      </c>
      <c r="F1113">
        <v>5</v>
      </c>
    </row>
    <row r="1114" spans="1:6" x14ac:dyDescent="0.35">
      <c r="A1114" t="str">
        <v>Incidente</v>
      </c>
      <c r="B1114" t="str">
        <v>Type2</v>
      </c>
      <c r="C1114" t="str">
        <v>A (Muy Importante)</v>
      </c>
      <c r="D1114">
        <v>9</v>
      </c>
      <c r="E1114">
        <v>5</v>
      </c>
      <c r="F1114">
        <v>5</v>
      </c>
    </row>
    <row r="1115" spans="1:6" x14ac:dyDescent="0.35">
      <c r="A1115" t="str">
        <v>Incidente</v>
      </c>
      <c r="B1115" t="str">
        <v>Type8</v>
      </c>
      <c r="C1115" t="str">
        <v>B (Importante)</v>
      </c>
      <c r="D1115">
        <v>9</v>
      </c>
      <c r="E1115">
        <v>28</v>
      </c>
      <c r="F1115">
        <v>0</v>
      </c>
    </row>
    <row r="1116" spans="1:6" x14ac:dyDescent="0.35">
      <c r="A1116" t="str">
        <v>Incidente</v>
      </c>
      <c r="B1116" t="str">
        <v>Type8</v>
      </c>
      <c r="C1116" t="str">
        <v>B (Importante)</v>
      </c>
      <c r="D1116">
        <v>9</v>
      </c>
      <c r="E1116">
        <v>5</v>
      </c>
      <c r="F1116">
        <v>0</v>
      </c>
    </row>
    <row r="1117" spans="1:6" x14ac:dyDescent="0.35">
      <c r="A1117" t="str">
        <v>Incidente</v>
      </c>
      <c r="B1117" t="str">
        <v>Type8</v>
      </c>
      <c r="C1117" t="str">
        <v>B (Importante)</v>
      </c>
      <c r="D1117">
        <v>9</v>
      </c>
      <c r="E1117">
        <v>5</v>
      </c>
      <c r="F1117">
        <v>0</v>
      </c>
    </row>
    <row r="1118" spans="1:6" x14ac:dyDescent="0.35">
      <c r="A1118" t="str">
        <v>Incidente</v>
      </c>
      <c r="B1118" t="str">
        <v>Type8</v>
      </c>
      <c r="C1118" t="str">
        <v>B (Importante)</v>
      </c>
      <c r="D1118">
        <v>9</v>
      </c>
      <c r="E1118">
        <v>1</v>
      </c>
      <c r="F1118">
        <v>0</v>
      </c>
    </row>
    <row r="1119" spans="1:6" x14ac:dyDescent="0.35">
      <c r="A1119" t="str">
        <v>Solicitud de servicio</v>
      </c>
      <c r="B1119" t="str">
        <v>Type1</v>
      </c>
      <c r="C1119" t="str">
        <v>B (Importante)</v>
      </c>
      <c r="D1119">
        <v>9</v>
      </c>
      <c r="E1119">
        <v>0</v>
      </c>
      <c r="F1119">
        <v>0</v>
      </c>
    </row>
    <row r="1120" spans="1:6" x14ac:dyDescent="0.35">
      <c r="A1120" t="str">
        <v>Incidente</v>
      </c>
      <c r="B1120" t="str">
        <v>Type2</v>
      </c>
      <c r="C1120" t="str">
        <v>A (Muy Importante)</v>
      </c>
      <c r="D1120">
        <v>9</v>
      </c>
      <c r="E1120">
        <v>6</v>
      </c>
      <c r="F1120">
        <v>6</v>
      </c>
    </row>
    <row r="1121" spans="1:6" x14ac:dyDescent="0.35">
      <c r="A1121" t="str">
        <v>Solicitud de servicio</v>
      </c>
      <c r="B1121" t="str">
        <v>Type1</v>
      </c>
      <c r="C1121" t="str">
        <v>A (Muy Importante)</v>
      </c>
      <c r="D1121">
        <v>9</v>
      </c>
      <c r="E1121">
        <v>1</v>
      </c>
      <c r="F1121">
        <v>0</v>
      </c>
    </row>
    <row r="1122" spans="1:6" x14ac:dyDescent="0.35">
      <c r="A1122" t="str">
        <v>Incidente</v>
      </c>
      <c r="B1122" t="str">
        <v>Type2</v>
      </c>
      <c r="C1122" t="str">
        <v>A (Muy Importante)</v>
      </c>
      <c r="D1122">
        <v>9</v>
      </c>
      <c r="E1122">
        <v>7</v>
      </c>
      <c r="F1122">
        <v>7</v>
      </c>
    </row>
    <row r="1123" spans="1:6" x14ac:dyDescent="0.35">
      <c r="A1123" t="str">
        <v>Incidente</v>
      </c>
      <c r="B1123" t="str">
        <v>Type4</v>
      </c>
      <c r="C1123" t="str">
        <v>A++ (Bloqueo)</v>
      </c>
      <c r="D1123">
        <v>9</v>
      </c>
      <c r="E1123">
        <v>1</v>
      </c>
      <c r="F1123">
        <v>1</v>
      </c>
    </row>
    <row r="1124" spans="1:6" x14ac:dyDescent="0.35">
      <c r="A1124" t="str">
        <v>Incidente</v>
      </c>
      <c r="B1124" t="str">
        <v>Type2</v>
      </c>
      <c r="C1124" t="str">
        <v>A+ (Crítico)</v>
      </c>
      <c r="D1124">
        <v>9</v>
      </c>
      <c r="E1124">
        <v>7</v>
      </c>
      <c r="F1124">
        <v>7</v>
      </c>
    </row>
    <row r="1125" spans="1:6" x14ac:dyDescent="0.35">
      <c r="A1125" t="str">
        <v>Incidente</v>
      </c>
      <c r="B1125" t="str">
        <v>Type4</v>
      </c>
      <c r="C1125" t="str">
        <v>A (Muy Importante)</v>
      </c>
      <c r="D1125">
        <v>9</v>
      </c>
      <c r="E1125">
        <v>8</v>
      </c>
      <c r="F1125">
        <v>8</v>
      </c>
    </row>
    <row r="1126" spans="1:6" x14ac:dyDescent="0.35">
      <c r="A1126" t="str">
        <v>Incidente</v>
      </c>
      <c r="B1126" t="str">
        <v>Type4</v>
      </c>
      <c r="C1126" t="str">
        <v>A (Muy Importante)</v>
      </c>
      <c r="D1126">
        <v>9</v>
      </c>
      <c r="E1126">
        <v>3</v>
      </c>
      <c r="F1126">
        <v>0</v>
      </c>
    </row>
    <row r="1127" spans="1:6" x14ac:dyDescent="0.35">
      <c r="A1127" t="str">
        <v>Solicitud de servicio</v>
      </c>
      <c r="B1127" t="str">
        <v>Type4</v>
      </c>
      <c r="C1127" t="str">
        <v>B (Importante)</v>
      </c>
      <c r="D1127">
        <v>9</v>
      </c>
      <c r="E1127">
        <v>2</v>
      </c>
      <c r="F1127">
        <v>0</v>
      </c>
    </row>
    <row r="1128" spans="1:6" x14ac:dyDescent="0.35">
      <c r="A1128" t="str">
        <v>Incidente</v>
      </c>
      <c r="B1128" t="str">
        <v>Type4</v>
      </c>
      <c r="C1128" t="str">
        <v>A (Muy Importante)</v>
      </c>
      <c r="D1128">
        <v>9</v>
      </c>
      <c r="E1128">
        <v>30</v>
      </c>
      <c r="F1128">
        <v>30</v>
      </c>
    </row>
    <row r="1129" spans="1:6" x14ac:dyDescent="0.35">
      <c r="A1129" t="str">
        <v>Incidente</v>
      </c>
      <c r="B1129" t="str">
        <v>Type8</v>
      </c>
      <c r="C1129" t="str">
        <v>B (Importante)</v>
      </c>
      <c r="D1129">
        <v>9</v>
      </c>
      <c r="E1129">
        <v>9</v>
      </c>
      <c r="F1129">
        <v>0</v>
      </c>
    </row>
    <row r="1130" spans="1:6" x14ac:dyDescent="0.35">
      <c r="A1130" t="str">
        <v>Incidente</v>
      </c>
      <c r="B1130" t="str">
        <v>Type8</v>
      </c>
      <c r="C1130" t="str">
        <v>B (Importante)</v>
      </c>
      <c r="D1130">
        <v>9</v>
      </c>
      <c r="E1130">
        <v>4</v>
      </c>
      <c r="F1130">
        <v>0</v>
      </c>
    </row>
    <row r="1131" spans="1:6" x14ac:dyDescent="0.35">
      <c r="A1131" t="str">
        <v>Incidente</v>
      </c>
      <c r="B1131" t="str">
        <v>Type8</v>
      </c>
      <c r="C1131" t="str">
        <v>B (Importante)</v>
      </c>
      <c r="D1131">
        <v>9</v>
      </c>
      <c r="E1131">
        <v>4</v>
      </c>
      <c r="F1131">
        <v>0</v>
      </c>
    </row>
    <row r="1132" spans="1:6" x14ac:dyDescent="0.35">
      <c r="A1132" t="str">
        <v>Incidente</v>
      </c>
      <c r="B1132" t="str">
        <v>Type8</v>
      </c>
      <c r="C1132" t="str">
        <v>B (Importante)</v>
      </c>
      <c r="D1132">
        <v>9</v>
      </c>
      <c r="E1132">
        <v>4</v>
      </c>
      <c r="F1132">
        <v>0</v>
      </c>
    </row>
    <row r="1133" spans="1:6" x14ac:dyDescent="0.35">
      <c r="A1133" t="str">
        <v>Incidente</v>
      </c>
      <c r="B1133" t="str">
        <v>Type8</v>
      </c>
      <c r="C1133" t="str">
        <v>B (Importante)</v>
      </c>
      <c r="D1133">
        <v>9</v>
      </c>
      <c r="E1133">
        <v>6</v>
      </c>
      <c r="F1133">
        <v>0</v>
      </c>
    </row>
    <row r="1134" spans="1:6" x14ac:dyDescent="0.35">
      <c r="A1134" t="str">
        <v>Incidente</v>
      </c>
      <c r="B1134" t="str">
        <v>Type8</v>
      </c>
      <c r="C1134" t="str">
        <v>B (Importante)</v>
      </c>
      <c r="D1134">
        <v>9</v>
      </c>
      <c r="E1134">
        <v>6</v>
      </c>
      <c r="F1134">
        <v>0</v>
      </c>
    </row>
    <row r="1135" spans="1:6" x14ac:dyDescent="0.35">
      <c r="A1135" t="str">
        <v>Incidente</v>
      </c>
      <c r="B1135" t="str">
        <v>Type8</v>
      </c>
      <c r="C1135" t="str">
        <v>B (Importante)</v>
      </c>
      <c r="D1135">
        <v>9</v>
      </c>
      <c r="E1135">
        <v>6</v>
      </c>
      <c r="F1135">
        <v>0</v>
      </c>
    </row>
    <row r="1136" spans="1:6" x14ac:dyDescent="0.35">
      <c r="A1136" t="str">
        <v>Incidente</v>
      </c>
      <c r="B1136" t="str">
        <v>Type2</v>
      </c>
      <c r="C1136" t="str">
        <v>A (Muy Importante)</v>
      </c>
      <c r="D1136">
        <v>9</v>
      </c>
      <c r="E1136">
        <v>12</v>
      </c>
      <c r="F1136">
        <v>12</v>
      </c>
    </row>
    <row r="1137" spans="1:6" x14ac:dyDescent="0.35">
      <c r="A1137" t="str">
        <v>Incidente</v>
      </c>
      <c r="B1137" t="str">
        <v>Type8</v>
      </c>
      <c r="C1137" t="str">
        <v>B (Importante)</v>
      </c>
      <c r="D1137">
        <v>9</v>
      </c>
      <c r="E1137">
        <v>8</v>
      </c>
      <c r="F1137">
        <v>0</v>
      </c>
    </row>
    <row r="1138" spans="1:6" x14ac:dyDescent="0.35">
      <c r="A1138" t="str">
        <v>Incidente</v>
      </c>
      <c r="B1138" t="str">
        <v>Type2</v>
      </c>
      <c r="C1138" t="str">
        <v>A+ (Crítico)</v>
      </c>
      <c r="D1138">
        <v>9</v>
      </c>
      <c r="E1138">
        <v>14</v>
      </c>
      <c r="F1138">
        <v>14</v>
      </c>
    </row>
    <row r="1139" spans="1:6" x14ac:dyDescent="0.35">
      <c r="A1139" t="str">
        <v>Incidente</v>
      </c>
      <c r="B1139" t="str">
        <v>Type2</v>
      </c>
      <c r="C1139" t="str">
        <v>A+ (Crítico)</v>
      </c>
      <c r="D1139">
        <v>9</v>
      </c>
      <c r="E1139">
        <v>15</v>
      </c>
      <c r="F1139">
        <v>15</v>
      </c>
    </row>
    <row r="1140" spans="1:6" x14ac:dyDescent="0.35">
      <c r="A1140" t="str">
        <v>Incidente</v>
      </c>
      <c r="B1140" t="str">
        <v>Type8</v>
      </c>
      <c r="C1140" t="str">
        <v>B (Importante)</v>
      </c>
      <c r="D1140">
        <v>9</v>
      </c>
      <c r="E1140">
        <v>10</v>
      </c>
      <c r="F1140">
        <v>0</v>
      </c>
    </row>
    <row r="1141" spans="1:6" x14ac:dyDescent="0.35">
      <c r="A1141" t="str">
        <v>Incidente</v>
      </c>
      <c r="B1141" t="str">
        <v>Type6</v>
      </c>
      <c r="C1141" t="str">
        <v>A+ (Crítico)</v>
      </c>
      <c r="D1141">
        <v>9</v>
      </c>
      <c r="E1141">
        <v>28</v>
      </c>
      <c r="F1141">
        <v>28</v>
      </c>
    </row>
    <row r="1142" spans="1:6" x14ac:dyDescent="0.35">
      <c r="A1142" t="str">
        <v>Incidente</v>
      </c>
      <c r="B1142" t="str">
        <v>Type8</v>
      </c>
      <c r="C1142" t="str">
        <v>B (Importante)</v>
      </c>
      <c r="D1142">
        <v>9</v>
      </c>
      <c r="E1142">
        <v>15</v>
      </c>
      <c r="F1142">
        <v>13</v>
      </c>
    </row>
    <row r="1143" spans="1:6" x14ac:dyDescent="0.35">
      <c r="A1143" t="str">
        <v>Solicitud de servicio</v>
      </c>
      <c r="B1143" t="str">
        <v>Type1</v>
      </c>
      <c r="C1143" t="str">
        <v>A (Muy Importante)</v>
      </c>
      <c r="D1143">
        <v>9</v>
      </c>
      <c r="E1143">
        <v>9</v>
      </c>
      <c r="F1143">
        <v>0</v>
      </c>
    </row>
    <row r="1144" spans="1:6" x14ac:dyDescent="0.35">
      <c r="A1144" t="str">
        <v>Incidente</v>
      </c>
      <c r="B1144" t="str">
        <v>Type8</v>
      </c>
      <c r="C1144" t="str">
        <v>B (Importante)</v>
      </c>
      <c r="D1144">
        <v>9</v>
      </c>
      <c r="E1144">
        <v>11</v>
      </c>
      <c r="F1144">
        <v>0</v>
      </c>
    </row>
    <row r="1145" spans="1:6" x14ac:dyDescent="0.35">
      <c r="A1145" t="str">
        <v>Incidente</v>
      </c>
      <c r="B1145" t="str">
        <v>Type2</v>
      </c>
      <c r="C1145" t="str">
        <v>A (Muy Importante)</v>
      </c>
      <c r="D1145">
        <v>9</v>
      </c>
      <c r="E1145">
        <v>14</v>
      </c>
      <c r="F1145">
        <v>14</v>
      </c>
    </row>
    <row r="1146" spans="1:6" x14ac:dyDescent="0.35">
      <c r="A1146" t="str">
        <v>Incidente</v>
      </c>
      <c r="B1146" t="str">
        <v>Type8</v>
      </c>
      <c r="C1146" t="str">
        <v>B (Importante)</v>
      </c>
      <c r="D1146">
        <v>9</v>
      </c>
      <c r="E1146">
        <v>16</v>
      </c>
      <c r="F1146">
        <v>0</v>
      </c>
    </row>
    <row r="1147" spans="1:6" x14ac:dyDescent="0.35">
      <c r="A1147" t="str">
        <v>Incidente</v>
      </c>
      <c r="B1147" t="str">
        <v>Type8</v>
      </c>
      <c r="C1147" t="str">
        <v>D (Trivial)</v>
      </c>
      <c r="D1147">
        <v>9</v>
      </c>
      <c r="E1147">
        <v>21</v>
      </c>
      <c r="F1147">
        <v>13</v>
      </c>
    </row>
    <row r="1148" spans="1:6" x14ac:dyDescent="0.35">
      <c r="A1148" t="str">
        <v>Incidente</v>
      </c>
      <c r="B1148" t="str">
        <v>Type2</v>
      </c>
      <c r="C1148" t="str">
        <v>A (Muy Importante)</v>
      </c>
      <c r="D1148">
        <v>9</v>
      </c>
      <c r="E1148">
        <v>21</v>
      </c>
      <c r="F1148">
        <v>0</v>
      </c>
    </row>
    <row r="1149" spans="1:6" x14ac:dyDescent="0.35">
      <c r="A1149" t="str">
        <v>Incidente</v>
      </c>
      <c r="B1149" t="str">
        <v>Type8</v>
      </c>
      <c r="C1149" t="str">
        <v>A++ (Bloqueo)</v>
      </c>
      <c r="D1149">
        <v>9</v>
      </c>
      <c r="E1149">
        <v>45</v>
      </c>
      <c r="F1149">
        <v>0</v>
      </c>
    </row>
    <row r="1150" spans="1:6" x14ac:dyDescent="0.35">
      <c r="A1150" t="str">
        <v>Incidente</v>
      </c>
      <c r="B1150" t="str">
        <v>Type6</v>
      </c>
      <c r="C1150" t="str">
        <v>A (Muy Importante)</v>
      </c>
      <c r="D1150">
        <v>9</v>
      </c>
      <c r="E1150">
        <v>45</v>
      </c>
      <c r="F1150">
        <v>0</v>
      </c>
    </row>
    <row r="1151" spans="1:6" x14ac:dyDescent="0.35">
      <c r="A1151" t="str">
        <v>Incidente</v>
      </c>
      <c r="B1151" t="str">
        <v>Type8</v>
      </c>
      <c r="C1151" t="str">
        <v>A+ (Crítico)</v>
      </c>
      <c r="D1151">
        <v>9</v>
      </c>
      <c r="E1151">
        <v>27</v>
      </c>
      <c r="F1151">
        <v>1</v>
      </c>
    </row>
    <row r="1152" spans="1:6" x14ac:dyDescent="0.35">
      <c r="A1152" t="str">
        <v>Incidente</v>
      </c>
      <c r="B1152" t="str">
        <v>Type8</v>
      </c>
      <c r="C1152" t="str">
        <v>B (Importante)</v>
      </c>
      <c r="D1152">
        <v>9</v>
      </c>
      <c r="E1152">
        <v>27</v>
      </c>
      <c r="F1152">
        <v>0</v>
      </c>
    </row>
    <row r="1153" spans="1:6" x14ac:dyDescent="0.35">
      <c r="A1153" t="str">
        <v>Incidente</v>
      </c>
      <c r="B1153" t="str">
        <v>Type8</v>
      </c>
      <c r="C1153" t="str">
        <v>A+ (Crítico)</v>
      </c>
      <c r="D1153">
        <v>9</v>
      </c>
      <c r="E1153">
        <v>33</v>
      </c>
      <c r="F1153">
        <v>1</v>
      </c>
    </row>
    <row r="1154" spans="1:6" x14ac:dyDescent="0.35">
      <c r="A1154" t="str">
        <v>Incidente</v>
      </c>
      <c r="B1154" t="str">
        <v>Type8</v>
      </c>
      <c r="C1154" t="str">
        <v>B (Importante)</v>
      </c>
      <c r="D1154">
        <v>9</v>
      </c>
      <c r="E1154">
        <v>33</v>
      </c>
      <c r="F1154">
        <v>14</v>
      </c>
    </row>
    <row r="1155" spans="1:6" x14ac:dyDescent="0.35">
      <c r="A1155" t="str">
        <v>Incidente</v>
      </c>
      <c r="B1155" t="str">
        <v>Type6</v>
      </c>
      <c r="C1155" t="str">
        <v>A (Muy Importante)</v>
      </c>
      <c r="D1155">
        <v>9</v>
      </c>
      <c r="E1155">
        <v>45</v>
      </c>
      <c r="F1155">
        <v>45</v>
      </c>
    </row>
    <row r="1156" spans="1:6" x14ac:dyDescent="0.35">
      <c r="A1156" t="str">
        <v>Incidente</v>
      </c>
      <c r="B1156" t="str">
        <v>Type6</v>
      </c>
      <c r="C1156" t="str">
        <v>A (Muy Importante)</v>
      </c>
      <c r="D1156">
        <v>9</v>
      </c>
      <c r="E1156">
        <v>43</v>
      </c>
      <c r="F1156">
        <v>42</v>
      </c>
    </row>
    <row r="1157" spans="1:6" x14ac:dyDescent="0.35">
      <c r="A1157" t="str">
        <v>Incidente</v>
      </c>
      <c r="B1157" t="str">
        <v>Type17</v>
      </c>
      <c r="C1157" t="str">
        <v>A+ (Crítico)</v>
      </c>
      <c r="D1157">
        <v>9</v>
      </c>
      <c r="E1157">
        <v>34</v>
      </c>
      <c r="F1157">
        <v>20</v>
      </c>
    </row>
    <row r="1158" spans="1:6" x14ac:dyDescent="0.35">
      <c r="A1158" t="str">
        <v>Solicitud de servicio</v>
      </c>
      <c r="B1158" t="str">
        <v>Type12</v>
      </c>
      <c r="C1158" t="str">
        <v>B (Importante)</v>
      </c>
      <c r="D1158">
        <v>9</v>
      </c>
      <c r="E1158">
        <v>31</v>
      </c>
      <c r="F1158">
        <v>0</v>
      </c>
    </row>
    <row r="1159" spans="1:6" x14ac:dyDescent="0.35">
      <c r="A1159" t="str">
        <v>Incidente</v>
      </c>
      <c r="B1159" t="str">
        <v>Type21</v>
      </c>
      <c r="C1159" t="str">
        <v>A (Muy Importante)</v>
      </c>
      <c r="D1159">
        <v>9</v>
      </c>
      <c r="E1159">
        <v>41</v>
      </c>
      <c r="F1159">
        <v>37</v>
      </c>
    </row>
    <row r="1160" spans="1:6" x14ac:dyDescent="0.35">
      <c r="A1160" t="str">
        <v>Incidente</v>
      </c>
      <c r="B1160" t="str">
        <v>Type4</v>
      </c>
      <c r="C1160" t="str">
        <v>A (Muy Importante)</v>
      </c>
      <c r="D1160">
        <v>9</v>
      </c>
      <c r="E1160">
        <v>56</v>
      </c>
      <c r="F1160">
        <v>56</v>
      </c>
    </row>
    <row r="1161" spans="1:6" x14ac:dyDescent="0.35">
      <c r="A1161" t="str">
        <v>Incidente</v>
      </c>
      <c r="B1161" t="str">
        <v>Type4</v>
      </c>
      <c r="C1161" t="str">
        <v>A (Muy Importante)</v>
      </c>
      <c r="D1161">
        <v>9</v>
      </c>
      <c r="E1161">
        <v>62</v>
      </c>
      <c r="F1161">
        <v>62</v>
      </c>
    </row>
    <row r="1162" spans="1:6" x14ac:dyDescent="0.35">
      <c r="A1162" t="str">
        <v>Incidente</v>
      </c>
      <c r="B1162" t="str">
        <v>Type6</v>
      </c>
      <c r="C1162" t="str">
        <v>A (Muy Importante)</v>
      </c>
      <c r="D1162">
        <v>9</v>
      </c>
      <c r="E1162">
        <v>72</v>
      </c>
      <c r="F1162">
        <v>0</v>
      </c>
    </row>
    <row r="1163" spans="1:6" x14ac:dyDescent="0.35">
      <c r="A1163" t="str">
        <v>Incidente</v>
      </c>
      <c r="B1163" t="str">
        <v>Type8</v>
      </c>
      <c r="C1163" t="str">
        <v>B (Importante)</v>
      </c>
      <c r="D1163">
        <v>9</v>
      </c>
      <c r="E1163">
        <v>60</v>
      </c>
      <c r="F1163">
        <v>13</v>
      </c>
    </row>
    <row r="1164" spans="1:6" x14ac:dyDescent="0.35">
      <c r="A1164" t="str">
        <v>Incidente</v>
      </c>
      <c r="B1164" t="str">
        <v>Type8</v>
      </c>
      <c r="C1164" t="str">
        <v>A+ (Crítico)</v>
      </c>
      <c r="D1164">
        <v>9</v>
      </c>
      <c r="E1164">
        <v>89</v>
      </c>
      <c r="F1164">
        <v>33</v>
      </c>
    </row>
    <row r="1165" spans="1:6" x14ac:dyDescent="0.35">
      <c r="A1165" t="str">
        <v>Incidente</v>
      </c>
      <c r="B1165" t="str">
        <v>Type8</v>
      </c>
      <c r="C1165" t="str">
        <v>A+ (Crítico)</v>
      </c>
      <c r="D1165">
        <v>9</v>
      </c>
      <c r="E1165">
        <v>96</v>
      </c>
      <c r="F1165">
        <v>19</v>
      </c>
    </row>
    <row r="1166" spans="1:6" x14ac:dyDescent="0.35">
      <c r="A1166" t="str">
        <v>Incidente</v>
      </c>
      <c r="B1166" t="str">
        <v>Type8</v>
      </c>
      <c r="C1166" t="str">
        <v>A (Muy Importante)</v>
      </c>
      <c r="D1166">
        <v>9</v>
      </c>
      <c r="E1166">
        <v>127</v>
      </c>
      <c r="F1166">
        <v>0</v>
      </c>
    </row>
    <row r="1167" spans="1:6" x14ac:dyDescent="0.35">
      <c r="A1167" t="str">
        <v>Incidente</v>
      </c>
      <c r="B1167" t="str">
        <v>Type4</v>
      </c>
      <c r="C1167" t="str">
        <v>A (Muy Importante)</v>
      </c>
      <c r="D1167">
        <v>9</v>
      </c>
      <c r="E1167">
        <v>118</v>
      </c>
      <c r="F1167">
        <v>118</v>
      </c>
    </row>
    <row r="1168" spans="1:6" x14ac:dyDescent="0.35">
      <c r="A1168" t="str">
        <v>Incidente</v>
      </c>
      <c r="B1168" t="str">
        <v>Type13</v>
      </c>
      <c r="C1168" t="str">
        <v>B (Importante)</v>
      </c>
      <c r="D1168">
        <v>9</v>
      </c>
      <c r="E1168">
        <v>128</v>
      </c>
      <c r="F1168">
        <v>16</v>
      </c>
    </row>
    <row r="1169" spans="1:6" x14ac:dyDescent="0.35">
      <c r="A1169" t="str">
        <v>Incidente</v>
      </c>
      <c r="B1169" t="str">
        <v>Type13</v>
      </c>
      <c r="C1169" t="str">
        <v>A+ (Crítico)</v>
      </c>
      <c r="D1169">
        <v>9</v>
      </c>
      <c r="E1169">
        <v>130</v>
      </c>
      <c r="F1169">
        <v>19</v>
      </c>
    </row>
    <row r="1170" spans="1:6" x14ac:dyDescent="0.35">
      <c r="A1170" t="str">
        <v>Incidente</v>
      </c>
      <c r="B1170" t="str">
        <v>Type8</v>
      </c>
      <c r="C1170" t="str">
        <v>A+ (Crítico)</v>
      </c>
      <c r="D1170">
        <v>9</v>
      </c>
      <c r="E1170">
        <v>133</v>
      </c>
      <c r="F1170">
        <v>19</v>
      </c>
    </row>
    <row r="1171" spans="1:6" x14ac:dyDescent="0.35">
      <c r="A1171" t="str">
        <v>Incidente</v>
      </c>
      <c r="B1171" t="str">
        <v>Type8</v>
      </c>
      <c r="C1171" t="str">
        <v>A+ (Crítico)</v>
      </c>
      <c r="D1171">
        <v>9</v>
      </c>
      <c r="E1171">
        <v>160</v>
      </c>
      <c r="F1171">
        <v>19</v>
      </c>
    </row>
    <row r="1172" spans="1:6" x14ac:dyDescent="0.35">
      <c r="A1172" t="str">
        <v>Incidente</v>
      </c>
      <c r="B1172" t="str">
        <v>Type8</v>
      </c>
      <c r="C1172" t="str">
        <v>B (Importante)</v>
      </c>
      <c r="D1172">
        <v>9</v>
      </c>
      <c r="E1172">
        <v>191</v>
      </c>
      <c r="F1172">
        <v>0</v>
      </c>
    </row>
    <row r="1173" spans="1:6" x14ac:dyDescent="0.35">
      <c r="A1173" t="str">
        <v>Incidente</v>
      </c>
      <c r="B1173" t="str">
        <v>Type2</v>
      </c>
      <c r="C1173" t="str">
        <v>A (Muy Importante)</v>
      </c>
      <c r="D1173">
        <v>8</v>
      </c>
      <c r="E1173">
        <v>1</v>
      </c>
      <c r="F1173">
        <v>1</v>
      </c>
    </row>
    <row r="1174" spans="1:6" x14ac:dyDescent="0.35">
      <c r="A1174" t="str">
        <v>Incidente</v>
      </c>
      <c r="B1174" t="str">
        <v>Type2</v>
      </c>
      <c r="C1174" t="str">
        <v>A+ (Crítico)</v>
      </c>
      <c r="D1174">
        <v>8</v>
      </c>
      <c r="E1174">
        <v>1</v>
      </c>
      <c r="F1174">
        <v>0</v>
      </c>
    </row>
    <row r="1175" spans="1:6" x14ac:dyDescent="0.35">
      <c r="A1175" t="str">
        <v>Incidente</v>
      </c>
      <c r="B1175" t="str">
        <v>Type2</v>
      </c>
      <c r="C1175" t="str">
        <v>A (Muy Importante)</v>
      </c>
      <c r="D1175">
        <v>8</v>
      </c>
      <c r="E1175">
        <v>1</v>
      </c>
      <c r="F1175">
        <v>1</v>
      </c>
    </row>
    <row r="1176" spans="1:6" x14ac:dyDescent="0.35">
      <c r="A1176" t="str">
        <v>Incidente</v>
      </c>
      <c r="B1176" t="str">
        <v>Type6</v>
      </c>
      <c r="C1176" t="str">
        <v>A (Muy Importante)</v>
      </c>
      <c r="D1176">
        <v>8</v>
      </c>
      <c r="E1176">
        <v>1</v>
      </c>
      <c r="F1176">
        <v>0</v>
      </c>
    </row>
    <row r="1177" spans="1:6" x14ac:dyDescent="0.35">
      <c r="A1177" t="str">
        <v>Incidente</v>
      </c>
      <c r="B1177" t="str">
        <v>Type4</v>
      </c>
      <c r="C1177" t="str">
        <v>A (Muy Importante)</v>
      </c>
      <c r="D1177">
        <v>8</v>
      </c>
      <c r="E1177">
        <v>0</v>
      </c>
      <c r="F1177">
        <v>0</v>
      </c>
    </row>
    <row r="1178" spans="1:6" x14ac:dyDescent="0.35">
      <c r="A1178" t="str">
        <v>Incidente</v>
      </c>
      <c r="B1178" t="str">
        <v>Type6</v>
      </c>
      <c r="C1178" t="str">
        <v>A (Muy Importante)</v>
      </c>
      <c r="D1178">
        <v>8</v>
      </c>
      <c r="E1178">
        <v>1</v>
      </c>
      <c r="F1178">
        <v>0</v>
      </c>
    </row>
    <row r="1179" spans="1:6" x14ac:dyDescent="0.35">
      <c r="A1179" t="str">
        <v>Incidente</v>
      </c>
      <c r="B1179" t="str">
        <v>Type4</v>
      </c>
      <c r="C1179" t="str">
        <v>A (Muy Importante)</v>
      </c>
      <c r="D1179">
        <v>8</v>
      </c>
      <c r="E1179">
        <v>0</v>
      </c>
      <c r="F1179">
        <v>0</v>
      </c>
    </row>
    <row r="1180" spans="1:6" x14ac:dyDescent="0.35">
      <c r="A1180" t="str">
        <v>Incidente</v>
      </c>
      <c r="B1180" t="str">
        <v>Type4</v>
      </c>
      <c r="C1180" t="str">
        <v>A (Muy Importante)</v>
      </c>
      <c r="D1180">
        <v>8</v>
      </c>
      <c r="E1180">
        <v>0</v>
      </c>
      <c r="F1180">
        <v>0</v>
      </c>
    </row>
    <row r="1181" spans="1:6" x14ac:dyDescent="0.35">
      <c r="A1181" t="str">
        <v>Incidente</v>
      </c>
      <c r="B1181" t="str">
        <v>Type6</v>
      </c>
      <c r="C1181" t="str">
        <v>A (Muy Importante)</v>
      </c>
      <c r="D1181">
        <v>8</v>
      </c>
      <c r="E1181">
        <v>0</v>
      </c>
      <c r="F1181">
        <v>0</v>
      </c>
    </row>
    <row r="1182" spans="1:6" x14ac:dyDescent="0.35">
      <c r="A1182" t="str">
        <v>Solicitud de servicio</v>
      </c>
      <c r="B1182" t="str">
        <v>Type1</v>
      </c>
      <c r="C1182" t="str">
        <v>A (Muy Importante)</v>
      </c>
      <c r="D1182">
        <v>8</v>
      </c>
      <c r="E1182">
        <v>0</v>
      </c>
      <c r="F1182">
        <v>0</v>
      </c>
    </row>
    <row r="1183" spans="1:6" x14ac:dyDescent="0.35">
      <c r="A1183" t="str">
        <v>Incidente</v>
      </c>
      <c r="B1183" t="str">
        <v>Type4</v>
      </c>
      <c r="C1183" t="str">
        <v>A (Muy Importante)</v>
      </c>
      <c r="D1183">
        <v>8</v>
      </c>
      <c r="E1183">
        <v>0</v>
      </c>
      <c r="F1183">
        <v>0</v>
      </c>
    </row>
    <row r="1184" spans="1:6" x14ac:dyDescent="0.35">
      <c r="A1184" t="str">
        <v>Incidente</v>
      </c>
      <c r="B1184" t="str">
        <v>Type4</v>
      </c>
      <c r="C1184" t="str">
        <v>A (Muy Importante)</v>
      </c>
      <c r="D1184">
        <v>8</v>
      </c>
      <c r="E1184">
        <v>1</v>
      </c>
      <c r="F1184">
        <v>0</v>
      </c>
    </row>
    <row r="1185" spans="1:6" x14ac:dyDescent="0.35">
      <c r="A1185" t="str">
        <v>Incidente</v>
      </c>
      <c r="B1185" t="str">
        <v>Type4</v>
      </c>
      <c r="C1185" t="str">
        <v>A++ (Bloqueo)</v>
      </c>
      <c r="D1185">
        <v>8</v>
      </c>
      <c r="E1185">
        <v>0</v>
      </c>
      <c r="F1185">
        <v>0</v>
      </c>
    </row>
    <row r="1186" spans="1:6" x14ac:dyDescent="0.35">
      <c r="A1186" t="str">
        <v>Incidente</v>
      </c>
      <c r="B1186" t="str">
        <v>Type4</v>
      </c>
      <c r="C1186" t="str">
        <v>A (Muy Importante)</v>
      </c>
      <c r="D1186">
        <v>8</v>
      </c>
      <c r="E1186">
        <v>0</v>
      </c>
      <c r="F1186">
        <v>0</v>
      </c>
    </row>
    <row r="1187" spans="1:6" x14ac:dyDescent="0.35">
      <c r="A1187" t="str">
        <v>Incidente</v>
      </c>
      <c r="B1187" t="str">
        <v>Type4</v>
      </c>
      <c r="C1187" t="str">
        <v>A (Muy Importante)</v>
      </c>
      <c r="D1187">
        <v>8</v>
      </c>
      <c r="E1187">
        <v>1</v>
      </c>
      <c r="F1187">
        <v>0</v>
      </c>
    </row>
    <row r="1188" spans="1:6" x14ac:dyDescent="0.35">
      <c r="A1188" t="str">
        <v>Incidente</v>
      </c>
      <c r="B1188" t="str">
        <v>Type4</v>
      </c>
      <c r="C1188" t="str">
        <v>A++ (Bloqueo)</v>
      </c>
      <c r="D1188">
        <v>8</v>
      </c>
      <c r="E1188">
        <v>3</v>
      </c>
      <c r="F1188">
        <v>3</v>
      </c>
    </row>
    <row r="1189" spans="1:6" x14ac:dyDescent="0.35">
      <c r="A1189" t="str">
        <v>Incidente</v>
      </c>
      <c r="B1189" t="str">
        <v>Type4</v>
      </c>
      <c r="C1189" t="str">
        <v>A++ (Bloqueo)</v>
      </c>
      <c r="D1189">
        <v>8</v>
      </c>
      <c r="E1189">
        <v>0</v>
      </c>
      <c r="F1189">
        <v>0</v>
      </c>
    </row>
    <row r="1190" spans="1:6" x14ac:dyDescent="0.35">
      <c r="A1190" t="str">
        <v>Solicitud de servicio</v>
      </c>
      <c r="B1190" t="str">
        <v>Type1</v>
      </c>
      <c r="C1190" t="str">
        <v>B (Importante)</v>
      </c>
      <c r="D1190">
        <v>8</v>
      </c>
      <c r="E1190">
        <v>0</v>
      </c>
      <c r="F1190">
        <v>0</v>
      </c>
    </row>
    <row r="1191" spans="1:6" x14ac:dyDescent="0.35">
      <c r="A1191" t="str">
        <v>Solicitud de servicio</v>
      </c>
      <c r="B1191" t="str">
        <v>Type1</v>
      </c>
      <c r="C1191" t="str">
        <v>B (Importante)</v>
      </c>
      <c r="D1191">
        <v>8</v>
      </c>
      <c r="E1191">
        <v>1</v>
      </c>
      <c r="F1191">
        <v>0</v>
      </c>
    </row>
    <row r="1192" spans="1:6" x14ac:dyDescent="0.35">
      <c r="A1192" t="str">
        <v>Incidente</v>
      </c>
      <c r="B1192" t="str">
        <v>Type6</v>
      </c>
      <c r="C1192" t="str">
        <v>A (Muy Importante)</v>
      </c>
      <c r="D1192">
        <v>8</v>
      </c>
      <c r="E1192">
        <v>0</v>
      </c>
      <c r="F1192">
        <v>0</v>
      </c>
    </row>
    <row r="1193" spans="1:6" x14ac:dyDescent="0.35">
      <c r="A1193" t="str">
        <v>Incidente</v>
      </c>
      <c r="B1193" t="str">
        <v>Type6</v>
      </c>
      <c r="C1193" t="str">
        <v>A (Muy Importante)</v>
      </c>
      <c r="D1193">
        <v>8</v>
      </c>
      <c r="E1193">
        <v>1</v>
      </c>
      <c r="F1193">
        <v>1</v>
      </c>
    </row>
    <row r="1194" spans="1:6" x14ac:dyDescent="0.35">
      <c r="A1194" t="str">
        <v>Incidente</v>
      </c>
      <c r="B1194" t="str">
        <v>Type6</v>
      </c>
      <c r="C1194" t="str">
        <v>A+ (Crítico)</v>
      </c>
      <c r="D1194">
        <v>8</v>
      </c>
      <c r="E1194">
        <v>2</v>
      </c>
      <c r="F1194">
        <v>1</v>
      </c>
    </row>
    <row r="1195" spans="1:6" x14ac:dyDescent="0.35">
      <c r="A1195" t="str">
        <v>Incidente</v>
      </c>
      <c r="B1195" t="str">
        <v>Type2</v>
      </c>
      <c r="C1195" t="str">
        <v>A (Muy Importante)</v>
      </c>
      <c r="D1195">
        <v>8</v>
      </c>
      <c r="E1195">
        <v>2</v>
      </c>
      <c r="F1195">
        <v>2</v>
      </c>
    </row>
    <row r="1196" spans="1:6" x14ac:dyDescent="0.35">
      <c r="A1196" t="str">
        <v>Incidente</v>
      </c>
      <c r="B1196" t="str">
        <v>Type2</v>
      </c>
      <c r="C1196" t="str">
        <v>A (Muy Importante)</v>
      </c>
      <c r="D1196">
        <v>8</v>
      </c>
      <c r="E1196">
        <v>0</v>
      </c>
      <c r="F1196">
        <v>0</v>
      </c>
    </row>
    <row r="1197" spans="1:6" x14ac:dyDescent="0.35">
      <c r="A1197" t="str">
        <v>Incidente</v>
      </c>
      <c r="B1197" t="str">
        <v>Type6</v>
      </c>
      <c r="C1197" t="str">
        <v>A (Muy Importante)</v>
      </c>
      <c r="D1197">
        <v>8</v>
      </c>
      <c r="E1197">
        <v>1</v>
      </c>
      <c r="F1197">
        <v>1</v>
      </c>
    </row>
    <row r="1198" spans="1:6" x14ac:dyDescent="0.35">
      <c r="A1198" t="str">
        <v>Incidente</v>
      </c>
      <c r="B1198" t="str">
        <v>Type8</v>
      </c>
      <c r="C1198" t="str">
        <v>B (Importante)</v>
      </c>
      <c r="D1198">
        <v>8</v>
      </c>
      <c r="E1198">
        <v>0</v>
      </c>
      <c r="F1198">
        <v>0</v>
      </c>
    </row>
    <row r="1199" spans="1:6" x14ac:dyDescent="0.35">
      <c r="A1199" t="str">
        <v>Incidente</v>
      </c>
      <c r="B1199" t="str">
        <v>Type8</v>
      </c>
      <c r="C1199" t="str">
        <v>B (Importante)</v>
      </c>
      <c r="D1199">
        <v>8</v>
      </c>
      <c r="E1199">
        <v>2</v>
      </c>
      <c r="F1199">
        <v>1</v>
      </c>
    </row>
    <row r="1200" spans="1:6" x14ac:dyDescent="0.35">
      <c r="A1200" t="str">
        <v>Incidente</v>
      </c>
      <c r="B1200" t="str">
        <v>Type8</v>
      </c>
      <c r="C1200" t="str">
        <v>B (Importante)</v>
      </c>
      <c r="D1200">
        <v>8</v>
      </c>
      <c r="E1200">
        <v>3</v>
      </c>
      <c r="F1200">
        <v>0</v>
      </c>
    </row>
    <row r="1201" spans="1:6" x14ac:dyDescent="0.35">
      <c r="A1201" t="str">
        <v>Incidente</v>
      </c>
      <c r="B1201" t="str">
        <v>Type8</v>
      </c>
      <c r="C1201" t="str">
        <v>B (Importante)</v>
      </c>
      <c r="D1201">
        <v>8</v>
      </c>
      <c r="E1201">
        <v>3</v>
      </c>
      <c r="F1201">
        <v>0</v>
      </c>
    </row>
    <row r="1202" spans="1:6" x14ac:dyDescent="0.35">
      <c r="A1202" t="str">
        <v>Incidente</v>
      </c>
      <c r="B1202" t="str">
        <v>Type4</v>
      </c>
      <c r="C1202" t="str">
        <v>A (Muy Importante)</v>
      </c>
      <c r="D1202">
        <v>8</v>
      </c>
      <c r="E1202">
        <v>0</v>
      </c>
      <c r="F1202">
        <v>0</v>
      </c>
    </row>
    <row r="1203" spans="1:6" x14ac:dyDescent="0.35">
      <c r="A1203" t="str">
        <v>Incidente</v>
      </c>
      <c r="B1203" t="str">
        <v>Type4</v>
      </c>
      <c r="C1203" t="str">
        <v>A+ (Crítico)</v>
      </c>
      <c r="D1203">
        <v>8</v>
      </c>
      <c r="E1203">
        <v>1</v>
      </c>
      <c r="F1203">
        <v>1</v>
      </c>
    </row>
    <row r="1204" spans="1:6" x14ac:dyDescent="0.35">
      <c r="A1204" t="str">
        <v>Incidente</v>
      </c>
      <c r="B1204" t="str">
        <v>Type2</v>
      </c>
      <c r="C1204" t="str">
        <v>A (Muy Importante)</v>
      </c>
      <c r="D1204">
        <v>8</v>
      </c>
      <c r="E1204">
        <v>9</v>
      </c>
      <c r="F1204">
        <v>5</v>
      </c>
    </row>
    <row r="1205" spans="1:6" x14ac:dyDescent="0.35">
      <c r="A1205" t="str">
        <v>Solicitud de servicio</v>
      </c>
      <c r="B1205" t="str">
        <v>Type1</v>
      </c>
      <c r="C1205" t="str">
        <v>B (Importante)</v>
      </c>
      <c r="D1205">
        <v>8</v>
      </c>
      <c r="E1205">
        <v>0</v>
      </c>
      <c r="F1205">
        <v>0</v>
      </c>
    </row>
    <row r="1206" spans="1:6" x14ac:dyDescent="0.35">
      <c r="A1206" t="str">
        <v>Incidente</v>
      </c>
      <c r="B1206" t="str">
        <v>Type4</v>
      </c>
      <c r="C1206" t="str">
        <v>A++ (Bloqueo)</v>
      </c>
      <c r="D1206">
        <v>8</v>
      </c>
      <c r="E1206">
        <v>0</v>
      </c>
      <c r="F1206">
        <v>0</v>
      </c>
    </row>
    <row r="1207" spans="1:6" x14ac:dyDescent="0.35">
      <c r="A1207" t="str">
        <v>Incidente</v>
      </c>
      <c r="B1207" t="str">
        <v>Type6</v>
      </c>
      <c r="C1207" t="str">
        <v>A (Muy Importante)</v>
      </c>
      <c r="D1207">
        <v>8</v>
      </c>
      <c r="E1207">
        <v>8</v>
      </c>
      <c r="F1207">
        <v>7</v>
      </c>
    </row>
    <row r="1208" spans="1:6" x14ac:dyDescent="0.35">
      <c r="A1208" t="str">
        <v>Solicitud de servicio</v>
      </c>
      <c r="B1208" t="str">
        <v>Type10</v>
      </c>
      <c r="C1208" t="str">
        <v>B (Importante)</v>
      </c>
      <c r="D1208">
        <v>8</v>
      </c>
      <c r="E1208">
        <v>1</v>
      </c>
      <c r="F1208">
        <v>0</v>
      </c>
    </row>
    <row r="1209" spans="1:6" x14ac:dyDescent="0.35">
      <c r="A1209" t="str">
        <v>Incidente</v>
      </c>
      <c r="B1209" t="str">
        <v>Type2</v>
      </c>
      <c r="C1209" t="str">
        <v>A (Muy Importante)</v>
      </c>
      <c r="D1209">
        <v>8</v>
      </c>
      <c r="E1209">
        <v>4</v>
      </c>
      <c r="F1209">
        <v>4</v>
      </c>
    </row>
    <row r="1210" spans="1:6" x14ac:dyDescent="0.35">
      <c r="A1210" t="str">
        <v>Incidente</v>
      </c>
      <c r="B1210" t="str">
        <v>Type6</v>
      </c>
      <c r="C1210" t="str">
        <v>A (Muy Importante)</v>
      </c>
      <c r="D1210">
        <v>8</v>
      </c>
      <c r="E1210">
        <v>5</v>
      </c>
      <c r="F1210">
        <v>5</v>
      </c>
    </row>
    <row r="1211" spans="1:6" x14ac:dyDescent="0.35">
      <c r="A1211" t="str">
        <v>Incidente</v>
      </c>
      <c r="B1211" t="str">
        <v>Type8</v>
      </c>
      <c r="C1211" t="str">
        <v>B (Importante)</v>
      </c>
      <c r="D1211">
        <v>8</v>
      </c>
      <c r="E1211">
        <v>8</v>
      </c>
      <c r="F1211">
        <v>0</v>
      </c>
    </row>
    <row r="1212" spans="1:6" x14ac:dyDescent="0.35">
      <c r="A1212" t="str">
        <v>Incidente</v>
      </c>
      <c r="B1212" t="str">
        <v>Type6</v>
      </c>
      <c r="C1212" t="str">
        <v>A+ (Crítico)</v>
      </c>
      <c r="D1212">
        <v>8</v>
      </c>
      <c r="E1212">
        <v>1</v>
      </c>
      <c r="F1212">
        <v>1</v>
      </c>
    </row>
    <row r="1213" spans="1:6" x14ac:dyDescent="0.35">
      <c r="A1213" t="str">
        <v>Solicitud de servicio</v>
      </c>
      <c r="B1213" t="str">
        <v>Type1</v>
      </c>
      <c r="C1213" t="str">
        <v>A (Muy Importante)</v>
      </c>
      <c r="D1213">
        <v>8</v>
      </c>
      <c r="E1213">
        <v>0</v>
      </c>
      <c r="F1213">
        <v>0</v>
      </c>
    </row>
    <row r="1214" spans="1:6" x14ac:dyDescent="0.35">
      <c r="A1214" t="str">
        <v>Incidente</v>
      </c>
      <c r="B1214" t="str">
        <v>Type4</v>
      </c>
      <c r="C1214" t="str">
        <v>A++ (Bloqueo)</v>
      </c>
      <c r="D1214">
        <v>8</v>
      </c>
      <c r="E1214">
        <v>1</v>
      </c>
      <c r="F1214">
        <v>1</v>
      </c>
    </row>
    <row r="1215" spans="1:6" x14ac:dyDescent="0.35">
      <c r="A1215" t="str">
        <v>Incidente</v>
      </c>
      <c r="B1215" t="str">
        <v>Type4</v>
      </c>
      <c r="C1215" t="str">
        <v>A++ (Bloqueo)</v>
      </c>
      <c r="D1215">
        <v>8</v>
      </c>
      <c r="E1215">
        <v>0</v>
      </c>
      <c r="F1215">
        <v>0</v>
      </c>
    </row>
    <row r="1216" spans="1:6" x14ac:dyDescent="0.35">
      <c r="A1216" t="str">
        <v>Incidente</v>
      </c>
      <c r="B1216" t="str">
        <v>Type6</v>
      </c>
      <c r="C1216" t="str">
        <v>A (Muy Importante)</v>
      </c>
      <c r="D1216">
        <v>8</v>
      </c>
      <c r="E1216">
        <v>1</v>
      </c>
      <c r="F1216">
        <v>0</v>
      </c>
    </row>
    <row r="1217" spans="1:6" x14ac:dyDescent="0.35">
      <c r="A1217" t="str">
        <v>Incidente</v>
      </c>
      <c r="B1217" t="str">
        <v>Type4</v>
      </c>
      <c r="C1217" t="str">
        <v>A (Muy Importante)</v>
      </c>
      <c r="D1217">
        <v>8</v>
      </c>
      <c r="E1217">
        <v>1</v>
      </c>
      <c r="F1217">
        <v>1</v>
      </c>
    </row>
    <row r="1218" spans="1:6" x14ac:dyDescent="0.35">
      <c r="A1218" t="str">
        <v>Incidente</v>
      </c>
      <c r="B1218" t="str">
        <v>Type4</v>
      </c>
      <c r="C1218" t="str">
        <v>A+ (Crítico)</v>
      </c>
      <c r="D1218">
        <v>8</v>
      </c>
      <c r="E1218">
        <v>1</v>
      </c>
      <c r="F1218">
        <v>0</v>
      </c>
    </row>
    <row r="1219" spans="1:6" x14ac:dyDescent="0.35">
      <c r="A1219" t="str">
        <v>Incidente</v>
      </c>
      <c r="B1219" t="str">
        <v>Type4</v>
      </c>
      <c r="C1219" t="str">
        <v>A+ (Crítico)</v>
      </c>
      <c r="D1219">
        <v>8</v>
      </c>
      <c r="E1219">
        <v>1</v>
      </c>
      <c r="F1219">
        <v>0</v>
      </c>
    </row>
    <row r="1220" spans="1:6" x14ac:dyDescent="0.35">
      <c r="A1220" t="str">
        <v>Incidente</v>
      </c>
      <c r="B1220" t="str">
        <v>Type4</v>
      </c>
      <c r="C1220" t="str">
        <v>A+ (Crítico)</v>
      </c>
      <c r="D1220">
        <v>8</v>
      </c>
      <c r="E1220">
        <v>1</v>
      </c>
      <c r="F1220">
        <v>0</v>
      </c>
    </row>
    <row r="1221" spans="1:6" x14ac:dyDescent="0.35">
      <c r="A1221" t="str">
        <v>Incidente</v>
      </c>
      <c r="B1221" t="str">
        <v>Type4</v>
      </c>
      <c r="C1221" t="str">
        <v>A+ (Crítico)</v>
      </c>
      <c r="D1221">
        <v>8</v>
      </c>
      <c r="E1221">
        <v>2</v>
      </c>
      <c r="F1221">
        <v>2</v>
      </c>
    </row>
    <row r="1222" spans="1:6" x14ac:dyDescent="0.35">
      <c r="A1222" t="str">
        <v>Incidente</v>
      </c>
      <c r="B1222" t="str">
        <v>Type4</v>
      </c>
      <c r="C1222" t="str">
        <v>A+ (Crítico)</v>
      </c>
      <c r="D1222">
        <v>8</v>
      </c>
      <c r="E1222">
        <v>1</v>
      </c>
      <c r="F1222">
        <v>0</v>
      </c>
    </row>
    <row r="1223" spans="1:6" x14ac:dyDescent="0.35">
      <c r="A1223" t="str">
        <v>Incidente</v>
      </c>
      <c r="B1223" t="str">
        <v>Type4</v>
      </c>
      <c r="C1223" t="str">
        <v>A (Muy Importante)</v>
      </c>
      <c r="D1223">
        <v>8</v>
      </c>
      <c r="E1223">
        <v>0</v>
      </c>
      <c r="F1223">
        <v>0</v>
      </c>
    </row>
    <row r="1224" spans="1:6" x14ac:dyDescent="0.35">
      <c r="A1224" t="str">
        <v>Incidente</v>
      </c>
      <c r="B1224" t="str">
        <v>Type6</v>
      </c>
      <c r="C1224" t="str">
        <v>A (Muy Importante)</v>
      </c>
      <c r="D1224">
        <v>8</v>
      </c>
      <c r="E1224">
        <v>0</v>
      </c>
      <c r="F1224">
        <v>0</v>
      </c>
    </row>
    <row r="1225" spans="1:6" x14ac:dyDescent="0.35">
      <c r="A1225" t="str">
        <v>Incidente</v>
      </c>
      <c r="B1225" t="str">
        <v>Type8</v>
      </c>
      <c r="C1225" t="str">
        <v>B (Importante)</v>
      </c>
      <c r="D1225">
        <v>8</v>
      </c>
      <c r="E1225">
        <v>10</v>
      </c>
      <c r="F1225">
        <v>0</v>
      </c>
    </row>
    <row r="1226" spans="1:6" x14ac:dyDescent="0.35">
      <c r="A1226" t="str">
        <v>Solicitud de servicio</v>
      </c>
      <c r="B1226" t="str">
        <v>Type1</v>
      </c>
      <c r="C1226" t="str">
        <v>A (Muy Importante)</v>
      </c>
      <c r="D1226">
        <v>8</v>
      </c>
      <c r="E1226">
        <v>0</v>
      </c>
      <c r="F1226">
        <v>0</v>
      </c>
    </row>
    <row r="1227" spans="1:6" x14ac:dyDescent="0.35">
      <c r="A1227" t="str">
        <v>Incidente</v>
      </c>
      <c r="B1227" t="str">
        <v>Type4</v>
      </c>
      <c r="C1227" t="str">
        <v>A (Muy Importante)</v>
      </c>
      <c r="D1227">
        <v>8</v>
      </c>
      <c r="E1227">
        <v>0</v>
      </c>
      <c r="F1227">
        <v>0</v>
      </c>
    </row>
    <row r="1228" spans="1:6" x14ac:dyDescent="0.35">
      <c r="A1228" t="str">
        <v>Incidente</v>
      </c>
      <c r="B1228" t="str">
        <v>Type4</v>
      </c>
      <c r="C1228" t="str">
        <v>A++ (Bloqueo)</v>
      </c>
      <c r="D1228">
        <v>8</v>
      </c>
      <c r="E1228">
        <v>12</v>
      </c>
      <c r="F1228">
        <v>12</v>
      </c>
    </row>
    <row r="1229" spans="1:6" x14ac:dyDescent="0.35">
      <c r="A1229" t="str">
        <v>Incidente</v>
      </c>
      <c r="B1229" t="str">
        <v>Type2</v>
      </c>
      <c r="C1229" t="str">
        <v>A+ (Crítico)</v>
      </c>
      <c r="D1229">
        <v>8</v>
      </c>
      <c r="E1229">
        <v>0</v>
      </c>
      <c r="F1229">
        <v>0</v>
      </c>
    </row>
    <row r="1230" spans="1:6" x14ac:dyDescent="0.35">
      <c r="A1230" t="str">
        <v>Solicitud de servicio</v>
      </c>
      <c r="B1230" t="str">
        <v>Type1</v>
      </c>
      <c r="C1230" t="str">
        <v>A (Muy Importante)</v>
      </c>
      <c r="D1230">
        <v>8</v>
      </c>
      <c r="E1230">
        <v>0</v>
      </c>
      <c r="F1230">
        <v>0</v>
      </c>
    </row>
    <row r="1231" spans="1:6" x14ac:dyDescent="0.35">
      <c r="A1231" t="str">
        <v>Incidente</v>
      </c>
      <c r="B1231" t="str">
        <v>Type6</v>
      </c>
      <c r="C1231" t="str">
        <v>A+ (Crítico)</v>
      </c>
      <c r="D1231">
        <v>8</v>
      </c>
      <c r="E1231">
        <v>1</v>
      </c>
      <c r="F1231">
        <v>1</v>
      </c>
    </row>
    <row r="1232" spans="1:6" x14ac:dyDescent="0.35">
      <c r="A1232" t="str">
        <v>Incidente</v>
      </c>
      <c r="B1232" t="str">
        <v>Type8</v>
      </c>
      <c r="C1232" t="str">
        <v>B (Importante)</v>
      </c>
      <c r="D1232">
        <v>8</v>
      </c>
      <c r="E1232">
        <v>1</v>
      </c>
      <c r="F1232">
        <v>0</v>
      </c>
    </row>
    <row r="1233" spans="1:6" x14ac:dyDescent="0.35">
      <c r="A1233" t="str">
        <v>Incidente</v>
      </c>
      <c r="B1233" t="str">
        <v>Type6</v>
      </c>
      <c r="C1233" t="str">
        <v>A (Muy Importante)</v>
      </c>
      <c r="D1233">
        <v>8</v>
      </c>
      <c r="E1233">
        <v>1</v>
      </c>
      <c r="F1233">
        <v>1</v>
      </c>
    </row>
    <row r="1234" spans="1:6" x14ac:dyDescent="0.35">
      <c r="A1234" t="str">
        <v>Incidente</v>
      </c>
      <c r="B1234" t="str">
        <v>Type4</v>
      </c>
      <c r="C1234" t="str">
        <v>A+ (Crítico)</v>
      </c>
      <c r="D1234">
        <v>8</v>
      </c>
      <c r="E1234">
        <v>0</v>
      </c>
      <c r="F1234">
        <v>0</v>
      </c>
    </row>
    <row r="1235" spans="1:6" x14ac:dyDescent="0.35">
      <c r="A1235" t="str">
        <v>Incidente</v>
      </c>
      <c r="B1235" t="str">
        <v>Type4</v>
      </c>
      <c r="C1235" t="str">
        <v>A++ (Bloqueo)</v>
      </c>
      <c r="D1235">
        <v>8</v>
      </c>
      <c r="E1235">
        <v>0</v>
      </c>
      <c r="F1235">
        <v>0</v>
      </c>
    </row>
    <row r="1236" spans="1:6" x14ac:dyDescent="0.35">
      <c r="A1236" t="str">
        <v>Incidente</v>
      </c>
      <c r="B1236" t="str">
        <v>Type6</v>
      </c>
      <c r="C1236" t="str">
        <v>A (Muy Importante)</v>
      </c>
      <c r="D1236">
        <v>8</v>
      </c>
      <c r="E1236">
        <v>0</v>
      </c>
      <c r="F1236">
        <v>0</v>
      </c>
    </row>
    <row r="1237" spans="1:6" x14ac:dyDescent="0.35">
      <c r="A1237" t="str">
        <v>Incidente</v>
      </c>
      <c r="B1237" t="str">
        <v>Type2</v>
      </c>
      <c r="C1237" t="str">
        <v>A+ (Crítico)</v>
      </c>
      <c r="D1237">
        <v>8</v>
      </c>
      <c r="E1237">
        <v>13</v>
      </c>
      <c r="F1237">
        <v>13</v>
      </c>
    </row>
    <row r="1238" spans="1:6" x14ac:dyDescent="0.35">
      <c r="A1238" t="str">
        <v>Incidente</v>
      </c>
      <c r="B1238" t="str">
        <v>Type6</v>
      </c>
      <c r="C1238" t="str">
        <v>A (Muy Importante)</v>
      </c>
      <c r="D1238">
        <v>8</v>
      </c>
      <c r="E1238">
        <v>0</v>
      </c>
      <c r="F1238">
        <v>0</v>
      </c>
    </row>
    <row r="1239" spans="1:6" x14ac:dyDescent="0.35">
      <c r="A1239" t="str">
        <v>Incidente</v>
      </c>
      <c r="B1239" t="str">
        <v>Type2</v>
      </c>
      <c r="C1239" t="str">
        <v>A (Muy Importante)</v>
      </c>
      <c r="D1239">
        <v>8</v>
      </c>
      <c r="E1239">
        <v>2</v>
      </c>
      <c r="F1239">
        <v>2</v>
      </c>
    </row>
    <row r="1240" spans="1:6" x14ac:dyDescent="0.35">
      <c r="A1240" t="str">
        <v>Incidente</v>
      </c>
      <c r="B1240" t="str">
        <v>Type4</v>
      </c>
      <c r="C1240" t="str">
        <v>A+ (Crítico)</v>
      </c>
      <c r="D1240">
        <v>8</v>
      </c>
      <c r="E1240">
        <v>0</v>
      </c>
      <c r="F1240">
        <v>0</v>
      </c>
    </row>
    <row r="1241" spans="1:6" x14ac:dyDescent="0.35">
      <c r="A1241" t="str">
        <v>Solicitud de servicio</v>
      </c>
      <c r="B1241" t="str">
        <v>Type1</v>
      </c>
      <c r="C1241" t="str">
        <v>A (Muy Importante)</v>
      </c>
      <c r="D1241">
        <v>8</v>
      </c>
      <c r="E1241">
        <v>0</v>
      </c>
      <c r="F1241">
        <v>0</v>
      </c>
    </row>
    <row r="1242" spans="1:6" x14ac:dyDescent="0.35">
      <c r="A1242" t="str">
        <v>Incidente</v>
      </c>
      <c r="B1242" t="str">
        <v>Type17</v>
      </c>
      <c r="C1242" t="str">
        <v>A+ (Crítico)</v>
      </c>
      <c r="D1242">
        <v>8</v>
      </c>
      <c r="E1242">
        <v>17</v>
      </c>
      <c r="F1242">
        <v>7</v>
      </c>
    </row>
    <row r="1243" spans="1:6" x14ac:dyDescent="0.35">
      <c r="A1243" t="str">
        <v>Incidente</v>
      </c>
      <c r="B1243" t="str">
        <v>Type4</v>
      </c>
      <c r="C1243" t="str">
        <v>A (Muy Importante)</v>
      </c>
      <c r="D1243">
        <v>8</v>
      </c>
      <c r="E1243">
        <v>0</v>
      </c>
      <c r="F1243">
        <v>0</v>
      </c>
    </row>
    <row r="1244" spans="1:6" x14ac:dyDescent="0.35">
      <c r="A1244" t="str">
        <v>Incidente</v>
      </c>
      <c r="B1244" t="str">
        <v>Type4</v>
      </c>
      <c r="C1244" t="str">
        <v>A++ (Bloqueo)</v>
      </c>
      <c r="D1244">
        <v>8</v>
      </c>
      <c r="E1244">
        <v>4</v>
      </c>
      <c r="F1244">
        <v>1</v>
      </c>
    </row>
    <row r="1245" spans="1:6" x14ac:dyDescent="0.35">
      <c r="A1245" t="str">
        <v>Incidente</v>
      </c>
      <c r="B1245" t="str">
        <v>Type2</v>
      </c>
      <c r="C1245" t="str">
        <v>A (Muy Importante)</v>
      </c>
      <c r="D1245">
        <v>8</v>
      </c>
      <c r="E1245">
        <v>3</v>
      </c>
      <c r="F1245">
        <v>3</v>
      </c>
    </row>
    <row r="1246" spans="1:6" x14ac:dyDescent="0.35">
      <c r="A1246" t="str">
        <v>Incidente</v>
      </c>
      <c r="B1246" t="str">
        <v>Type2</v>
      </c>
      <c r="C1246" t="str">
        <v>A (Muy Importante)</v>
      </c>
      <c r="D1246">
        <v>8</v>
      </c>
      <c r="E1246">
        <v>3</v>
      </c>
      <c r="F1246">
        <v>3</v>
      </c>
    </row>
    <row r="1247" spans="1:6" x14ac:dyDescent="0.35">
      <c r="A1247" t="str">
        <v>Incidente</v>
      </c>
      <c r="B1247" t="str">
        <v>Type2</v>
      </c>
      <c r="C1247" t="str">
        <v>A (Muy Importante)</v>
      </c>
      <c r="D1247">
        <v>8</v>
      </c>
      <c r="E1247">
        <v>3</v>
      </c>
      <c r="F1247">
        <v>3</v>
      </c>
    </row>
    <row r="1248" spans="1:6" x14ac:dyDescent="0.35">
      <c r="A1248" t="str">
        <v>Incidente</v>
      </c>
      <c r="B1248" t="str">
        <v>Type4</v>
      </c>
      <c r="C1248" t="str">
        <v>A (Muy Importante)</v>
      </c>
      <c r="D1248">
        <v>8</v>
      </c>
      <c r="E1248">
        <v>0</v>
      </c>
      <c r="F1248">
        <v>0</v>
      </c>
    </row>
    <row r="1249" spans="1:6" x14ac:dyDescent="0.35">
      <c r="A1249" t="str">
        <v>Incidente</v>
      </c>
      <c r="B1249" t="str">
        <v>Type4</v>
      </c>
      <c r="C1249" t="str">
        <v>A (Muy Importante)</v>
      </c>
      <c r="D1249">
        <v>8</v>
      </c>
      <c r="E1249">
        <v>0</v>
      </c>
      <c r="F1249">
        <v>0</v>
      </c>
    </row>
    <row r="1250" spans="1:6" x14ac:dyDescent="0.35">
      <c r="A1250" t="str">
        <v>Incidente</v>
      </c>
      <c r="B1250" t="str">
        <v>Type2</v>
      </c>
      <c r="C1250" t="str">
        <v>A (Muy Importante)</v>
      </c>
      <c r="D1250">
        <v>8</v>
      </c>
      <c r="E1250">
        <v>6</v>
      </c>
      <c r="F1250">
        <v>6</v>
      </c>
    </row>
    <row r="1251" spans="1:6" x14ac:dyDescent="0.35">
      <c r="A1251" t="str">
        <v>Incidente</v>
      </c>
      <c r="B1251" t="str">
        <v>Type2</v>
      </c>
      <c r="C1251" t="str">
        <v>A (Muy Importante)</v>
      </c>
      <c r="D1251">
        <v>8</v>
      </c>
      <c r="E1251">
        <v>0</v>
      </c>
      <c r="F1251">
        <v>0</v>
      </c>
    </row>
    <row r="1252" spans="1:6" x14ac:dyDescent="0.35">
      <c r="A1252" t="str">
        <v>Incidente</v>
      </c>
      <c r="B1252" t="str">
        <v>Type6</v>
      </c>
      <c r="C1252" t="str">
        <v>A (Muy Importante)</v>
      </c>
      <c r="D1252">
        <v>8</v>
      </c>
      <c r="E1252">
        <v>7</v>
      </c>
      <c r="F1252">
        <v>7</v>
      </c>
    </row>
    <row r="1253" spans="1:6" x14ac:dyDescent="0.35">
      <c r="A1253" t="str">
        <v>Incidente</v>
      </c>
      <c r="B1253" t="str">
        <v>Type4</v>
      </c>
      <c r="C1253" t="str">
        <v>A (Muy Importante)</v>
      </c>
      <c r="D1253">
        <v>8</v>
      </c>
      <c r="E1253">
        <v>4</v>
      </c>
      <c r="F1253">
        <v>0</v>
      </c>
    </row>
    <row r="1254" spans="1:6" x14ac:dyDescent="0.35">
      <c r="A1254" t="str">
        <v>Incidente</v>
      </c>
      <c r="B1254" t="str">
        <v>Type2</v>
      </c>
      <c r="C1254" t="str">
        <v>B (Importante)</v>
      </c>
      <c r="D1254">
        <v>8</v>
      </c>
      <c r="E1254">
        <v>6</v>
      </c>
      <c r="F1254">
        <v>0</v>
      </c>
    </row>
    <row r="1255" spans="1:6" x14ac:dyDescent="0.35">
      <c r="A1255" t="str">
        <v>Incidente</v>
      </c>
      <c r="B1255" t="str">
        <v>Type6</v>
      </c>
      <c r="C1255" t="str">
        <v>A (Muy Importante)</v>
      </c>
      <c r="D1255">
        <v>8</v>
      </c>
      <c r="E1255">
        <v>5</v>
      </c>
      <c r="F1255">
        <v>0</v>
      </c>
    </row>
    <row r="1256" spans="1:6" x14ac:dyDescent="0.35">
      <c r="A1256" t="str">
        <v>Incidente</v>
      </c>
      <c r="B1256" t="str">
        <v>Type2</v>
      </c>
      <c r="C1256" t="str">
        <v>A (Muy Importante)</v>
      </c>
      <c r="D1256">
        <v>8</v>
      </c>
      <c r="E1256">
        <v>21</v>
      </c>
      <c r="F1256">
        <v>21</v>
      </c>
    </row>
    <row r="1257" spans="1:6" x14ac:dyDescent="0.35">
      <c r="A1257" t="str">
        <v>Incidente</v>
      </c>
      <c r="B1257" t="str">
        <v>Type6</v>
      </c>
      <c r="C1257" t="str">
        <v>A (Muy Importante)</v>
      </c>
      <c r="D1257">
        <v>8</v>
      </c>
      <c r="E1257">
        <v>8</v>
      </c>
      <c r="F1257">
        <v>7</v>
      </c>
    </row>
    <row r="1258" spans="1:6" x14ac:dyDescent="0.35">
      <c r="A1258" t="str">
        <v>Incidente</v>
      </c>
      <c r="B1258" t="str">
        <v>Type2</v>
      </c>
      <c r="C1258" t="str">
        <v>A+ (Crítico)</v>
      </c>
      <c r="D1258">
        <v>8</v>
      </c>
      <c r="E1258">
        <v>7</v>
      </c>
      <c r="F1258">
        <v>0</v>
      </c>
    </row>
    <row r="1259" spans="1:6" x14ac:dyDescent="0.35">
      <c r="A1259" t="str">
        <v>Solicitud de servicio</v>
      </c>
      <c r="B1259" t="str">
        <v>Type1</v>
      </c>
      <c r="C1259" t="str">
        <v>A (Muy Importante)</v>
      </c>
      <c r="D1259">
        <v>8</v>
      </c>
      <c r="E1259">
        <v>0</v>
      </c>
      <c r="F1259">
        <v>0</v>
      </c>
    </row>
    <row r="1260" spans="1:6" x14ac:dyDescent="0.35">
      <c r="A1260" t="str">
        <v>Solicitud de servicio</v>
      </c>
      <c r="B1260" t="str">
        <v>Type1</v>
      </c>
      <c r="C1260" t="str">
        <v>A (Muy Importante)</v>
      </c>
      <c r="D1260">
        <v>8</v>
      </c>
      <c r="E1260">
        <v>0</v>
      </c>
      <c r="F1260">
        <v>0</v>
      </c>
    </row>
    <row r="1261" spans="1:6" x14ac:dyDescent="0.35">
      <c r="A1261" t="str">
        <v>Solicitud de servicio</v>
      </c>
      <c r="B1261" t="str">
        <v>Type1</v>
      </c>
      <c r="C1261" t="str">
        <v>A (Muy Importante)</v>
      </c>
      <c r="D1261">
        <v>8</v>
      </c>
      <c r="E1261">
        <v>0</v>
      </c>
      <c r="F1261">
        <v>0</v>
      </c>
    </row>
    <row r="1262" spans="1:6" x14ac:dyDescent="0.35">
      <c r="A1262" t="str">
        <v>Incidente</v>
      </c>
      <c r="B1262" t="str">
        <v>Type6</v>
      </c>
      <c r="C1262" t="str">
        <v>A (Muy Importante)</v>
      </c>
      <c r="D1262">
        <v>8</v>
      </c>
      <c r="E1262">
        <v>6</v>
      </c>
      <c r="F1262">
        <v>6</v>
      </c>
    </row>
    <row r="1263" spans="1:6" x14ac:dyDescent="0.35">
      <c r="A1263" t="str">
        <v>Incidente</v>
      </c>
      <c r="B1263" t="str">
        <v>Type2</v>
      </c>
      <c r="C1263" t="str">
        <v>A (Muy Importante)</v>
      </c>
      <c r="D1263">
        <v>8</v>
      </c>
      <c r="E1263">
        <v>0</v>
      </c>
      <c r="F1263">
        <v>0</v>
      </c>
    </row>
    <row r="1264" spans="1:6" x14ac:dyDescent="0.35">
      <c r="A1264" t="str">
        <v>Incidente</v>
      </c>
      <c r="B1264" t="str">
        <v>Type4</v>
      </c>
      <c r="C1264" t="str">
        <v>A (Muy Importante)</v>
      </c>
      <c r="D1264">
        <v>8</v>
      </c>
      <c r="E1264">
        <v>4</v>
      </c>
      <c r="F1264">
        <v>0</v>
      </c>
    </row>
    <row r="1265" spans="1:6" x14ac:dyDescent="0.35">
      <c r="A1265" t="str">
        <v>Incidente</v>
      </c>
      <c r="B1265" t="str">
        <v>Type2</v>
      </c>
      <c r="C1265" t="str">
        <v>A+ (Crítico)</v>
      </c>
      <c r="D1265">
        <v>8</v>
      </c>
      <c r="E1265">
        <v>8</v>
      </c>
      <c r="F1265">
        <v>0</v>
      </c>
    </row>
    <row r="1266" spans="1:6" x14ac:dyDescent="0.35">
      <c r="A1266" t="str">
        <v>Incidente</v>
      </c>
      <c r="B1266" t="str">
        <v>Type6</v>
      </c>
      <c r="C1266" t="str">
        <v>A (Muy Importante)</v>
      </c>
      <c r="D1266">
        <v>8</v>
      </c>
      <c r="E1266">
        <v>0</v>
      </c>
      <c r="F1266">
        <v>0</v>
      </c>
    </row>
    <row r="1267" spans="1:6" x14ac:dyDescent="0.35">
      <c r="A1267" t="str">
        <v>Incidente</v>
      </c>
      <c r="B1267" t="str">
        <v>Type2</v>
      </c>
      <c r="C1267" t="str">
        <v>A (Muy Importante)</v>
      </c>
      <c r="D1267">
        <v>8</v>
      </c>
      <c r="E1267">
        <v>1</v>
      </c>
      <c r="F1267">
        <v>1</v>
      </c>
    </row>
    <row r="1268" spans="1:6" x14ac:dyDescent="0.35">
      <c r="A1268" t="str">
        <v>Incidente</v>
      </c>
      <c r="B1268" t="str">
        <v>Type4</v>
      </c>
      <c r="C1268" t="str">
        <v>A (Muy Importante)</v>
      </c>
      <c r="D1268">
        <v>8</v>
      </c>
      <c r="E1268">
        <v>5</v>
      </c>
      <c r="F1268">
        <v>0</v>
      </c>
    </row>
    <row r="1269" spans="1:6" x14ac:dyDescent="0.35">
      <c r="A1269" t="str">
        <v>Solicitud de servicio</v>
      </c>
      <c r="B1269" t="str">
        <v>Type1</v>
      </c>
      <c r="C1269" t="str">
        <v>B (Importante)</v>
      </c>
      <c r="D1269">
        <v>8</v>
      </c>
      <c r="E1269">
        <v>1</v>
      </c>
      <c r="F1269">
        <v>0</v>
      </c>
    </row>
    <row r="1270" spans="1:6" x14ac:dyDescent="0.35">
      <c r="A1270" t="str">
        <v>Solicitud de servicio</v>
      </c>
      <c r="B1270" t="str">
        <v>Type12</v>
      </c>
      <c r="C1270" t="str">
        <v>B (Importante)</v>
      </c>
      <c r="D1270">
        <v>8</v>
      </c>
      <c r="E1270">
        <v>2</v>
      </c>
      <c r="F1270">
        <v>2</v>
      </c>
    </row>
    <row r="1271" spans="1:6" x14ac:dyDescent="0.35">
      <c r="A1271" t="str">
        <v>Solicitud de servicio</v>
      </c>
      <c r="B1271" t="str">
        <v>Type12</v>
      </c>
      <c r="C1271" t="str">
        <v>B (Importante)</v>
      </c>
      <c r="D1271">
        <v>8</v>
      </c>
      <c r="E1271">
        <v>10</v>
      </c>
      <c r="F1271">
        <v>0</v>
      </c>
    </row>
    <row r="1272" spans="1:6" x14ac:dyDescent="0.35">
      <c r="A1272" t="str">
        <v>Incidente</v>
      </c>
      <c r="B1272" t="str">
        <v>Type2</v>
      </c>
      <c r="C1272" t="str">
        <v>A+ (Crítico)</v>
      </c>
      <c r="D1272">
        <v>8</v>
      </c>
      <c r="E1272">
        <v>9</v>
      </c>
      <c r="F1272">
        <v>9</v>
      </c>
    </row>
    <row r="1273" spans="1:6" x14ac:dyDescent="0.35">
      <c r="A1273" t="str">
        <v>Solicitud de servicio</v>
      </c>
      <c r="B1273" t="str">
        <v>Type1</v>
      </c>
      <c r="C1273" t="str">
        <v>A (Muy Importante)</v>
      </c>
      <c r="D1273">
        <v>8</v>
      </c>
      <c r="E1273">
        <v>0</v>
      </c>
      <c r="F1273">
        <v>0</v>
      </c>
    </row>
    <row r="1274" spans="1:6" x14ac:dyDescent="0.35">
      <c r="A1274" t="str">
        <v>Incidente</v>
      </c>
      <c r="B1274" t="str">
        <v>Type4</v>
      </c>
      <c r="C1274" t="str">
        <v>A (Muy Importante)</v>
      </c>
      <c r="D1274">
        <v>8</v>
      </c>
      <c r="E1274">
        <v>6</v>
      </c>
      <c r="F1274">
        <v>0</v>
      </c>
    </row>
    <row r="1275" spans="1:6" x14ac:dyDescent="0.35">
      <c r="A1275" t="str">
        <v>Incidente</v>
      </c>
      <c r="B1275" t="str">
        <v>Type6</v>
      </c>
      <c r="C1275" t="str">
        <v>A (Muy Importante)</v>
      </c>
      <c r="D1275">
        <v>8</v>
      </c>
      <c r="E1275">
        <v>0</v>
      </c>
      <c r="F1275">
        <v>0</v>
      </c>
    </row>
    <row r="1276" spans="1:6" x14ac:dyDescent="0.35">
      <c r="A1276" t="str">
        <v>Incidente</v>
      </c>
      <c r="B1276" t="str">
        <v>Type2</v>
      </c>
      <c r="C1276" t="str">
        <v>D (Trivial)</v>
      </c>
      <c r="D1276">
        <v>8</v>
      </c>
      <c r="E1276">
        <v>10</v>
      </c>
      <c r="F1276">
        <v>10</v>
      </c>
    </row>
    <row r="1277" spans="1:6" x14ac:dyDescent="0.35">
      <c r="A1277" t="str">
        <v>Incidente</v>
      </c>
      <c r="B1277" t="str">
        <v>Type2</v>
      </c>
      <c r="C1277" t="str">
        <v>D (Trivial)</v>
      </c>
      <c r="D1277">
        <v>8</v>
      </c>
      <c r="E1277">
        <v>10</v>
      </c>
      <c r="F1277">
        <v>10</v>
      </c>
    </row>
    <row r="1278" spans="1:6" x14ac:dyDescent="0.35">
      <c r="A1278" t="str">
        <v>Incidente</v>
      </c>
      <c r="B1278" t="str">
        <v>Type2</v>
      </c>
      <c r="C1278" t="str">
        <v>A+ (Crítico)</v>
      </c>
      <c r="D1278">
        <v>8</v>
      </c>
      <c r="E1278">
        <v>21</v>
      </c>
      <c r="F1278">
        <v>21</v>
      </c>
    </row>
    <row r="1279" spans="1:6" x14ac:dyDescent="0.35">
      <c r="A1279" t="str">
        <v>Incidente</v>
      </c>
      <c r="B1279" t="str">
        <v>Type6</v>
      </c>
      <c r="C1279" t="str">
        <v>A (Muy Importante)</v>
      </c>
      <c r="D1279">
        <v>8</v>
      </c>
      <c r="E1279">
        <v>28</v>
      </c>
      <c r="F1279">
        <v>28</v>
      </c>
    </row>
    <row r="1280" spans="1:6" x14ac:dyDescent="0.35">
      <c r="A1280" t="str">
        <v>Incidente</v>
      </c>
      <c r="B1280" t="str">
        <v>Type2</v>
      </c>
      <c r="C1280" t="str">
        <v>A (Muy Importante)</v>
      </c>
      <c r="D1280">
        <v>8</v>
      </c>
      <c r="E1280">
        <v>1</v>
      </c>
      <c r="F1280">
        <v>0</v>
      </c>
    </row>
    <row r="1281" spans="1:6" x14ac:dyDescent="0.35">
      <c r="A1281" t="str">
        <v>Incidente</v>
      </c>
      <c r="B1281" t="str">
        <v>Type4</v>
      </c>
      <c r="C1281" t="str">
        <v>A (Muy Importante)</v>
      </c>
      <c r="D1281">
        <v>8</v>
      </c>
      <c r="E1281">
        <v>23</v>
      </c>
      <c r="F1281">
        <v>23</v>
      </c>
    </row>
    <row r="1282" spans="1:6" x14ac:dyDescent="0.35">
      <c r="A1282" t="str">
        <v>Incidente</v>
      </c>
      <c r="B1282" t="str">
        <v>Type4</v>
      </c>
      <c r="C1282" t="str">
        <v>A+ (Crítico)</v>
      </c>
      <c r="D1282">
        <v>8</v>
      </c>
      <c r="E1282">
        <v>2</v>
      </c>
      <c r="F1282">
        <v>2</v>
      </c>
    </row>
    <row r="1283" spans="1:6" x14ac:dyDescent="0.35">
      <c r="A1283" t="str">
        <v>Incidente</v>
      </c>
      <c r="B1283" t="str">
        <v>Type4</v>
      </c>
      <c r="C1283" t="str">
        <v>A+ (Crítico)</v>
      </c>
      <c r="D1283">
        <v>8</v>
      </c>
      <c r="E1283">
        <v>1</v>
      </c>
      <c r="F1283">
        <v>1</v>
      </c>
    </row>
    <row r="1284" spans="1:6" x14ac:dyDescent="0.35">
      <c r="A1284" t="str">
        <v>Incidente</v>
      </c>
      <c r="B1284" t="str">
        <v>Type4</v>
      </c>
      <c r="C1284" t="str">
        <v>A (Muy Importante)</v>
      </c>
      <c r="D1284">
        <v>8</v>
      </c>
      <c r="E1284">
        <v>0</v>
      </c>
      <c r="F1284">
        <v>0</v>
      </c>
    </row>
    <row r="1285" spans="1:6" x14ac:dyDescent="0.35">
      <c r="A1285" t="str">
        <v>Incidente</v>
      </c>
      <c r="B1285" t="str">
        <v>Type6</v>
      </c>
      <c r="C1285" t="str">
        <v>B (Importante)</v>
      </c>
      <c r="D1285">
        <v>8</v>
      </c>
      <c r="E1285">
        <v>1</v>
      </c>
      <c r="F1285">
        <v>0</v>
      </c>
    </row>
    <row r="1286" spans="1:6" x14ac:dyDescent="0.35">
      <c r="A1286" t="str">
        <v>Incidente</v>
      </c>
      <c r="B1286" t="str">
        <v>Type8</v>
      </c>
      <c r="C1286" t="str">
        <v>B (Importante)</v>
      </c>
      <c r="D1286">
        <v>8</v>
      </c>
      <c r="E1286">
        <v>8</v>
      </c>
      <c r="F1286">
        <v>0</v>
      </c>
    </row>
    <row r="1287" spans="1:6" x14ac:dyDescent="0.35">
      <c r="A1287" t="str">
        <v>Incidente</v>
      </c>
      <c r="B1287" t="str">
        <v>Type4</v>
      </c>
      <c r="C1287" t="str">
        <v>A (Muy Importante)</v>
      </c>
      <c r="D1287">
        <v>8</v>
      </c>
      <c r="E1287">
        <v>3</v>
      </c>
      <c r="F1287">
        <v>3</v>
      </c>
    </row>
    <row r="1288" spans="1:6" x14ac:dyDescent="0.35">
      <c r="A1288" t="str">
        <v>Incidente</v>
      </c>
      <c r="B1288" t="str">
        <v>Type8</v>
      </c>
      <c r="C1288" t="str">
        <v>B (Importante)</v>
      </c>
      <c r="D1288">
        <v>8</v>
      </c>
      <c r="E1288">
        <v>10</v>
      </c>
      <c r="F1288">
        <v>0</v>
      </c>
    </row>
    <row r="1289" spans="1:6" x14ac:dyDescent="0.35">
      <c r="A1289" t="str">
        <v>Incidente</v>
      </c>
      <c r="B1289" t="str">
        <v>Type2</v>
      </c>
      <c r="C1289" t="str">
        <v>A (Muy Importante)</v>
      </c>
      <c r="D1289">
        <v>8</v>
      </c>
      <c r="E1289">
        <v>13</v>
      </c>
      <c r="F1289">
        <v>0</v>
      </c>
    </row>
    <row r="1290" spans="1:6" x14ac:dyDescent="0.35">
      <c r="A1290" t="str">
        <v>Incidente</v>
      </c>
      <c r="B1290" t="str">
        <v>Type4</v>
      </c>
      <c r="C1290" t="str">
        <v>A (Muy Importante)</v>
      </c>
      <c r="D1290">
        <v>8</v>
      </c>
      <c r="E1290">
        <v>5</v>
      </c>
      <c r="F1290">
        <v>5</v>
      </c>
    </row>
    <row r="1291" spans="1:6" x14ac:dyDescent="0.35">
      <c r="A1291" t="str">
        <v>Incidente</v>
      </c>
      <c r="B1291" t="str">
        <v>Type2</v>
      </c>
      <c r="C1291" t="str">
        <v>A+ (Crítico)</v>
      </c>
      <c r="D1291">
        <v>8</v>
      </c>
      <c r="E1291">
        <v>13</v>
      </c>
      <c r="F1291">
        <v>13</v>
      </c>
    </row>
    <row r="1292" spans="1:6" x14ac:dyDescent="0.35">
      <c r="A1292" t="str">
        <v>Incidente</v>
      </c>
      <c r="B1292" t="str">
        <v>Type2</v>
      </c>
      <c r="C1292" t="str">
        <v>A+ (Crítico)</v>
      </c>
      <c r="D1292">
        <v>8</v>
      </c>
      <c r="E1292">
        <v>6</v>
      </c>
      <c r="F1292">
        <v>6</v>
      </c>
    </row>
    <row r="1293" spans="1:6" x14ac:dyDescent="0.35">
      <c r="A1293" t="str">
        <v>Incidente</v>
      </c>
      <c r="B1293" t="str">
        <v>Type2</v>
      </c>
      <c r="C1293" t="str">
        <v>A+ (Crítico)</v>
      </c>
      <c r="D1293">
        <v>8</v>
      </c>
      <c r="E1293">
        <v>14</v>
      </c>
      <c r="F1293">
        <v>14</v>
      </c>
    </row>
    <row r="1294" spans="1:6" x14ac:dyDescent="0.35">
      <c r="A1294" t="str">
        <v>Incidente</v>
      </c>
      <c r="B1294" t="str">
        <v>Type6</v>
      </c>
      <c r="C1294" t="str">
        <v>A (Muy Importante)</v>
      </c>
      <c r="D1294">
        <v>8</v>
      </c>
      <c r="E1294">
        <v>23</v>
      </c>
      <c r="F1294">
        <v>23</v>
      </c>
    </row>
    <row r="1295" spans="1:6" x14ac:dyDescent="0.35">
      <c r="A1295" t="str">
        <v>Incidente</v>
      </c>
      <c r="B1295" t="str">
        <v>Type6</v>
      </c>
      <c r="C1295" t="str">
        <v>A (Muy Importante)</v>
      </c>
      <c r="D1295">
        <v>8</v>
      </c>
      <c r="E1295">
        <v>6</v>
      </c>
      <c r="F1295">
        <v>6</v>
      </c>
    </row>
    <row r="1296" spans="1:6" x14ac:dyDescent="0.35">
      <c r="A1296" t="str">
        <v>Incidente</v>
      </c>
      <c r="B1296" t="str">
        <v>Type2</v>
      </c>
      <c r="C1296" t="str">
        <v>A (Muy Importante)</v>
      </c>
      <c r="D1296">
        <v>8</v>
      </c>
      <c r="E1296">
        <v>16</v>
      </c>
      <c r="F1296">
        <v>0</v>
      </c>
    </row>
    <row r="1297" spans="1:6" x14ac:dyDescent="0.35">
      <c r="A1297" t="str">
        <v>Incidente</v>
      </c>
      <c r="B1297" t="str">
        <v>Type2</v>
      </c>
      <c r="C1297" t="str">
        <v>A (Muy Importante)</v>
      </c>
      <c r="D1297">
        <v>8</v>
      </c>
      <c r="E1297">
        <v>16</v>
      </c>
      <c r="F1297">
        <v>16</v>
      </c>
    </row>
    <row r="1298" spans="1:6" x14ac:dyDescent="0.35">
      <c r="A1298" t="str">
        <v>Incidente</v>
      </c>
      <c r="B1298" t="str">
        <v>Type2</v>
      </c>
      <c r="C1298" t="str">
        <v>A (Muy Importante)</v>
      </c>
      <c r="D1298">
        <v>8</v>
      </c>
      <c r="E1298">
        <v>16</v>
      </c>
      <c r="F1298">
        <v>16</v>
      </c>
    </row>
    <row r="1299" spans="1:6" x14ac:dyDescent="0.35">
      <c r="A1299" t="str">
        <v>Incidente</v>
      </c>
      <c r="B1299" t="str">
        <v>Type2</v>
      </c>
      <c r="C1299" t="str">
        <v>A+ (Crítico)</v>
      </c>
      <c r="D1299">
        <v>8</v>
      </c>
      <c r="E1299">
        <v>24</v>
      </c>
      <c r="F1299">
        <v>24</v>
      </c>
    </row>
    <row r="1300" spans="1:6" x14ac:dyDescent="0.35">
      <c r="A1300" t="str">
        <v>Incidente</v>
      </c>
      <c r="B1300" t="str">
        <v>Type2</v>
      </c>
      <c r="C1300" t="str">
        <v>A (Muy Importante)</v>
      </c>
      <c r="D1300">
        <v>8</v>
      </c>
      <c r="E1300">
        <v>16</v>
      </c>
      <c r="F1300">
        <v>16</v>
      </c>
    </row>
    <row r="1301" spans="1:6" x14ac:dyDescent="0.35">
      <c r="A1301" t="str">
        <v>Incidente</v>
      </c>
      <c r="B1301" t="str">
        <v>Type8</v>
      </c>
      <c r="C1301" t="str">
        <v>B (Importante)</v>
      </c>
      <c r="D1301">
        <v>8</v>
      </c>
      <c r="E1301">
        <v>15</v>
      </c>
      <c r="F1301">
        <v>0</v>
      </c>
    </row>
    <row r="1302" spans="1:6" x14ac:dyDescent="0.35">
      <c r="A1302" t="str">
        <v>Incidente</v>
      </c>
      <c r="B1302" t="str">
        <v>Type8</v>
      </c>
      <c r="C1302" t="str">
        <v>B (Importante)</v>
      </c>
      <c r="D1302">
        <v>8</v>
      </c>
      <c r="E1302">
        <v>32</v>
      </c>
      <c r="F1302">
        <v>1</v>
      </c>
    </row>
    <row r="1303" spans="1:6" x14ac:dyDescent="0.35">
      <c r="A1303" t="str">
        <v>Incidente</v>
      </c>
      <c r="B1303" t="str">
        <v>Type2</v>
      </c>
      <c r="C1303" t="str">
        <v>A (Muy Importante)</v>
      </c>
      <c r="D1303">
        <v>8</v>
      </c>
      <c r="E1303">
        <v>20</v>
      </c>
      <c r="F1303">
        <v>20</v>
      </c>
    </row>
    <row r="1304" spans="1:6" x14ac:dyDescent="0.35">
      <c r="A1304" t="str">
        <v>Incidente</v>
      </c>
      <c r="B1304" t="str">
        <v>Type8</v>
      </c>
      <c r="C1304" t="str">
        <v>A+ (Crítico)</v>
      </c>
      <c r="D1304">
        <v>8</v>
      </c>
      <c r="E1304">
        <v>19</v>
      </c>
      <c r="F1304">
        <v>0</v>
      </c>
    </row>
    <row r="1305" spans="1:6" x14ac:dyDescent="0.35">
      <c r="A1305" t="str">
        <v>Incidente</v>
      </c>
      <c r="B1305" t="str">
        <v>Type2</v>
      </c>
      <c r="C1305" t="str">
        <v>A (Muy Importante)</v>
      </c>
      <c r="D1305">
        <v>8</v>
      </c>
      <c r="E1305">
        <v>16</v>
      </c>
      <c r="F1305">
        <v>16</v>
      </c>
    </row>
    <row r="1306" spans="1:6" x14ac:dyDescent="0.35">
      <c r="A1306" t="str">
        <v>Incidente</v>
      </c>
      <c r="B1306" t="str">
        <v>Type2</v>
      </c>
      <c r="C1306" t="str">
        <v>A+ (Crítico)</v>
      </c>
      <c r="D1306">
        <v>8</v>
      </c>
      <c r="E1306">
        <v>23</v>
      </c>
      <c r="F1306">
        <v>23</v>
      </c>
    </row>
    <row r="1307" spans="1:6" x14ac:dyDescent="0.35">
      <c r="A1307" t="str">
        <v>Incidente</v>
      </c>
      <c r="B1307" t="str">
        <v>Type2</v>
      </c>
      <c r="C1307" t="str">
        <v>A (Muy Importante)</v>
      </c>
      <c r="D1307">
        <v>8</v>
      </c>
      <c r="E1307">
        <v>23</v>
      </c>
      <c r="F1307">
        <v>23</v>
      </c>
    </row>
    <row r="1308" spans="1:6" x14ac:dyDescent="0.35">
      <c r="A1308" t="str">
        <v>Incidente</v>
      </c>
      <c r="B1308" t="str">
        <v>Type2</v>
      </c>
      <c r="C1308" t="str">
        <v>A (Muy Importante)</v>
      </c>
      <c r="D1308">
        <v>8</v>
      </c>
      <c r="E1308">
        <v>23</v>
      </c>
      <c r="F1308">
        <v>23</v>
      </c>
    </row>
    <row r="1309" spans="1:6" x14ac:dyDescent="0.35">
      <c r="A1309" t="str">
        <v>Incidente</v>
      </c>
      <c r="B1309" t="str">
        <v>Type2</v>
      </c>
      <c r="C1309" t="str">
        <v>A+ (Crítico)</v>
      </c>
      <c r="D1309">
        <v>8</v>
      </c>
      <c r="E1309">
        <v>23</v>
      </c>
      <c r="F1309">
        <v>21</v>
      </c>
    </row>
    <row r="1310" spans="1:6" x14ac:dyDescent="0.35">
      <c r="A1310" t="str">
        <v>Incidente</v>
      </c>
      <c r="B1310" t="str">
        <v>Type2</v>
      </c>
      <c r="C1310" t="str">
        <v>A (Muy Importante)</v>
      </c>
      <c r="D1310">
        <v>8</v>
      </c>
      <c r="E1310">
        <v>23</v>
      </c>
      <c r="F1310">
        <v>23</v>
      </c>
    </row>
    <row r="1311" spans="1:6" x14ac:dyDescent="0.35">
      <c r="A1311" t="str">
        <v>Incidente</v>
      </c>
      <c r="B1311" t="str">
        <v>Type2</v>
      </c>
      <c r="C1311" t="str">
        <v>B (Importante)</v>
      </c>
      <c r="D1311">
        <v>8</v>
      </c>
      <c r="E1311">
        <v>23</v>
      </c>
      <c r="F1311">
        <v>23</v>
      </c>
    </row>
    <row r="1312" spans="1:6" x14ac:dyDescent="0.35">
      <c r="A1312" t="str">
        <v>Incidente</v>
      </c>
      <c r="B1312" t="str">
        <v>Type2</v>
      </c>
      <c r="C1312" t="str">
        <v>A (Muy Importante)</v>
      </c>
      <c r="D1312">
        <v>8</v>
      </c>
      <c r="E1312">
        <v>23</v>
      </c>
      <c r="F1312">
        <v>23</v>
      </c>
    </row>
    <row r="1313" spans="1:6" x14ac:dyDescent="0.35">
      <c r="A1313" t="str">
        <v>Incidente</v>
      </c>
      <c r="B1313" t="str">
        <v>Type2</v>
      </c>
      <c r="C1313" t="str">
        <v>A (Muy Importante)</v>
      </c>
      <c r="D1313">
        <v>8</v>
      </c>
      <c r="E1313">
        <v>23</v>
      </c>
      <c r="F1313">
        <v>23</v>
      </c>
    </row>
    <row r="1314" spans="1:6" x14ac:dyDescent="0.35">
      <c r="A1314" t="str">
        <v>Incidente</v>
      </c>
      <c r="B1314" t="str">
        <v>Type2</v>
      </c>
      <c r="C1314" t="str">
        <v>A (Muy Importante)</v>
      </c>
      <c r="D1314">
        <v>8</v>
      </c>
      <c r="E1314">
        <v>24</v>
      </c>
      <c r="F1314">
        <v>24</v>
      </c>
    </row>
    <row r="1315" spans="1:6" x14ac:dyDescent="0.35">
      <c r="A1315" t="str">
        <v>Incidente</v>
      </c>
      <c r="B1315" t="str">
        <v>Type8</v>
      </c>
      <c r="C1315" t="str">
        <v>B (Importante)</v>
      </c>
      <c r="D1315">
        <v>8</v>
      </c>
      <c r="E1315">
        <v>35</v>
      </c>
      <c r="F1315">
        <v>0</v>
      </c>
    </row>
    <row r="1316" spans="1:6" x14ac:dyDescent="0.35">
      <c r="A1316" t="str">
        <v>Incidente</v>
      </c>
      <c r="B1316" t="str">
        <v>Type2</v>
      </c>
      <c r="C1316" t="str">
        <v>A (Muy Importante)</v>
      </c>
      <c r="D1316">
        <v>8</v>
      </c>
      <c r="E1316">
        <v>24</v>
      </c>
      <c r="F1316">
        <v>24</v>
      </c>
    </row>
    <row r="1317" spans="1:6" x14ac:dyDescent="0.35">
      <c r="A1317" t="str">
        <v>Incidente</v>
      </c>
      <c r="B1317" t="str">
        <v>Type8</v>
      </c>
      <c r="C1317" t="str">
        <v>A (Muy Importante)</v>
      </c>
      <c r="D1317">
        <v>8</v>
      </c>
      <c r="E1317">
        <v>21</v>
      </c>
      <c r="F1317">
        <v>0</v>
      </c>
    </row>
    <row r="1318" spans="1:6" x14ac:dyDescent="0.35">
      <c r="A1318" t="str">
        <v>Incidente</v>
      </c>
      <c r="B1318" t="str">
        <v>Type8</v>
      </c>
      <c r="C1318" t="str">
        <v>B (Importante)</v>
      </c>
      <c r="D1318">
        <v>8</v>
      </c>
      <c r="E1318">
        <v>23</v>
      </c>
      <c r="F1318">
        <v>0</v>
      </c>
    </row>
    <row r="1319" spans="1:6" x14ac:dyDescent="0.35">
      <c r="A1319" t="str">
        <v>Incidente</v>
      </c>
      <c r="B1319" t="str">
        <v>Type8</v>
      </c>
      <c r="C1319" t="str">
        <v>B (Importante)</v>
      </c>
      <c r="D1319">
        <v>8</v>
      </c>
      <c r="E1319">
        <v>27</v>
      </c>
      <c r="F1319">
        <v>0</v>
      </c>
    </row>
    <row r="1320" spans="1:6" x14ac:dyDescent="0.35">
      <c r="A1320" t="str">
        <v>Incidente</v>
      </c>
      <c r="B1320" t="str">
        <v>Type2</v>
      </c>
      <c r="C1320" t="str">
        <v>A (Muy Importante)</v>
      </c>
      <c r="D1320">
        <v>8</v>
      </c>
      <c r="E1320">
        <v>27</v>
      </c>
      <c r="F1320">
        <v>0</v>
      </c>
    </row>
    <row r="1321" spans="1:6" x14ac:dyDescent="0.35">
      <c r="A1321" t="str">
        <v>Incidente</v>
      </c>
      <c r="B1321" t="str">
        <v>Type6</v>
      </c>
      <c r="C1321" t="str">
        <v>A+ (Crítico)</v>
      </c>
      <c r="D1321">
        <v>8</v>
      </c>
      <c r="E1321">
        <v>29</v>
      </c>
      <c r="F1321">
        <v>29</v>
      </c>
    </row>
    <row r="1322" spans="1:6" x14ac:dyDescent="0.35">
      <c r="A1322" t="str">
        <v>Incidente</v>
      </c>
      <c r="B1322" t="str">
        <v>Type2</v>
      </c>
      <c r="C1322" t="str">
        <v>A (Muy Importante)</v>
      </c>
      <c r="D1322">
        <v>8</v>
      </c>
      <c r="E1322">
        <v>28</v>
      </c>
      <c r="F1322">
        <v>28</v>
      </c>
    </row>
    <row r="1323" spans="1:6" x14ac:dyDescent="0.35">
      <c r="A1323" t="str">
        <v>Incidente</v>
      </c>
      <c r="B1323" t="str">
        <v>Type2</v>
      </c>
      <c r="C1323" t="str">
        <v>A (Muy Importante)</v>
      </c>
      <c r="D1323">
        <v>8</v>
      </c>
      <c r="E1323">
        <v>28</v>
      </c>
      <c r="F1323">
        <v>28</v>
      </c>
    </row>
    <row r="1324" spans="1:6" x14ac:dyDescent="0.35">
      <c r="A1324" t="str">
        <v>Incidente</v>
      </c>
      <c r="B1324" t="str">
        <v>Type2</v>
      </c>
      <c r="C1324" t="str">
        <v>A+ (Crítico)</v>
      </c>
      <c r="D1324">
        <v>8</v>
      </c>
      <c r="E1324">
        <v>28</v>
      </c>
      <c r="F1324">
        <v>28</v>
      </c>
    </row>
    <row r="1325" spans="1:6" x14ac:dyDescent="0.35">
      <c r="A1325" t="str">
        <v>Incidente</v>
      </c>
      <c r="B1325" t="str">
        <v>Type6</v>
      </c>
      <c r="C1325" t="str">
        <v>A (Muy Importante)</v>
      </c>
      <c r="D1325">
        <v>8</v>
      </c>
      <c r="E1325">
        <v>43</v>
      </c>
      <c r="F1325">
        <v>43</v>
      </c>
    </row>
    <row r="1326" spans="1:6" x14ac:dyDescent="0.35">
      <c r="A1326" t="str">
        <v>Incidente</v>
      </c>
      <c r="B1326" t="str">
        <v>Type4</v>
      </c>
      <c r="C1326" t="str">
        <v>A (Muy Importante)</v>
      </c>
      <c r="D1326">
        <v>8</v>
      </c>
      <c r="E1326">
        <v>27</v>
      </c>
      <c r="F1326">
        <v>0</v>
      </c>
    </row>
    <row r="1327" spans="1:6" x14ac:dyDescent="0.35">
      <c r="A1327" t="str">
        <v>Incidente</v>
      </c>
      <c r="B1327" t="str">
        <v>Type2</v>
      </c>
      <c r="C1327" t="str">
        <v>A (Muy Importante)</v>
      </c>
      <c r="D1327">
        <v>8</v>
      </c>
      <c r="E1327">
        <v>29</v>
      </c>
      <c r="F1327">
        <v>29</v>
      </c>
    </row>
    <row r="1328" spans="1:6" x14ac:dyDescent="0.35">
      <c r="A1328" t="str">
        <v>Incidente</v>
      </c>
      <c r="B1328" t="str">
        <v>Type8</v>
      </c>
      <c r="C1328" t="str">
        <v>B (Importante)</v>
      </c>
      <c r="D1328">
        <v>8</v>
      </c>
      <c r="E1328">
        <v>26</v>
      </c>
      <c r="F1328">
        <v>0</v>
      </c>
    </row>
    <row r="1329" spans="1:6" x14ac:dyDescent="0.35">
      <c r="A1329" t="str">
        <v>Incidente</v>
      </c>
      <c r="B1329" t="str">
        <v>Type2</v>
      </c>
      <c r="C1329" t="str">
        <v>D (Trivial)</v>
      </c>
      <c r="D1329">
        <v>8</v>
      </c>
      <c r="E1329">
        <v>31</v>
      </c>
      <c r="F1329">
        <v>31</v>
      </c>
    </row>
    <row r="1330" spans="1:6" x14ac:dyDescent="0.35">
      <c r="A1330" t="str">
        <v>Incidente</v>
      </c>
      <c r="B1330" t="str">
        <v>Type2</v>
      </c>
      <c r="C1330" t="str">
        <v>A (Muy Importante)</v>
      </c>
      <c r="D1330">
        <v>8</v>
      </c>
      <c r="E1330">
        <v>31</v>
      </c>
      <c r="F1330">
        <v>31</v>
      </c>
    </row>
    <row r="1331" spans="1:6" x14ac:dyDescent="0.35">
      <c r="A1331" t="str">
        <v>Incidente</v>
      </c>
      <c r="B1331" t="str">
        <v>Type2</v>
      </c>
      <c r="C1331" t="str">
        <v>A (Muy Importante)</v>
      </c>
      <c r="D1331">
        <v>8</v>
      </c>
      <c r="E1331">
        <v>31</v>
      </c>
      <c r="F1331">
        <v>31</v>
      </c>
    </row>
    <row r="1332" spans="1:6" x14ac:dyDescent="0.35">
      <c r="A1332" t="str">
        <v>Incidente</v>
      </c>
      <c r="B1332" t="str">
        <v>Type2</v>
      </c>
      <c r="C1332" t="str">
        <v>A (Muy Importante)</v>
      </c>
      <c r="D1332">
        <v>8</v>
      </c>
      <c r="E1332">
        <v>35</v>
      </c>
      <c r="F1332">
        <v>35</v>
      </c>
    </row>
    <row r="1333" spans="1:6" x14ac:dyDescent="0.35">
      <c r="A1333" t="str">
        <v>Incidente</v>
      </c>
      <c r="B1333" t="str">
        <v>Type2</v>
      </c>
      <c r="C1333" t="str">
        <v>A (Muy Importante)</v>
      </c>
      <c r="D1333">
        <v>8</v>
      </c>
      <c r="E1333">
        <v>35</v>
      </c>
      <c r="F1333">
        <v>35</v>
      </c>
    </row>
    <row r="1334" spans="1:6" x14ac:dyDescent="0.35">
      <c r="A1334" t="str">
        <v>Incidente</v>
      </c>
      <c r="B1334" t="str">
        <v>Type2</v>
      </c>
      <c r="C1334" t="str">
        <v>A (Muy Importante)</v>
      </c>
      <c r="D1334">
        <v>8</v>
      </c>
      <c r="E1334">
        <v>35</v>
      </c>
      <c r="F1334">
        <v>35</v>
      </c>
    </row>
    <row r="1335" spans="1:6" x14ac:dyDescent="0.35">
      <c r="A1335" t="str">
        <v>Incidente</v>
      </c>
      <c r="B1335" t="str">
        <v>Type2</v>
      </c>
      <c r="C1335" t="str">
        <v>A (Muy Importante)</v>
      </c>
      <c r="D1335">
        <v>8</v>
      </c>
      <c r="E1335">
        <v>35</v>
      </c>
      <c r="F1335">
        <v>35</v>
      </c>
    </row>
    <row r="1336" spans="1:6" x14ac:dyDescent="0.35">
      <c r="A1336" t="str">
        <v>Incidente</v>
      </c>
      <c r="B1336" t="str">
        <v>Type2</v>
      </c>
      <c r="C1336" t="str">
        <v>A+ (Crítico)</v>
      </c>
      <c r="D1336">
        <v>8</v>
      </c>
      <c r="E1336">
        <v>37</v>
      </c>
      <c r="F1336">
        <v>36</v>
      </c>
    </row>
    <row r="1337" spans="1:6" x14ac:dyDescent="0.35">
      <c r="A1337" t="str">
        <v>Incidente</v>
      </c>
      <c r="B1337" t="str">
        <v>Type2</v>
      </c>
      <c r="C1337" t="str">
        <v>A (Muy Importante)</v>
      </c>
      <c r="D1337">
        <v>8</v>
      </c>
      <c r="E1337">
        <v>37</v>
      </c>
      <c r="F1337">
        <v>0</v>
      </c>
    </row>
    <row r="1338" spans="1:6" x14ac:dyDescent="0.35">
      <c r="A1338" t="str">
        <v>Incidente</v>
      </c>
      <c r="B1338" t="str">
        <v>Type2</v>
      </c>
      <c r="C1338" t="str">
        <v>A (Muy Importante)</v>
      </c>
      <c r="D1338">
        <v>8</v>
      </c>
      <c r="E1338">
        <v>37</v>
      </c>
      <c r="F1338">
        <v>37</v>
      </c>
    </row>
    <row r="1339" spans="1:6" x14ac:dyDescent="0.35">
      <c r="A1339" t="str">
        <v>Incidente</v>
      </c>
      <c r="B1339" t="str">
        <v>Type4</v>
      </c>
      <c r="C1339" t="str">
        <v>A (Muy Importante)</v>
      </c>
      <c r="D1339">
        <v>8</v>
      </c>
      <c r="E1339">
        <v>38</v>
      </c>
      <c r="F1339">
        <v>38</v>
      </c>
    </row>
    <row r="1340" spans="1:6" x14ac:dyDescent="0.35">
      <c r="A1340" t="str">
        <v>Incidente</v>
      </c>
      <c r="B1340" t="str">
        <v>Type2</v>
      </c>
      <c r="C1340" t="str">
        <v>A (Muy Importante)</v>
      </c>
      <c r="D1340">
        <v>8</v>
      </c>
      <c r="E1340">
        <v>37</v>
      </c>
      <c r="F1340">
        <v>37</v>
      </c>
    </row>
    <row r="1341" spans="1:6" x14ac:dyDescent="0.35">
      <c r="A1341" t="str">
        <v>Incidente</v>
      </c>
      <c r="B1341" t="str">
        <v>Type2</v>
      </c>
      <c r="C1341" t="str">
        <v>A (Muy Importante)</v>
      </c>
      <c r="D1341">
        <v>8</v>
      </c>
      <c r="E1341">
        <v>37</v>
      </c>
      <c r="F1341">
        <v>37</v>
      </c>
    </row>
    <row r="1342" spans="1:6" x14ac:dyDescent="0.35">
      <c r="A1342" t="str">
        <v>Incidente</v>
      </c>
      <c r="B1342" t="str">
        <v>Type2</v>
      </c>
      <c r="C1342" t="str">
        <v>A+ (Crítico)</v>
      </c>
      <c r="D1342">
        <v>8</v>
      </c>
      <c r="E1342">
        <v>38</v>
      </c>
      <c r="F1342">
        <v>38</v>
      </c>
    </row>
    <row r="1343" spans="1:6" x14ac:dyDescent="0.35">
      <c r="A1343" t="str">
        <v>Incidente</v>
      </c>
      <c r="B1343" t="str">
        <v>Type2</v>
      </c>
      <c r="C1343" t="str">
        <v>A (Muy Importante)</v>
      </c>
      <c r="D1343">
        <v>8</v>
      </c>
      <c r="E1343">
        <v>38</v>
      </c>
      <c r="F1343">
        <v>38</v>
      </c>
    </row>
    <row r="1344" spans="1:6" x14ac:dyDescent="0.35">
      <c r="A1344" t="str">
        <v>Incidente</v>
      </c>
      <c r="B1344" t="str">
        <v>Type2</v>
      </c>
      <c r="C1344" t="str">
        <v>A+ (Crítico)</v>
      </c>
      <c r="D1344">
        <v>8</v>
      </c>
      <c r="E1344">
        <v>38</v>
      </c>
      <c r="F1344">
        <v>0</v>
      </c>
    </row>
    <row r="1345" spans="1:6" x14ac:dyDescent="0.35">
      <c r="A1345" t="str">
        <v>Incidente</v>
      </c>
      <c r="B1345" t="str">
        <v>Type2</v>
      </c>
      <c r="C1345" t="str">
        <v>A (Muy Importante)</v>
      </c>
      <c r="D1345">
        <v>8</v>
      </c>
      <c r="E1345">
        <v>42</v>
      </c>
      <c r="F1345">
        <v>42</v>
      </c>
    </row>
    <row r="1346" spans="1:6" x14ac:dyDescent="0.35">
      <c r="A1346" t="str">
        <v>Incidente</v>
      </c>
      <c r="B1346" t="str">
        <v>Type2</v>
      </c>
      <c r="C1346" t="str">
        <v>A (Muy Importante)</v>
      </c>
      <c r="D1346">
        <v>8</v>
      </c>
      <c r="E1346">
        <v>42</v>
      </c>
      <c r="F1346">
        <v>42</v>
      </c>
    </row>
    <row r="1347" spans="1:6" x14ac:dyDescent="0.35">
      <c r="A1347" t="str">
        <v>Incidente</v>
      </c>
      <c r="B1347" t="str">
        <v>Type2</v>
      </c>
      <c r="C1347" t="str">
        <v>A+ (Crítico)</v>
      </c>
      <c r="D1347">
        <v>8</v>
      </c>
      <c r="E1347">
        <v>43</v>
      </c>
      <c r="F1347">
        <v>0</v>
      </c>
    </row>
    <row r="1348" spans="1:6" x14ac:dyDescent="0.35">
      <c r="A1348" t="str">
        <v>Incidente</v>
      </c>
      <c r="B1348" t="str">
        <v>Type6</v>
      </c>
      <c r="C1348" t="str">
        <v>A (Muy Importante)</v>
      </c>
      <c r="D1348">
        <v>8</v>
      </c>
      <c r="E1348">
        <v>44</v>
      </c>
      <c r="F1348">
        <v>42</v>
      </c>
    </row>
    <row r="1349" spans="1:6" x14ac:dyDescent="0.35">
      <c r="A1349" t="str">
        <v>Incidente</v>
      </c>
      <c r="B1349" t="str">
        <v>Type2</v>
      </c>
      <c r="C1349" t="str">
        <v>A+ (Crítico)</v>
      </c>
      <c r="D1349">
        <v>8</v>
      </c>
      <c r="E1349">
        <v>43</v>
      </c>
      <c r="F1349">
        <v>43</v>
      </c>
    </row>
    <row r="1350" spans="1:6" x14ac:dyDescent="0.35">
      <c r="A1350" t="str">
        <v>Incidente</v>
      </c>
      <c r="B1350" t="str">
        <v>Type6</v>
      </c>
      <c r="C1350" t="str">
        <v>A (Muy Importante)</v>
      </c>
      <c r="D1350">
        <v>8</v>
      </c>
      <c r="E1350">
        <v>43</v>
      </c>
      <c r="F1350">
        <v>42</v>
      </c>
    </row>
    <row r="1351" spans="1:6" x14ac:dyDescent="0.35">
      <c r="A1351" t="str">
        <v>Incidente</v>
      </c>
      <c r="B1351" t="str">
        <v>Type6</v>
      </c>
      <c r="C1351" t="str">
        <v>A (Muy Importante)</v>
      </c>
      <c r="D1351">
        <v>8</v>
      </c>
      <c r="E1351">
        <v>43</v>
      </c>
      <c r="F1351">
        <v>42</v>
      </c>
    </row>
    <row r="1352" spans="1:6" x14ac:dyDescent="0.35">
      <c r="A1352" t="str">
        <v>Incidente</v>
      </c>
      <c r="B1352" t="str">
        <v>Type6</v>
      </c>
      <c r="C1352" t="str">
        <v>A (Muy Importante)</v>
      </c>
      <c r="D1352">
        <v>8</v>
      </c>
      <c r="E1352">
        <v>43</v>
      </c>
      <c r="F1352">
        <v>43</v>
      </c>
    </row>
    <row r="1353" spans="1:6" x14ac:dyDescent="0.35">
      <c r="A1353" t="str">
        <v>Incidente</v>
      </c>
      <c r="B1353" t="str">
        <v>Type2</v>
      </c>
      <c r="C1353" t="str">
        <v>A (Muy Importante)</v>
      </c>
      <c r="D1353">
        <v>8</v>
      </c>
      <c r="E1353">
        <v>44</v>
      </c>
      <c r="F1353">
        <v>44</v>
      </c>
    </row>
    <row r="1354" spans="1:6" x14ac:dyDescent="0.35">
      <c r="A1354" t="str">
        <v>Incidente</v>
      </c>
      <c r="B1354" t="str">
        <v>Type6</v>
      </c>
      <c r="C1354" t="str">
        <v>A (Muy Importante)</v>
      </c>
      <c r="D1354">
        <v>8</v>
      </c>
      <c r="E1354">
        <v>44</v>
      </c>
      <c r="F1354">
        <v>44</v>
      </c>
    </row>
    <row r="1355" spans="1:6" x14ac:dyDescent="0.35">
      <c r="A1355" t="str">
        <v>Incidente</v>
      </c>
      <c r="B1355" t="str">
        <v>Type6</v>
      </c>
      <c r="C1355" t="str">
        <v>A (Muy Importante)</v>
      </c>
      <c r="D1355">
        <v>8</v>
      </c>
      <c r="E1355">
        <v>44</v>
      </c>
      <c r="F1355">
        <v>44</v>
      </c>
    </row>
    <row r="1356" spans="1:6" x14ac:dyDescent="0.35">
      <c r="A1356" t="str">
        <v>Incidente</v>
      </c>
      <c r="B1356" t="str">
        <v>Type2</v>
      </c>
      <c r="C1356" t="str">
        <v>A (Muy Importante)</v>
      </c>
      <c r="D1356">
        <v>8</v>
      </c>
      <c r="E1356">
        <v>45</v>
      </c>
      <c r="F1356">
        <v>45</v>
      </c>
    </row>
    <row r="1357" spans="1:6" x14ac:dyDescent="0.35">
      <c r="A1357" t="str">
        <v>Incidente</v>
      </c>
      <c r="B1357" t="str">
        <v>Type6</v>
      </c>
      <c r="C1357" t="str">
        <v>A+ (Crítico)</v>
      </c>
      <c r="D1357">
        <v>8</v>
      </c>
      <c r="E1357">
        <v>43</v>
      </c>
      <c r="F1357">
        <v>21</v>
      </c>
    </row>
    <row r="1358" spans="1:6" x14ac:dyDescent="0.35">
      <c r="A1358" t="str">
        <v>Incidente</v>
      </c>
      <c r="B1358" t="str">
        <v>Type4</v>
      </c>
      <c r="C1358" t="str">
        <v>A (Muy Importante)</v>
      </c>
      <c r="D1358">
        <v>8</v>
      </c>
      <c r="E1358">
        <v>46</v>
      </c>
      <c r="F1358">
        <v>46</v>
      </c>
    </row>
    <row r="1359" spans="1:6" x14ac:dyDescent="0.35">
      <c r="A1359" t="str">
        <v>Incidente</v>
      </c>
      <c r="B1359" t="str">
        <v>Type2</v>
      </c>
      <c r="C1359" t="str">
        <v>A (Muy Importante)</v>
      </c>
      <c r="D1359">
        <v>8</v>
      </c>
      <c r="E1359">
        <v>45</v>
      </c>
      <c r="F1359">
        <v>45</v>
      </c>
    </row>
    <row r="1360" spans="1:6" x14ac:dyDescent="0.35">
      <c r="A1360" t="str">
        <v>Solicitud de servicio</v>
      </c>
      <c r="B1360" t="str">
        <v>Type5</v>
      </c>
      <c r="C1360" t="str">
        <v>A (Muy Importante)</v>
      </c>
      <c r="D1360">
        <v>8</v>
      </c>
      <c r="E1360">
        <v>45</v>
      </c>
      <c r="F1360">
        <v>44</v>
      </c>
    </row>
    <row r="1361" spans="1:6" x14ac:dyDescent="0.35">
      <c r="A1361" t="str">
        <v>Incidente</v>
      </c>
      <c r="B1361" t="str">
        <v>Type6</v>
      </c>
      <c r="C1361" t="str">
        <v>A (Muy Importante)</v>
      </c>
      <c r="D1361">
        <v>8</v>
      </c>
      <c r="E1361">
        <v>45</v>
      </c>
      <c r="F1361">
        <v>45</v>
      </c>
    </row>
    <row r="1362" spans="1:6" x14ac:dyDescent="0.35">
      <c r="A1362" t="str">
        <v>Incidente</v>
      </c>
      <c r="B1362" t="str">
        <v>Type6</v>
      </c>
      <c r="C1362" t="str">
        <v>A (Muy Importante)</v>
      </c>
      <c r="D1362">
        <v>8</v>
      </c>
      <c r="E1362">
        <v>45</v>
      </c>
      <c r="F1362">
        <v>0</v>
      </c>
    </row>
    <row r="1363" spans="1:6" x14ac:dyDescent="0.35">
      <c r="A1363" t="str">
        <v>Incidente</v>
      </c>
      <c r="B1363" t="str">
        <v>Type6</v>
      </c>
      <c r="C1363" t="str">
        <v>B (Importante)</v>
      </c>
      <c r="D1363">
        <v>8</v>
      </c>
      <c r="E1363">
        <v>45</v>
      </c>
      <c r="F1363">
        <v>45</v>
      </c>
    </row>
    <row r="1364" spans="1:6" x14ac:dyDescent="0.35">
      <c r="A1364" t="str">
        <v>Incidente</v>
      </c>
      <c r="B1364" t="str">
        <v>Type6</v>
      </c>
      <c r="C1364" t="str">
        <v>A (Muy Importante)</v>
      </c>
      <c r="D1364">
        <v>8</v>
      </c>
      <c r="E1364">
        <v>45</v>
      </c>
      <c r="F1364">
        <v>45</v>
      </c>
    </row>
    <row r="1365" spans="1:6" x14ac:dyDescent="0.35">
      <c r="A1365" t="str">
        <v>Incidente</v>
      </c>
      <c r="B1365" t="str">
        <v>Type23</v>
      </c>
      <c r="C1365" t="str">
        <v>D (Trivial)</v>
      </c>
      <c r="D1365">
        <v>8</v>
      </c>
      <c r="E1365">
        <v>50</v>
      </c>
      <c r="F1365">
        <v>50</v>
      </c>
    </row>
    <row r="1366" spans="1:6" x14ac:dyDescent="0.35">
      <c r="A1366" t="str">
        <v>Incidente</v>
      </c>
      <c r="B1366" t="str">
        <v>Type2</v>
      </c>
      <c r="C1366" t="str">
        <v>A (Muy Importante)</v>
      </c>
      <c r="D1366">
        <v>8</v>
      </c>
      <c r="E1366">
        <v>52</v>
      </c>
      <c r="F1366">
        <v>52</v>
      </c>
    </row>
    <row r="1367" spans="1:6" x14ac:dyDescent="0.35">
      <c r="A1367" t="str">
        <v>Incidente</v>
      </c>
      <c r="B1367" t="str">
        <v>Type4</v>
      </c>
      <c r="C1367" t="str">
        <v>A (Muy Importante)</v>
      </c>
      <c r="D1367">
        <v>8</v>
      </c>
      <c r="E1367">
        <v>51</v>
      </c>
      <c r="F1367">
        <v>51</v>
      </c>
    </row>
    <row r="1368" spans="1:6" x14ac:dyDescent="0.35">
      <c r="A1368" t="str">
        <v>Incidente</v>
      </c>
      <c r="B1368" t="str">
        <v>Type2</v>
      </c>
      <c r="C1368" t="str">
        <v>A (Muy Importante)</v>
      </c>
      <c r="D1368">
        <v>8</v>
      </c>
      <c r="E1368">
        <v>56</v>
      </c>
      <c r="F1368">
        <v>56</v>
      </c>
    </row>
    <row r="1369" spans="1:6" x14ac:dyDescent="0.35">
      <c r="A1369" t="str">
        <v>Incidente</v>
      </c>
      <c r="B1369" t="str">
        <v>Type2</v>
      </c>
      <c r="C1369" t="str">
        <v>A (Muy Importante)</v>
      </c>
      <c r="D1369">
        <v>8</v>
      </c>
      <c r="E1369">
        <v>56</v>
      </c>
      <c r="F1369">
        <v>56</v>
      </c>
    </row>
    <row r="1370" spans="1:6" x14ac:dyDescent="0.35">
      <c r="A1370" t="str">
        <v>Incidente</v>
      </c>
      <c r="B1370" t="str">
        <v>Type2</v>
      </c>
      <c r="C1370" t="str">
        <v>A (Muy Importante)</v>
      </c>
      <c r="D1370">
        <v>8</v>
      </c>
      <c r="E1370">
        <v>56</v>
      </c>
      <c r="F1370">
        <v>56</v>
      </c>
    </row>
    <row r="1371" spans="1:6" x14ac:dyDescent="0.35">
      <c r="A1371" t="str">
        <v>Incidente</v>
      </c>
      <c r="B1371" t="str">
        <v>Type2</v>
      </c>
      <c r="C1371" t="str">
        <v>A (Muy Importante)</v>
      </c>
      <c r="D1371">
        <v>8</v>
      </c>
      <c r="E1371">
        <v>58</v>
      </c>
      <c r="F1371">
        <v>58</v>
      </c>
    </row>
    <row r="1372" spans="1:6" x14ac:dyDescent="0.35">
      <c r="A1372" t="str">
        <v>Incidente</v>
      </c>
      <c r="B1372" t="str">
        <v>Type2</v>
      </c>
      <c r="C1372" t="str">
        <v>A (Muy Importante)</v>
      </c>
      <c r="D1372">
        <v>8</v>
      </c>
      <c r="E1372">
        <v>58</v>
      </c>
      <c r="F1372">
        <v>58</v>
      </c>
    </row>
    <row r="1373" spans="1:6" x14ac:dyDescent="0.35">
      <c r="A1373" t="str">
        <v>Incidente</v>
      </c>
      <c r="B1373" t="str">
        <v>Type2</v>
      </c>
      <c r="C1373" t="str">
        <v>A (Muy Importante)</v>
      </c>
      <c r="D1373">
        <v>8</v>
      </c>
      <c r="E1373">
        <v>58</v>
      </c>
      <c r="F1373">
        <v>58</v>
      </c>
    </row>
    <row r="1374" spans="1:6" x14ac:dyDescent="0.35">
      <c r="A1374" t="str">
        <v>Incidente</v>
      </c>
      <c r="B1374" t="str">
        <v>Type2</v>
      </c>
      <c r="C1374" t="str">
        <v>A (Muy Importante)</v>
      </c>
      <c r="D1374">
        <v>8</v>
      </c>
      <c r="E1374">
        <v>59</v>
      </c>
      <c r="F1374">
        <v>59</v>
      </c>
    </row>
    <row r="1375" spans="1:6" x14ac:dyDescent="0.35">
      <c r="A1375" t="str">
        <v>Incidente</v>
      </c>
      <c r="B1375" t="str">
        <v>Type2</v>
      </c>
      <c r="C1375" t="str">
        <v>A (Muy Importante)</v>
      </c>
      <c r="D1375">
        <v>8</v>
      </c>
      <c r="E1375">
        <v>59</v>
      </c>
      <c r="F1375">
        <v>59</v>
      </c>
    </row>
    <row r="1376" spans="1:6" x14ac:dyDescent="0.35">
      <c r="A1376" t="str">
        <v>Incidente</v>
      </c>
      <c r="B1376" t="str">
        <v>Type2</v>
      </c>
      <c r="C1376" t="str">
        <v>A (Muy Importante)</v>
      </c>
      <c r="D1376">
        <v>8</v>
      </c>
      <c r="E1376">
        <v>59</v>
      </c>
      <c r="F1376">
        <v>59</v>
      </c>
    </row>
    <row r="1377" spans="1:6" x14ac:dyDescent="0.35">
      <c r="A1377" t="str">
        <v>Incidente</v>
      </c>
      <c r="B1377" t="str">
        <v>Type2</v>
      </c>
      <c r="C1377" t="str">
        <v>B (Importante)</v>
      </c>
      <c r="D1377">
        <v>8</v>
      </c>
      <c r="E1377">
        <v>62</v>
      </c>
      <c r="F1377">
        <v>62</v>
      </c>
    </row>
    <row r="1378" spans="1:6" x14ac:dyDescent="0.35">
      <c r="A1378" t="str">
        <v>Solicitud de servicio</v>
      </c>
      <c r="B1378" t="str">
        <v>Type1</v>
      </c>
      <c r="C1378" t="str">
        <v>A (Muy Importante)</v>
      </c>
      <c r="D1378">
        <v>7</v>
      </c>
      <c r="E1378">
        <v>0</v>
      </c>
      <c r="F1378">
        <v>0</v>
      </c>
    </row>
    <row r="1379" spans="1:6" x14ac:dyDescent="0.35">
      <c r="A1379" t="str">
        <v>Incidente</v>
      </c>
      <c r="B1379" t="str">
        <v>Type4</v>
      </c>
      <c r="C1379" t="str">
        <v>A (Muy Importante)</v>
      </c>
      <c r="D1379">
        <v>7</v>
      </c>
      <c r="E1379">
        <v>0</v>
      </c>
      <c r="F1379">
        <v>0</v>
      </c>
    </row>
    <row r="1380" spans="1:6" x14ac:dyDescent="0.35">
      <c r="A1380" t="str">
        <v>Incidente</v>
      </c>
      <c r="B1380" t="str">
        <v>Type2</v>
      </c>
      <c r="C1380" t="str">
        <v>A+ (Crítico)</v>
      </c>
      <c r="D1380">
        <v>7</v>
      </c>
      <c r="E1380">
        <v>0</v>
      </c>
      <c r="F1380">
        <v>0</v>
      </c>
    </row>
    <row r="1381" spans="1:6" x14ac:dyDescent="0.35">
      <c r="A1381" t="str">
        <v>Solicitud de servicio</v>
      </c>
      <c r="B1381" t="str">
        <v>Type12</v>
      </c>
      <c r="C1381" t="str">
        <v>A (Muy Importante)</v>
      </c>
      <c r="D1381">
        <v>7</v>
      </c>
      <c r="E1381">
        <v>2</v>
      </c>
      <c r="F1381">
        <v>0</v>
      </c>
    </row>
    <row r="1382" spans="1:6" x14ac:dyDescent="0.35">
      <c r="A1382" t="str">
        <v>Solicitud de servicio</v>
      </c>
      <c r="B1382" t="str">
        <v>Type14</v>
      </c>
      <c r="C1382" t="str">
        <v>A (Muy Importante)</v>
      </c>
      <c r="D1382">
        <v>7</v>
      </c>
      <c r="E1382">
        <v>0</v>
      </c>
      <c r="F1382">
        <v>0</v>
      </c>
    </row>
    <row r="1383" spans="1:6" x14ac:dyDescent="0.35">
      <c r="A1383" t="str">
        <v>Incidente</v>
      </c>
      <c r="B1383" t="str">
        <v>Type6</v>
      </c>
      <c r="C1383" t="str">
        <v>A (Muy Importante)</v>
      </c>
      <c r="D1383">
        <v>7</v>
      </c>
      <c r="E1383">
        <v>0</v>
      </c>
      <c r="F1383">
        <v>0</v>
      </c>
    </row>
    <row r="1384" spans="1:6" x14ac:dyDescent="0.35">
      <c r="A1384" t="str">
        <v>Solicitud de servicio</v>
      </c>
      <c r="B1384" t="str">
        <v>Type6</v>
      </c>
      <c r="C1384" t="str">
        <v>A+ (Crítico)</v>
      </c>
      <c r="D1384">
        <v>7</v>
      </c>
      <c r="E1384">
        <v>2</v>
      </c>
      <c r="F1384">
        <v>0</v>
      </c>
    </row>
    <row r="1385" spans="1:6" x14ac:dyDescent="0.35">
      <c r="A1385" t="str">
        <v>Incidente</v>
      </c>
      <c r="B1385" t="str">
        <v>Type2</v>
      </c>
      <c r="C1385" t="str">
        <v>A+ (Crítico)</v>
      </c>
      <c r="D1385">
        <v>7</v>
      </c>
      <c r="E1385">
        <v>2</v>
      </c>
      <c r="F1385">
        <v>0</v>
      </c>
    </row>
    <row r="1386" spans="1:6" x14ac:dyDescent="0.35">
      <c r="A1386" t="str">
        <v>Incidente</v>
      </c>
      <c r="B1386" t="str">
        <v>Type2</v>
      </c>
      <c r="C1386" t="str">
        <v>A (Muy Importante)</v>
      </c>
      <c r="D1386">
        <v>7</v>
      </c>
      <c r="E1386">
        <v>0</v>
      </c>
      <c r="F1386">
        <v>0</v>
      </c>
    </row>
    <row r="1387" spans="1:6" x14ac:dyDescent="0.35">
      <c r="A1387" t="str">
        <v>Incidente</v>
      </c>
      <c r="B1387" t="str">
        <v>Type4</v>
      </c>
      <c r="C1387" t="str">
        <v>A+ (Crítico)</v>
      </c>
      <c r="D1387">
        <v>7</v>
      </c>
      <c r="E1387">
        <v>0</v>
      </c>
      <c r="F1387">
        <v>0</v>
      </c>
    </row>
    <row r="1388" spans="1:6" x14ac:dyDescent="0.35">
      <c r="A1388" t="str">
        <v>Incidente</v>
      </c>
      <c r="B1388" t="str">
        <v>Type4</v>
      </c>
      <c r="C1388" t="str">
        <v>A (Muy Importante)</v>
      </c>
      <c r="D1388">
        <v>7</v>
      </c>
      <c r="E1388">
        <v>0</v>
      </c>
      <c r="F1388">
        <v>0</v>
      </c>
    </row>
    <row r="1389" spans="1:6" x14ac:dyDescent="0.35">
      <c r="A1389" t="str">
        <v>Incidente</v>
      </c>
      <c r="B1389" t="str">
        <v>Type4</v>
      </c>
      <c r="C1389" t="str">
        <v>A (Muy Importante)</v>
      </c>
      <c r="D1389">
        <v>7</v>
      </c>
      <c r="E1389">
        <v>1</v>
      </c>
      <c r="F1389">
        <v>0</v>
      </c>
    </row>
    <row r="1390" spans="1:6" x14ac:dyDescent="0.35">
      <c r="A1390" t="str">
        <v>Incidente</v>
      </c>
      <c r="B1390" t="str">
        <v>Type2</v>
      </c>
      <c r="C1390" t="str">
        <v>A (Muy Importante)</v>
      </c>
      <c r="D1390">
        <v>7</v>
      </c>
      <c r="E1390">
        <v>1</v>
      </c>
      <c r="F1390">
        <v>1</v>
      </c>
    </row>
    <row r="1391" spans="1:6" x14ac:dyDescent="0.35">
      <c r="A1391" t="str">
        <v>Incidente</v>
      </c>
      <c r="B1391" t="str">
        <v>Type4</v>
      </c>
      <c r="C1391" t="str">
        <v>A (Muy Importante)</v>
      </c>
      <c r="D1391">
        <v>7</v>
      </c>
      <c r="E1391">
        <v>2</v>
      </c>
      <c r="F1391">
        <v>2</v>
      </c>
    </row>
    <row r="1392" spans="1:6" x14ac:dyDescent="0.35">
      <c r="A1392" t="str">
        <v>Incidente</v>
      </c>
      <c r="B1392" t="str">
        <v>Type2</v>
      </c>
      <c r="C1392" t="str">
        <v>A+ (Crítico)</v>
      </c>
      <c r="D1392">
        <v>7</v>
      </c>
      <c r="E1392">
        <v>0</v>
      </c>
      <c r="F1392">
        <v>0</v>
      </c>
    </row>
    <row r="1393" spans="1:6" x14ac:dyDescent="0.35">
      <c r="A1393" t="str">
        <v>Incidente</v>
      </c>
      <c r="B1393" t="str">
        <v>Type2</v>
      </c>
      <c r="C1393" t="str">
        <v>A+ (Crítico)</v>
      </c>
      <c r="D1393">
        <v>7</v>
      </c>
      <c r="E1393">
        <v>0</v>
      </c>
      <c r="F1393">
        <v>0</v>
      </c>
    </row>
    <row r="1394" spans="1:6" x14ac:dyDescent="0.35">
      <c r="A1394" t="str">
        <v>Incidente</v>
      </c>
      <c r="B1394" t="str">
        <v>Type2</v>
      </c>
      <c r="C1394" t="str">
        <v>A+ (Crítico)</v>
      </c>
      <c r="D1394">
        <v>7</v>
      </c>
      <c r="E1394">
        <v>0</v>
      </c>
      <c r="F1394">
        <v>0</v>
      </c>
    </row>
    <row r="1395" spans="1:6" x14ac:dyDescent="0.35">
      <c r="A1395" t="str">
        <v>Incidente</v>
      </c>
      <c r="B1395" t="str">
        <v>Type2</v>
      </c>
      <c r="C1395" t="str">
        <v>A+ (Crítico)</v>
      </c>
      <c r="D1395">
        <v>7</v>
      </c>
      <c r="E1395">
        <v>0</v>
      </c>
      <c r="F1395">
        <v>0</v>
      </c>
    </row>
    <row r="1396" spans="1:6" x14ac:dyDescent="0.35">
      <c r="A1396" t="str">
        <v>Incidente</v>
      </c>
      <c r="B1396" t="str">
        <v>Type6</v>
      </c>
      <c r="C1396" t="str">
        <v>A (Muy Importante)</v>
      </c>
      <c r="D1396">
        <v>7</v>
      </c>
      <c r="E1396">
        <v>1</v>
      </c>
      <c r="F1396">
        <v>0</v>
      </c>
    </row>
    <row r="1397" spans="1:6" x14ac:dyDescent="0.35">
      <c r="A1397" t="str">
        <v>Solicitud de servicio</v>
      </c>
      <c r="B1397" t="str">
        <v>Type1</v>
      </c>
      <c r="C1397" t="str">
        <v>B (Importante)</v>
      </c>
      <c r="D1397">
        <v>7</v>
      </c>
      <c r="E1397">
        <v>0</v>
      </c>
      <c r="F1397">
        <v>0</v>
      </c>
    </row>
    <row r="1398" spans="1:6" x14ac:dyDescent="0.35">
      <c r="A1398" t="str">
        <v>Incidente</v>
      </c>
      <c r="B1398" t="str">
        <v>Type2</v>
      </c>
      <c r="C1398" t="str">
        <v>A (Muy Importante)</v>
      </c>
      <c r="D1398">
        <v>7</v>
      </c>
      <c r="E1398">
        <v>5</v>
      </c>
      <c r="F1398">
        <v>0</v>
      </c>
    </row>
    <row r="1399" spans="1:6" x14ac:dyDescent="0.35">
      <c r="A1399" t="str">
        <v>Solicitud de servicio</v>
      </c>
      <c r="B1399" t="str">
        <v>Type1</v>
      </c>
      <c r="C1399" t="str">
        <v>A (Muy Importante)</v>
      </c>
      <c r="D1399">
        <v>7</v>
      </c>
      <c r="E1399">
        <v>0</v>
      </c>
      <c r="F1399">
        <v>0</v>
      </c>
    </row>
    <row r="1400" spans="1:6" x14ac:dyDescent="0.35">
      <c r="A1400" t="str">
        <v>Solicitud de servicio</v>
      </c>
      <c r="B1400" t="str">
        <v>Type10</v>
      </c>
      <c r="C1400" t="str">
        <v>A+ (Crítico)</v>
      </c>
      <c r="D1400">
        <v>7</v>
      </c>
      <c r="E1400">
        <v>0</v>
      </c>
      <c r="F1400">
        <v>0</v>
      </c>
    </row>
    <row r="1401" spans="1:6" x14ac:dyDescent="0.35">
      <c r="A1401" t="str">
        <v>Incidente</v>
      </c>
      <c r="B1401" t="str">
        <v>Type4</v>
      </c>
      <c r="C1401" t="str">
        <v>A (Muy Importante)</v>
      </c>
      <c r="D1401">
        <v>7</v>
      </c>
      <c r="E1401">
        <v>5</v>
      </c>
      <c r="F1401">
        <v>5</v>
      </c>
    </row>
    <row r="1402" spans="1:6" x14ac:dyDescent="0.35">
      <c r="A1402" t="str">
        <v>Incidente</v>
      </c>
      <c r="B1402" t="str">
        <v>Type4</v>
      </c>
      <c r="C1402" t="str">
        <v>A (Muy Importante)</v>
      </c>
      <c r="D1402">
        <v>7</v>
      </c>
      <c r="E1402">
        <v>7</v>
      </c>
      <c r="F1402">
        <v>7</v>
      </c>
    </row>
    <row r="1403" spans="1:6" x14ac:dyDescent="0.35">
      <c r="A1403" t="str">
        <v>Incidente</v>
      </c>
      <c r="B1403" t="str">
        <v>Type2</v>
      </c>
      <c r="C1403" t="str">
        <v>A+ (Crítico)</v>
      </c>
      <c r="D1403">
        <v>7</v>
      </c>
      <c r="E1403">
        <v>1</v>
      </c>
      <c r="F1403">
        <v>0</v>
      </c>
    </row>
    <row r="1404" spans="1:6" x14ac:dyDescent="0.35">
      <c r="A1404" t="str">
        <v>Incidente</v>
      </c>
      <c r="B1404" t="str">
        <v>Type2</v>
      </c>
      <c r="C1404" t="str">
        <v>A (Muy Importante)</v>
      </c>
      <c r="D1404">
        <v>7</v>
      </c>
      <c r="E1404">
        <v>0</v>
      </c>
      <c r="F1404">
        <v>0</v>
      </c>
    </row>
    <row r="1405" spans="1:6" x14ac:dyDescent="0.35">
      <c r="A1405" t="str">
        <v>Incidente</v>
      </c>
      <c r="B1405" t="str">
        <v>Type2</v>
      </c>
      <c r="C1405" t="str">
        <v>A (Muy Importante)</v>
      </c>
      <c r="D1405">
        <v>7</v>
      </c>
      <c r="E1405">
        <v>0</v>
      </c>
      <c r="F1405">
        <v>0</v>
      </c>
    </row>
    <row r="1406" spans="1:6" x14ac:dyDescent="0.35">
      <c r="A1406" t="str">
        <v>Incidente</v>
      </c>
      <c r="B1406" t="str">
        <v>Type8</v>
      </c>
      <c r="C1406" t="str">
        <v>B (Importante)</v>
      </c>
      <c r="D1406">
        <v>7</v>
      </c>
      <c r="E1406">
        <v>9</v>
      </c>
      <c r="F1406">
        <v>0</v>
      </c>
    </row>
    <row r="1407" spans="1:6" x14ac:dyDescent="0.35">
      <c r="A1407" t="str">
        <v>Solicitud de servicio</v>
      </c>
      <c r="B1407" t="str">
        <v>Type1</v>
      </c>
      <c r="C1407" t="str">
        <v>B (Importante)</v>
      </c>
      <c r="D1407">
        <v>7</v>
      </c>
      <c r="E1407">
        <v>0</v>
      </c>
      <c r="F1407">
        <v>0</v>
      </c>
    </row>
    <row r="1408" spans="1:6" x14ac:dyDescent="0.35">
      <c r="A1408" t="str">
        <v>Incidente</v>
      </c>
      <c r="B1408" t="str">
        <v>Type2</v>
      </c>
      <c r="C1408" t="str">
        <v>A (Muy Importante)</v>
      </c>
      <c r="D1408">
        <v>7</v>
      </c>
      <c r="E1408">
        <v>0</v>
      </c>
      <c r="F1408">
        <v>0</v>
      </c>
    </row>
    <row r="1409" spans="1:6" x14ac:dyDescent="0.35">
      <c r="A1409" t="str">
        <v>Solicitud de servicio</v>
      </c>
      <c r="B1409" t="str">
        <v>Type1</v>
      </c>
      <c r="C1409" t="str">
        <v>A+ (Crítico)</v>
      </c>
      <c r="D1409">
        <v>7</v>
      </c>
      <c r="E1409">
        <v>0</v>
      </c>
      <c r="F1409">
        <v>0</v>
      </c>
    </row>
    <row r="1410" spans="1:6" x14ac:dyDescent="0.35">
      <c r="A1410" t="str">
        <v>Incidente</v>
      </c>
      <c r="B1410" t="str">
        <v>Type2</v>
      </c>
      <c r="C1410" t="str">
        <v>A (Muy Importante)</v>
      </c>
      <c r="D1410">
        <v>7</v>
      </c>
      <c r="E1410">
        <v>2</v>
      </c>
      <c r="F1410">
        <v>2</v>
      </c>
    </row>
    <row r="1411" spans="1:6" x14ac:dyDescent="0.35">
      <c r="A1411" t="str">
        <v>Incidente</v>
      </c>
      <c r="B1411" t="str">
        <v>Type2</v>
      </c>
      <c r="C1411" t="str">
        <v>A (Muy Importante)</v>
      </c>
      <c r="D1411">
        <v>7</v>
      </c>
      <c r="E1411">
        <v>0</v>
      </c>
      <c r="F1411">
        <v>0</v>
      </c>
    </row>
    <row r="1412" spans="1:6" x14ac:dyDescent="0.35">
      <c r="A1412" t="str">
        <v>Incidente</v>
      </c>
      <c r="B1412" t="str">
        <v>Type2</v>
      </c>
      <c r="C1412" t="str">
        <v>A (Muy Importante)</v>
      </c>
      <c r="D1412">
        <v>7</v>
      </c>
      <c r="E1412">
        <v>0</v>
      </c>
      <c r="F1412">
        <v>0</v>
      </c>
    </row>
    <row r="1413" spans="1:6" x14ac:dyDescent="0.35">
      <c r="A1413" t="str">
        <v>Solicitud de servicio</v>
      </c>
      <c r="B1413" t="str">
        <v>Type22</v>
      </c>
      <c r="C1413" t="str">
        <v>A+ (Crítico)</v>
      </c>
      <c r="D1413">
        <v>7</v>
      </c>
      <c r="E1413">
        <v>0</v>
      </c>
      <c r="F1413">
        <v>0</v>
      </c>
    </row>
    <row r="1414" spans="1:6" x14ac:dyDescent="0.35">
      <c r="A1414" t="str">
        <v>Solicitud de servicio</v>
      </c>
      <c r="B1414" t="str">
        <v>Type1</v>
      </c>
      <c r="C1414" t="str">
        <v>A (Muy Importante)</v>
      </c>
      <c r="D1414">
        <v>7</v>
      </c>
      <c r="E1414">
        <v>0</v>
      </c>
      <c r="F1414">
        <v>0</v>
      </c>
    </row>
    <row r="1415" spans="1:6" x14ac:dyDescent="0.35">
      <c r="A1415" t="str">
        <v>Solicitud de servicio</v>
      </c>
      <c r="B1415" t="str">
        <v>Type1</v>
      </c>
      <c r="C1415" t="str">
        <v>A (Muy Importante)</v>
      </c>
      <c r="D1415">
        <v>7</v>
      </c>
      <c r="E1415">
        <v>0</v>
      </c>
      <c r="F1415">
        <v>0</v>
      </c>
    </row>
    <row r="1416" spans="1:6" x14ac:dyDescent="0.35">
      <c r="A1416" t="str">
        <v>Solicitud de servicio</v>
      </c>
      <c r="B1416" t="str">
        <v>Type1</v>
      </c>
      <c r="C1416" t="str">
        <v>A (Muy Importante)</v>
      </c>
      <c r="D1416">
        <v>7</v>
      </c>
      <c r="E1416">
        <v>0</v>
      </c>
      <c r="F1416">
        <v>0</v>
      </c>
    </row>
    <row r="1417" spans="1:6" x14ac:dyDescent="0.35">
      <c r="A1417" t="str">
        <v>Incidente</v>
      </c>
      <c r="B1417" t="str">
        <v>Type2</v>
      </c>
      <c r="C1417" t="str">
        <v>A (Muy Importante)</v>
      </c>
      <c r="D1417">
        <v>7</v>
      </c>
      <c r="E1417">
        <v>0</v>
      </c>
      <c r="F1417">
        <v>0</v>
      </c>
    </row>
    <row r="1418" spans="1:6" x14ac:dyDescent="0.35">
      <c r="A1418" t="str">
        <v>Solicitud de servicio</v>
      </c>
      <c r="B1418" t="str">
        <v>Type2</v>
      </c>
      <c r="C1418" t="str">
        <v>D (Trivial)</v>
      </c>
      <c r="D1418">
        <v>7</v>
      </c>
      <c r="E1418">
        <v>0</v>
      </c>
      <c r="F1418">
        <v>0</v>
      </c>
    </row>
    <row r="1419" spans="1:6" x14ac:dyDescent="0.35">
      <c r="A1419" t="str">
        <v>Incidente</v>
      </c>
      <c r="B1419" t="str">
        <v>Type2</v>
      </c>
      <c r="C1419" t="str">
        <v>A (Muy Importante)</v>
      </c>
      <c r="D1419">
        <v>7</v>
      </c>
      <c r="E1419">
        <v>8</v>
      </c>
      <c r="F1419">
        <v>8</v>
      </c>
    </row>
    <row r="1420" spans="1:6" x14ac:dyDescent="0.35">
      <c r="A1420" t="str">
        <v>Incidente</v>
      </c>
      <c r="B1420" t="str">
        <v>Type2</v>
      </c>
      <c r="C1420" t="str">
        <v>A+ (Crítico)</v>
      </c>
      <c r="D1420">
        <v>7</v>
      </c>
      <c r="E1420">
        <v>0</v>
      </c>
      <c r="F1420">
        <v>0</v>
      </c>
    </row>
    <row r="1421" spans="1:6" x14ac:dyDescent="0.35">
      <c r="A1421" t="str">
        <v>Incidente</v>
      </c>
      <c r="B1421" t="str">
        <v>Type8</v>
      </c>
      <c r="C1421" t="str">
        <v>B (Importante)</v>
      </c>
      <c r="D1421">
        <v>7</v>
      </c>
      <c r="E1421">
        <v>11</v>
      </c>
      <c r="F1421">
        <v>0</v>
      </c>
    </row>
    <row r="1422" spans="1:6" x14ac:dyDescent="0.35">
      <c r="A1422" t="str">
        <v>Incidente</v>
      </c>
      <c r="B1422" t="str">
        <v>Type2</v>
      </c>
      <c r="C1422" t="str">
        <v>A+ (Crítico)</v>
      </c>
      <c r="D1422">
        <v>7</v>
      </c>
      <c r="E1422">
        <v>0</v>
      </c>
      <c r="F1422">
        <v>0</v>
      </c>
    </row>
    <row r="1423" spans="1:6" x14ac:dyDescent="0.35">
      <c r="A1423" t="str">
        <v>Incidente</v>
      </c>
      <c r="B1423" t="str">
        <v>Type2</v>
      </c>
      <c r="C1423" t="str">
        <v>A (Muy Importante)</v>
      </c>
      <c r="D1423">
        <v>7</v>
      </c>
      <c r="E1423">
        <v>0</v>
      </c>
      <c r="F1423">
        <v>0</v>
      </c>
    </row>
    <row r="1424" spans="1:6" x14ac:dyDescent="0.35">
      <c r="A1424" t="str">
        <v>Incidente</v>
      </c>
      <c r="B1424" t="str">
        <v>Type2</v>
      </c>
      <c r="C1424" t="str">
        <v>A (Muy Importante)</v>
      </c>
      <c r="D1424">
        <v>7</v>
      </c>
      <c r="E1424">
        <v>0</v>
      </c>
      <c r="F1424">
        <v>0</v>
      </c>
    </row>
    <row r="1425" spans="1:6" x14ac:dyDescent="0.35">
      <c r="A1425" t="str">
        <v>Solicitud de servicio</v>
      </c>
      <c r="B1425" t="str">
        <v>Type1</v>
      </c>
      <c r="C1425" t="str">
        <v>A (Muy Importante)</v>
      </c>
      <c r="D1425">
        <v>7</v>
      </c>
      <c r="E1425">
        <v>3</v>
      </c>
      <c r="F1425">
        <v>0</v>
      </c>
    </row>
    <row r="1426" spans="1:6" x14ac:dyDescent="0.35">
      <c r="A1426" t="str">
        <v>Solicitud de servicio</v>
      </c>
      <c r="B1426" t="str">
        <v>Type1</v>
      </c>
      <c r="C1426" t="str">
        <v>A (Muy Importante)</v>
      </c>
      <c r="D1426">
        <v>7</v>
      </c>
      <c r="E1426">
        <v>3</v>
      </c>
      <c r="F1426">
        <v>0</v>
      </c>
    </row>
    <row r="1427" spans="1:6" x14ac:dyDescent="0.35">
      <c r="A1427" t="str">
        <v>Incidente</v>
      </c>
      <c r="B1427" t="str">
        <v>Type2</v>
      </c>
      <c r="C1427" t="str">
        <v>A (Muy Importante)</v>
      </c>
      <c r="D1427">
        <v>7</v>
      </c>
      <c r="E1427">
        <v>3</v>
      </c>
      <c r="F1427">
        <v>3</v>
      </c>
    </row>
    <row r="1428" spans="1:6" x14ac:dyDescent="0.35">
      <c r="A1428" t="str">
        <v>Solicitud de servicio</v>
      </c>
      <c r="B1428" t="str">
        <v>Type1</v>
      </c>
      <c r="C1428" t="str">
        <v>B (Importante)</v>
      </c>
      <c r="D1428">
        <v>7</v>
      </c>
      <c r="E1428">
        <v>0</v>
      </c>
      <c r="F1428">
        <v>0</v>
      </c>
    </row>
    <row r="1429" spans="1:6" x14ac:dyDescent="0.35">
      <c r="A1429" t="str">
        <v>Incidente</v>
      </c>
      <c r="B1429" t="str">
        <v>Type6</v>
      </c>
      <c r="C1429" t="str">
        <v>A (Muy Importante)</v>
      </c>
      <c r="D1429">
        <v>7</v>
      </c>
      <c r="E1429">
        <v>11</v>
      </c>
      <c r="F1429">
        <v>11</v>
      </c>
    </row>
    <row r="1430" spans="1:6" x14ac:dyDescent="0.35">
      <c r="A1430" t="str">
        <v>Incidente</v>
      </c>
      <c r="B1430" t="str">
        <v>Type6</v>
      </c>
      <c r="C1430" t="str">
        <v>A (Muy Importante)</v>
      </c>
      <c r="D1430">
        <v>7</v>
      </c>
      <c r="E1430">
        <v>4</v>
      </c>
      <c r="F1430">
        <v>0</v>
      </c>
    </row>
    <row r="1431" spans="1:6" x14ac:dyDescent="0.35">
      <c r="A1431" t="str">
        <v>Incidente</v>
      </c>
      <c r="B1431" t="str">
        <v>Type8</v>
      </c>
      <c r="C1431" t="str">
        <v>B (Importante)</v>
      </c>
      <c r="D1431">
        <v>7</v>
      </c>
      <c r="E1431">
        <v>14</v>
      </c>
      <c r="F1431">
        <v>0</v>
      </c>
    </row>
    <row r="1432" spans="1:6" x14ac:dyDescent="0.35">
      <c r="A1432" t="str">
        <v>Solicitud de servicio</v>
      </c>
      <c r="B1432" t="str">
        <v>Type10</v>
      </c>
      <c r="C1432" t="str">
        <v>B (Importante)</v>
      </c>
      <c r="D1432">
        <v>7</v>
      </c>
      <c r="E1432">
        <v>0</v>
      </c>
      <c r="F1432">
        <v>0</v>
      </c>
    </row>
    <row r="1433" spans="1:6" x14ac:dyDescent="0.35">
      <c r="A1433" t="str">
        <v>Incidente</v>
      </c>
      <c r="B1433" t="str">
        <v>Type2</v>
      </c>
      <c r="C1433" t="str">
        <v>A (Muy Importante)</v>
      </c>
      <c r="D1433">
        <v>7</v>
      </c>
      <c r="E1433">
        <v>0</v>
      </c>
      <c r="F1433">
        <v>0</v>
      </c>
    </row>
    <row r="1434" spans="1:6" x14ac:dyDescent="0.35">
      <c r="A1434" t="str">
        <v>Incidente</v>
      </c>
      <c r="B1434" t="str">
        <v>Type24</v>
      </c>
      <c r="C1434" t="str">
        <v>A (Muy Importante)</v>
      </c>
      <c r="D1434">
        <v>7</v>
      </c>
      <c r="E1434">
        <v>8</v>
      </c>
      <c r="F1434">
        <v>0</v>
      </c>
    </row>
    <row r="1435" spans="1:6" x14ac:dyDescent="0.35">
      <c r="A1435" t="str">
        <v>Solicitud de servicio</v>
      </c>
      <c r="B1435" t="str">
        <v>Type24</v>
      </c>
      <c r="C1435" t="str">
        <v>D (Trivial)</v>
      </c>
      <c r="D1435">
        <v>7</v>
      </c>
      <c r="E1435">
        <v>0</v>
      </c>
      <c r="F1435">
        <v>0</v>
      </c>
    </row>
    <row r="1436" spans="1:6" x14ac:dyDescent="0.35">
      <c r="A1436" t="str">
        <v>Incidente</v>
      </c>
      <c r="B1436" t="str">
        <v>Type8</v>
      </c>
      <c r="C1436" t="str">
        <v>B (Importante)</v>
      </c>
      <c r="D1436">
        <v>7</v>
      </c>
      <c r="E1436">
        <v>14</v>
      </c>
      <c r="F1436">
        <v>0</v>
      </c>
    </row>
    <row r="1437" spans="1:6" x14ac:dyDescent="0.35">
      <c r="A1437" t="str">
        <v>Incidente</v>
      </c>
      <c r="B1437" t="str">
        <v>Type2</v>
      </c>
      <c r="C1437" t="str">
        <v>A (Muy Importante)</v>
      </c>
      <c r="D1437">
        <v>7</v>
      </c>
      <c r="E1437">
        <v>1</v>
      </c>
      <c r="F1437">
        <v>0</v>
      </c>
    </row>
    <row r="1438" spans="1:6" x14ac:dyDescent="0.35">
      <c r="A1438" t="str">
        <v>Incidente</v>
      </c>
      <c r="B1438" t="str">
        <v>Type4</v>
      </c>
      <c r="C1438" t="str">
        <v>A (Muy Importante)</v>
      </c>
      <c r="D1438">
        <v>7</v>
      </c>
      <c r="E1438">
        <v>8</v>
      </c>
      <c r="F1438">
        <v>8</v>
      </c>
    </row>
    <row r="1439" spans="1:6" x14ac:dyDescent="0.35">
      <c r="A1439" t="str">
        <v>Incidente</v>
      </c>
      <c r="B1439" t="str">
        <v>Type2</v>
      </c>
      <c r="C1439" t="str">
        <v>A+ (Crítico)</v>
      </c>
      <c r="D1439">
        <v>7</v>
      </c>
      <c r="E1439">
        <v>0</v>
      </c>
      <c r="F1439">
        <v>0</v>
      </c>
    </row>
    <row r="1440" spans="1:6" x14ac:dyDescent="0.35">
      <c r="A1440" t="str">
        <v>Incidente</v>
      </c>
      <c r="B1440" t="str">
        <v>Type8</v>
      </c>
      <c r="C1440" t="str">
        <v>B (Importante)</v>
      </c>
      <c r="D1440">
        <v>7</v>
      </c>
      <c r="E1440">
        <v>12</v>
      </c>
      <c r="F1440">
        <v>0</v>
      </c>
    </row>
    <row r="1441" spans="1:6" x14ac:dyDescent="0.35">
      <c r="A1441" t="str">
        <v>Solicitud de servicio</v>
      </c>
      <c r="B1441" t="str">
        <v>Type14</v>
      </c>
      <c r="C1441" t="str">
        <v>A (Muy Importante)</v>
      </c>
      <c r="D1441">
        <v>7</v>
      </c>
      <c r="E1441">
        <v>0</v>
      </c>
      <c r="F1441">
        <v>0</v>
      </c>
    </row>
    <row r="1442" spans="1:6" x14ac:dyDescent="0.35">
      <c r="A1442" t="str">
        <v>Solicitud de servicio</v>
      </c>
      <c r="B1442" t="str">
        <v>Type1</v>
      </c>
      <c r="C1442" t="str">
        <v>A (Muy Importante)</v>
      </c>
      <c r="D1442">
        <v>7</v>
      </c>
      <c r="E1442">
        <v>1</v>
      </c>
      <c r="F1442">
        <v>0</v>
      </c>
    </row>
    <row r="1443" spans="1:6" x14ac:dyDescent="0.35">
      <c r="A1443" t="str">
        <v>Solicitud de servicio</v>
      </c>
      <c r="B1443" t="str">
        <v>Type1</v>
      </c>
      <c r="C1443" t="str">
        <v>A (Muy Importante)</v>
      </c>
      <c r="D1443">
        <v>7</v>
      </c>
      <c r="E1443">
        <v>1</v>
      </c>
      <c r="F1443">
        <v>0</v>
      </c>
    </row>
    <row r="1444" spans="1:6" x14ac:dyDescent="0.35">
      <c r="A1444" t="str">
        <v>Incidente</v>
      </c>
      <c r="B1444" t="str">
        <v>Type6</v>
      </c>
      <c r="C1444" t="str">
        <v>A (Muy Importante)</v>
      </c>
      <c r="D1444">
        <v>7</v>
      </c>
      <c r="E1444">
        <v>0</v>
      </c>
      <c r="F1444">
        <v>0</v>
      </c>
    </row>
    <row r="1445" spans="1:6" x14ac:dyDescent="0.35">
      <c r="A1445" t="str">
        <v>Solicitud de servicio</v>
      </c>
      <c r="B1445" t="str">
        <v>Type1</v>
      </c>
      <c r="C1445" t="str">
        <v>A (Muy Importante)</v>
      </c>
      <c r="D1445">
        <v>7</v>
      </c>
      <c r="E1445">
        <v>0</v>
      </c>
      <c r="F1445">
        <v>0</v>
      </c>
    </row>
    <row r="1446" spans="1:6" x14ac:dyDescent="0.35">
      <c r="A1446" t="str">
        <v>Incidente</v>
      </c>
      <c r="B1446" t="str">
        <v>Type2</v>
      </c>
      <c r="C1446" t="str">
        <v>A (Muy Importante)</v>
      </c>
      <c r="D1446">
        <v>7</v>
      </c>
      <c r="E1446">
        <v>9</v>
      </c>
      <c r="F1446">
        <v>9</v>
      </c>
    </row>
    <row r="1447" spans="1:6" x14ac:dyDescent="0.35">
      <c r="A1447" t="str">
        <v>Solicitud de servicio</v>
      </c>
      <c r="B1447" t="str">
        <v>Type1</v>
      </c>
      <c r="C1447" t="str">
        <v>B (Importante)</v>
      </c>
      <c r="D1447">
        <v>7</v>
      </c>
      <c r="E1447">
        <v>10</v>
      </c>
      <c r="F1447">
        <v>0</v>
      </c>
    </row>
    <row r="1448" spans="1:6" x14ac:dyDescent="0.35">
      <c r="A1448" t="str">
        <v>Solicitud de servicio</v>
      </c>
      <c r="B1448" t="str">
        <v>Type1</v>
      </c>
      <c r="C1448" t="str">
        <v>A (Muy Importante)</v>
      </c>
      <c r="D1448">
        <v>7</v>
      </c>
      <c r="E1448">
        <v>0</v>
      </c>
      <c r="F1448">
        <v>0</v>
      </c>
    </row>
    <row r="1449" spans="1:6" x14ac:dyDescent="0.35">
      <c r="A1449" t="str">
        <v>Solicitud de servicio</v>
      </c>
      <c r="B1449" t="str">
        <v>Type1</v>
      </c>
      <c r="C1449" t="str">
        <v>A (Muy Importante)</v>
      </c>
      <c r="D1449">
        <v>7</v>
      </c>
      <c r="E1449">
        <v>0</v>
      </c>
      <c r="F1449">
        <v>0</v>
      </c>
    </row>
    <row r="1450" spans="1:6" x14ac:dyDescent="0.35">
      <c r="A1450" t="str">
        <v>Incidente</v>
      </c>
      <c r="B1450" t="str">
        <v>Type4</v>
      </c>
      <c r="C1450" t="str">
        <v>A (Muy Importante)</v>
      </c>
      <c r="D1450">
        <v>7</v>
      </c>
      <c r="E1450">
        <v>0</v>
      </c>
      <c r="F1450">
        <v>0</v>
      </c>
    </row>
    <row r="1451" spans="1:6" x14ac:dyDescent="0.35">
      <c r="A1451" t="str">
        <v>Incidente</v>
      </c>
      <c r="B1451" t="str">
        <v>Type8</v>
      </c>
      <c r="C1451" t="str">
        <v>B (Importante)</v>
      </c>
      <c r="D1451">
        <v>7</v>
      </c>
      <c r="E1451">
        <v>14</v>
      </c>
      <c r="F1451">
        <v>0</v>
      </c>
    </row>
    <row r="1452" spans="1:6" x14ac:dyDescent="0.35">
      <c r="A1452" t="str">
        <v>Incidente</v>
      </c>
      <c r="B1452" t="str">
        <v>Type6</v>
      </c>
      <c r="C1452" t="str">
        <v>A (Muy Importante)</v>
      </c>
      <c r="D1452">
        <v>7</v>
      </c>
      <c r="E1452">
        <v>2</v>
      </c>
      <c r="F1452">
        <v>2</v>
      </c>
    </row>
    <row r="1453" spans="1:6" x14ac:dyDescent="0.35">
      <c r="A1453" t="str">
        <v>Incidente</v>
      </c>
      <c r="B1453" t="str">
        <v>Type4</v>
      </c>
      <c r="C1453" t="str">
        <v>A (Muy Importante)</v>
      </c>
      <c r="D1453">
        <v>7</v>
      </c>
      <c r="E1453">
        <v>16</v>
      </c>
      <c r="F1453">
        <v>16</v>
      </c>
    </row>
    <row r="1454" spans="1:6" x14ac:dyDescent="0.35">
      <c r="A1454" t="str">
        <v>Incidente</v>
      </c>
      <c r="B1454" t="str">
        <v>Type6</v>
      </c>
      <c r="C1454" t="str">
        <v>A (Muy Importante)</v>
      </c>
      <c r="D1454">
        <v>7</v>
      </c>
      <c r="E1454">
        <v>0</v>
      </c>
      <c r="F1454">
        <v>0</v>
      </c>
    </row>
    <row r="1455" spans="1:6" x14ac:dyDescent="0.35">
      <c r="A1455" t="str">
        <v>Incidente</v>
      </c>
      <c r="B1455" t="str">
        <v>Type4</v>
      </c>
      <c r="C1455" t="str">
        <v>A (Muy Importante)</v>
      </c>
      <c r="D1455">
        <v>7</v>
      </c>
      <c r="E1455">
        <v>2</v>
      </c>
      <c r="F1455">
        <v>0</v>
      </c>
    </row>
    <row r="1456" spans="1:6" x14ac:dyDescent="0.35">
      <c r="A1456" t="str">
        <v>Incidente</v>
      </c>
      <c r="B1456" t="str">
        <v>Type4</v>
      </c>
      <c r="C1456" t="str">
        <v>A (Muy Importante)</v>
      </c>
      <c r="D1456">
        <v>7</v>
      </c>
      <c r="E1456">
        <v>2</v>
      </c>
      <c r="F1456">
        <v>0</v>
      </c>
    </row>
    <row r="1457" spans="1:6" x14ac:dyDescent="0.35">
      <c r="A1457" t="str">
        <v>Incidente</v>
      </c>
      <c r="B1457" t="str">
        <v>Type4</v>
      </c>
      <c r="C1457" t="str">
        <v>A (Muy Importante)</v>
      </c>
      <c r="D1457">
        <v>7</v>
      </c>
      <c r="E1457">
        <v>1</v>
      </c>
      <c r="F1457">
        <v>1</v>
      </c>
    </row>
    <row r="1458" spans="1:6" x14ac:dyDescent="0.35">
      <c r="A1458" t="str">
        <v>Incidente</v>
      </c>
      <c r="B1458" t="str">
        <v>Type4</v>
      </c>
      <c r="C1458" t="str">
        <v>A (Muy Importante)</v>
      </c>
      <c r="D1458">
        <v>7</v>
      </c>
      <c r="E1458">
        <v>2</v>
      </c>
      <c r="F1458">
        <v>0</v>
      </c>
    </row>
    <row r="1459" spans="1:6" x14ac:dyDescent="0.35">
      <c r="A1459" t="str">
        <v>Incidente</v>
      </c>
      <c r="B1459" t="str">
        <v>Type6</v>
      </c>
      <c r="C1459" t="str">
        <v>A (Muy Importante)</v>
      </c>
      <c r="D1459">
        <v>7</v>
      </c>
      <c r="E1459">
        <v>0</v>
      </c>
      <c r="F1459">
        <v>0</v>
      </c>
    </row>
    <row r="1460" spans="1:6" x14ac:dyDescent="0.35">
      <c r="A1460" t="str">
        <v>Incidente</v>
      </c>
      <c r="B1460" t="str">
        <v>Type2</v>
      </c>
      <c r="C1460" t="str">
        <v>A (Muy Importante)</v>
      </c>
      <c r="D1460">
        <v>7</v>
      </c>
      <c r="E1460">
        <v>1</v>
      </c>
      <c r="F1460">
        <v>1</v>
      </c>
    </row>
    <row r="1461" spans="1:6" x14ac:dyDescent="0.35">
      <c r="A1461" t="str">
        <v>Incidente</v>
      </c>
      <c r="B1461" t="str">
        <v>Type4</v>
      </c>
      <c r="C1461" t="str">
        <v>A (Muy Importante)</v>
      </c>
      <c r="D1461">
        <v>7</v>
      </c>
      <c r="E1461">
        <v>6</v>
      </c>
      <c r="F1461">
        <v>0</v>
      </c>
    </row>
    <row r="1462" spans="1:6" x14ac:dyDescent="0.35">
      <c r="A1462" t="str">
        <v>Incidente</v>
      </c>
      <c r="B1462" t="str">
        <v>Type2</v>
      </c>
      <c r="C1462" t="str">
        <v>A (Muy Importante)</v>
      </c>
      <c r="D1462">
        <v>7</v>
      </c>
      <c r="E1462">
        <v>3</v>
      </c>
      <c r="F1462">
        <v>3</v>
      </c>
    </row>
    <row r="1463" spans="1:6" x14ac:dyDescent="0.35">
      <c r="A1463" t="str">
        <v>Incidente</v>
      </c>
      <c r="B1463" t="str">
        <v>Type8</v>
      </c>
      <c r="C1463" t="str">
        <v>A (Muy Importante)</v>
      </c>
      <c r="D1463">
        <v>7</v>
      </c>
      <c r="E1463">
        <v>21</v>
      </c>
      <c r="F1463">
        <v>0</v>
      </c>
    </row>
    <row r="1464" spans="1:6" x14ac:dyDescent="0.35">
      <c r="A1464" t="str">
        <v>Incidente</v>
      </c>
      <c r="B1464" t="str">
        <v>Type8</v>
      </c>
      <c r="C1464" t="str">
        <v>B (Importante)</v>
      </c>
      <c r="D1464">
        <v>7</v>
      </c>
      <c r="E1464">
        <v>21</v>
      </c>
      <c r="F1464">
        <v>0</v>
      </c>
    </row>
    <row r="1465" spans="1:6" x14ac:dyDescent="0.35">
      <c r="A1465" t="str">
        <v>Incidente</v>
      </c>
      <c r="B1465" t="str">
        <v>Type4</v>
      </c>
      <c r="C1465" t="str">
        <v>A (Muy Importante)</v>
      </c>
      <c r="D1465">
        <v>7</v>
      </c>
      <c r="E1465">
        <v>1</v>
      </c>
      <c r="F1465">
        <v>0</v>
      </c>
    </row>
    <row r="1466" spans="1:6" x14ac:dyDescent="0.35">
      <c r="A1466" t="str">
        <v>Solicitud de servicio</v>
      </c>
      <c r="B1466" t="str">
        <v>Type10</v>
      </c>
      <c r="C1466" t="str">
        <v>B (Importante)</v>
      </c>
      <c r="D1466">
        <v>7</v>
      </c>
      <c r="E1466">
        <v>0</v>
      </c>
      <c r="F1466">
        <v>0</v>
      </c>
    </row>
    <row r="1467" spans="1:6" x14ac:dyDescent="0.35">
      <c r="A1467" t="str">
        <v>Incidente</v>
      </c>
      <c r="B1467" t="str">
        <v>Type8</v>
      </c>
      <c r="C1467" t="str">
        <v>B (Importante)</v>
      </c>
      <c r="D1467">
        <v>7</v>
      </c>
      <c r="E1467">
        <v>21</v>
      </c>
      <c r="F1467">
        <v>0</v>
      </c>
    </row>
    <row r="1468" spans="1:6" x14ac:dyDescent="0.35">
      <c r="A1468" t="str">
        <v>Solicitud de servicio</v>
      </c>
      <c r="B1468" t="str">
        <v>Type1</v>
      </c>
      <c r="C1468" t="str">
        <v>A+ (Crítico)</v>
      </c>
      <c r="D1468">
        <v>7</v>
      </c>
      <c r="E1468">
        <v>0</v>
      </c>
      <c r="F1468">
        <v>0</v>
      </c>
    </row>
    <row r="1469" spans="1:6" x14ac:dyDescent="0.35">
      <c r="A1469" t="str">
        <v>Incidente</v>
      </c>
      <c r="B1469" t="str">
        <v>Type8</v>
      </c>
      <c r="C1469" t="str">
        <v>B (Importante)</v>
      </c>
      <c r="D1469">
        <v>7</v>
      </c>
      <c r="E1469">
        <v>6</v>
      </c>
      <c r="F1469">
        <v>0</v>
      </c>
    </row>
    <row r="1470" spans="1:6" x14ac:dyDescent="0.35">
      <c r="A1470" t="str">
        <v>Incidente</v>
      </c>
      <c r="B1470" t="str">
        <v>Type4</v>
      </c>
      <c r="C1470" t="str">
        <v>A (Muy Importante)</v>
      </c>
      <c r="D1470">
        <v>7</v>
      </c>
      <c r="E1470">
        <v>0</v>
      </c>
      <c r="F1470">
        <v>0</v>
      </c>
    </row>
    <row r="1471" spans="1:6" x14ac:dyDescent="0.35">
      <c r="A1471" t="str">
        <v>Incidente</v>
      </c>
      <c r="B1471" t="str">
        <v>Type2</v>
      </c>
      <c r="C1471" t="str">
        <v>A (Muy Importante)</v>
      </c>
      <c r="D1471">
        <v>7</v>
      </c>
      <c r="E1471">
        <v>6</v>
      </c>
      <c r="F1471">
        <v>6</v>
      </c>
    </row>
    <row r="1472" spans="1:6" x14ac:dyDescent="0.35">
      <c r="A1472" t="str">
        <v>Incidente</v>
      </c>
      <c r="B1472" t="str">
        <v>Type2</v>
      </c>
      <c r="C1472" t="str">
        <v>A (Muy Importante)</v>
      </c>
      <c r="D1472">
        <v>7</v>
      </c>
      <c r="E1472">
        <v>1</v>
      </c>
      <c r="F1472">
        <v>0</v>
      </c>
    </row>
    <row r="1473" spans="1:6" x14ac:dyDescent="0.35">
      <c r="A1473" t="str">
        <v>Incidente</v>
      </c>
      <c r="B1473" t="str">
        <v>Type6</v>
      </c>
      <c r="C1473" t="str">
        <v>A (Muy Importante)</v>
      </c>
      <c r="D1473">
        <v>7</v>
      </c>
      <c r="E1473">
        <v>1</v>
      </c>
      <c r="F1473">
        <v>0</v>
      </c>
    </row>
    <row r="1474" spans="1:6" x14ac:dyDescent="0.35">
      <c r="A1474" t="str">
        <v>Incidente</v>
      </c>
      <c r="B1474" t="str">
        <v>Type6</v>
      </c>
      <c r="C1474" t="str">
        <v>A (Muy Importante)</v>
      </c>
      <c r="D1474">
        <v>7</v>
      </c>
      <c r="E1474">
        <v>0</v>
      </c>
      <c r="F1474">
        <v>0</v>
      </c>
    </row>
    <row r="1475" spans="1:6" x14ac:dyDescent="0.35">
      <c r="A1475" t="str">
        <v>Incidente</v>
      </c>
      <c r="B1475" t="str">
        <v>Type2</v>
      </c>
      <c r="C1475" t="str">
        <v>A (Muy Importante)</v>
      </c>
      <c r="D1475">
        <v>7</v>
      </c>
      <c r="E1475">
        <v>2</v>
      </c>
      <c r="F1475">
        <v>0</v>
      </c>
    </row>
    <row r="1476" spans="1:6" x14ac:dyDescent="0.35">
      <c r="A1476" t="str">
        <v>Incidente</v>
      </c>
      <c r="B1476" t="str">
        <v>Type2</v>
      </c>
      <c r="C1476" t="str">
        <v>A (Muy Importante)</v>
      </c>
      <c r="D1476">
        <v>7</v>
      </c>
      <c r="E1476">
        <v>2</v>
      </c>
      <c r="F1476">
        <v>0</v>
      </c>
    </row>
    <row r="1477" spans="1:6" x14ac:dyDescent="0.35">
      <c r="A1477" t="str">
        <v>Incidente</v>
      </c>
      <c r="B1477" t="str">
        <v>Type2</v>
      </c>
      <c r="C1477" t="str">
        <v>A (Muy Importante)</v>
      </c>
      <c r="D1477">
        <v>7</v>
      </c>
      <c r="E1477">
        <v>1</v>
      </c>
      <c r="F1477">
        <v>1</v>
      </c>
    </row>
    <row r="1478" spans="1:6" x14ac:dyDescent="0.35">
      <c r="A1478" t="str">
        <v>Incidente</v>
      </c>
      <c r="B1478" t="str">
        <v>Type6</v>
      </c>
      <c r="C1478" t="str">
        <v>A (Muy Importante)</v>
      </c>
      <c r="D1478">
        <v>7</v>
      </c>
      <c r="E1478">
        <v>1</v>
      </c>
      <c r="F1478">
        <v>0</v>
      </c>
    </row>
    <row r="1479" spans="1:6" x14ac:dyDescent="0.35">
      <c r="A1479" t="str">
        <v>Incidente</v>
      </c>
      <c r="B1479" t="str">
        <v>Type8</v>
      </c>
      <c r="C1479" t="str">
        <v>B (Importante)</v>
      </c>
      <c r="D1479">
        <v>7</v>
      </c>
      <c r="E1479">
        <v>23</v>
      </c>
      <c r="F1479">
        <v>0</v>
      </c>
    </row>
    <row r="1480" spans="1:6" x14ac:dyDescent="0.35">
      <c r="A1480" t="str">
        <v>Incidente</v>
      </c>
      <c r="B1480" t="str">
        <v>Type8</v>
      </c>
      <c r="C1480" t="str">
        <v>B (Importante)</v>
      </c>
      <c r="D1480">
        <v>7</v>
      </c>
      <c r="E1480">
        <v>23</v>
      </c>
      <c r="F1480">
        <v>0</v>
      </c>
    </row>
    <row r="1481" spans="1:6" x14ac:dyDescent="0.35">
      <c r="A1481" t="str">
        <v>Incidente</v>
      </c>
      <c r="B1481" t="str">
        <v>Type2</v>
      </c>
      <c r="C1481" t="str">
        <v>A (Muy Importante)</v>
      </c>
      <c r="D1481">
        <v>7</v>
      </c>
      <c r="E1481">
        <v>18</v>
      </c>
      <c r="F1481">
        <v>0</v>
      </c>
    </row>
    <row r="1482" spans="1:6" x14ac:dyDescent="0.35">
      <c r="A1482" t="str">
        <v>Incidente</v>
      </c>
      <c r="B1482" t="str">
        <v>Type2</v>
      </c>
      <c r="C1482" t="str">
        <v>A (Muy Importante)</v>
      </c>
      <c r="D1482">
        <v>7</v>
      </c>
      <c r="E1482">
        <v>17</v>
      </c>
      <c r="F1482">
        <v>9</v>
      </c>
    </row>
    <row r="1483" spans="1:6" x14ac:dyDescent="0.35">
      <c r="A1483" t="str">
        <v>Incidente</v>
      </c>
      <c r="B1483" t="str">
        <v>Type2</v>
      </c>
      <c r="C1483" t="str">
        <v>A+ (Crítico)</v>
      </c>
      <c r="D1483">
        <v>7</v>
      </c>
      <c r="E1483">
        <v>3</v>
      </c>
      <c r="F1483">
        <v>0</v>
      </c>
    </row>
    <row r="1484" spans="1:6" x14ac:dyDescent="0.35">
      <c r="A1484" t="str">
        <v>Incidente</v>
      </c>
      <c r="B1484" t="str">
        <v>Type4</v>
      </c>
      <c r="C1484" t="str">
        <v>A+ (Crítico)</v>
      </c>
      <c r="D1484">
        <v>7</v>
      </c>
      <c r="E1484">
        <v>0</v>
      </c>
      <c r="F1484">
        <v>0</v>
      </c>
    </row>
    <row r="1485" spans="1:6" x14ac:dyDescent="0.35">
      <c r="A1485" t="str">
        <v>Incidente</v>
      </c>
      <c r="B1485" t="str">
        <v>Type2</v>
      </c>
      <c r="C1485" t="str">
        <v>A (Muy Importante)</v>
      </c>
      <c r="D1485">
        <v>7</v>
      </c>
      <c r="E1485">
        <v>1</v>
      </c>
      <c r="F1485">
        <v>1</v>
      </c>
    </row>
    <row r="1486" spans="1:6" x14ac:dyDescent="0.35">
      <c r="A1486" t="str">
        <v>Incidente</v>
      </c>
      <c r="B1486" t="str">
        <v>Type4</v>
      </c>
      <c r="C1486" t="str">
        <v>A (Muy Importante)</v>
      </c>
      <c r="D1486">
        <v>7</v>
      </c>
      <c r="E1486">
        <v>0</v>
      </c>
      <c r="F1486">
        <v>0</v>
      </c>
    </row>
    <row r="1487" spans="1:6" x14ac:dyDescent="0.35">
      <c r="A1487" t="str">
        <v>Incidente</v>
      </c>
      <c r="B1487" t="str">
        <v>Type2</v>
      </c>
      <c r="C1487" t="str">
        <v>A (Muy Importante)</v>
      </c>
      <c r="D1487">
        <v>7</v>
      </c>
      <c r="E1487">
        <v>2</v>
      </c>
      <c r="F1487">
        <v>2</v>
      </c>
    </row>
    <row r="1488" spans="1:6" x14ac:dyDescent="0.35">
      <c r="A1488" t="str">
        <v>Incidente</v>
      </c>
      <c r="B1488" t="str">
        <v>Type2</v>
      </c>
      <c r="C1488" t="str">
        <v>A (Muy Importante)</v>
      </c>
      <c r="D1488">
        <v>7</v>
      </c>
      <c r="E1488">
        <v>2</v>
      </c>
      <c r="F1488">
        <v>2</v>
      </c>
    </row>
    <row r="1489" spans="1:6" x14ac:dyDescent="0.35">
      <c r="A1489" t="str">
        <v>Incidente</v>
      </c>
      <c r="B1489" t="str">
        <v>Type6</v>
      </c>
      <c r="C1489" t="str">
        <v>A (Muy Importante)</v>
      </c>
      <c r="D1489">
        <v>7</v>
      </c>
      <c r="E1489">
        <v>0</v>
      </c>
      <c r="F1489">
        <v>0</v>
      </c>
    </row>
    <row r="1490" spans="1:6" x14ac:dyDescent="0.35">
      <c r="A1490" t="str">
        <v>Incidente</v>
      </c>
      <c r="B1490" t="str">
        <v>Type8</v>
      </c>
      <c r="C1490" t="str">
        <v>B (Importante)</v>
      </c>
      <c r="D1490">
        <v>7</v>
      </c>
      <c r="E1490">
        <v>6</v>
      </c>
      <c r="F1490">
        <v>0</v>
      </c>
    </row>
    <row r="1491" spans="1:6" x14ac:dyDescent="0.35">
      <c r="A1491" t="str">
        <v>Incidente</v>
      </c>
      <c r="B1491" t="str">
        <v>Type6</v>
      </c>
      <c r="C1491" t="str">
        <v>A++ (Bloqueo)</v>
      </c>
      <c r="D1491">
        <v>7</v>
      </c>
      <c r="E1491">
        <v>4</v>
      </c>
      <c r="F1491">
        <v>0</v>
      </c>
    </row>
    <row r="1492" spans="1:6" x14ac:dyDescent="0.35">
      <c r="A1492" t="str">
        <v>Incidente</v>
      </c>
      <c r="B1492" t="str">
        <v>Type4</v>
      </c>
      <c r="C1492" t="str">
        <v>A (Muy Importante)</v>
      </c>
      <c r="D1492">
        <v>7</v>
      </c>
      <c r="E1492">
        <v>3</v>
      </c>
      <c r="F1492">
        <v>0</v>
      </c>
    </row>
    <row r="1493" spans="1:6" x14ac:dyDescent="0.35">
      <c r="A1493" t="str">
        <v>Incidente</v>
      </c>
      <c r="B1493" t="str">
        <v>Type4</v>
      </c>
      <c r="C1493" t="str">
        <v>A (Muy Importante)</v>
      </c>
      <c r="D1493">
        <v>7</v>
      </c>
      <c r="E1493">
        <v>3</v>
      </c>
      <c r="F1493">
        <v>0</v>
      </c>
    </row>
    <row r="1494" spans="1:6" x14ac:dyDescent="0.35">
      <c r="A1494" t="str">
        <v>Incidente</v>
      </c>
      <c r="B1494" t="str">
        <v>Type6</v>
      </c>
      <c r="C1494" t="str">
        <v>A (Muy Importante)</v>
      </c>
      <c r="D1494">
        <v>7</v>
      </c>
      <c r="E1494">
        <v>5</v>
      </c>
      <c r="F1494">
        <v>0</v>
      </c>
    </row>
    <row r="1495" spans="1:6" x14ac:dyDescent="0.35">
      <c r="A1495" t="str">
        <v>Incidente</v>
      </c>
      <c r="B1495" t="str">
        <v>Type2</v>
      </c>
      <c r="C1495" t="str">
        <v>A (Muy Importante)</v>
      </c>
      <c r="D1495">
        <v>7</v>
      </c>
      <c r="E1495">
        <v>3</v>
      </c>
      <c r="F1495">
        <v>0</v>
      </c>
    </row>
    <row r="1496" spans="1:6" x14ac:dyDescent="0.35">
      <c r="A1496" t="str">
        <v>Incidente</v>
      </c>
      <c r="B1496" t="str">
        <v>Type2</v>
      </c>
      <c r="C1496" t="str">
        <v>A (Muy Importante)</v>
      </c>
      <c r="D1496">
        <v>7</v>
      </c>
      <c r="E1496">
        <v>3</v>
      </c>
      <c r="F1496">
        <v>0</v>
      </c>
    </row>
    <row r="1497" spans="1:6" x14ac:dyDescent="0.35">
      <c r="A1497" t="str">
        <v>Incidente</v>
      </c>
      <c r="B1497" t="str">
        <v>Type2</v>
      </c>
      <c r="C1497" t="str">
        <v>A (Muy Importante)</v>
      </c>
      <c r="D1497">
        <v>7</v>
      </c>
      <c r="E1497">
        <v>3</v>
      </c>
      <c r="F1497">
        <v>0</v>
      </c>
    </row>
    <row r="1498" spans="1:6" x14ac:dyDescent="0.35">
      <c r="A1498" t="str">
        <v>Incidente</v>
      </c>
      <c r="B1498" t="str">
        <v>Type4</v>
      </c>
      <c r="C1498" t="str">
        <v>A (Muy Importante)</v>
      </c>
      <c r="D1498">
        <v>7</v>
      </c>
      <c r="E1498">
        <v>4</v>
      </c>
      <c r="F1498">
        <v>0</v>
      </c>
    </row>
    <row r="1499" spans="1:6" x14ac:dyDescent="0.35">
      <c r="A1499" t="str">
        <v>Incidente</v>
      </c>
      <c r="B1499" t="str">
        <v>Type24</v>
      </c>
      <c r="C1499" t="str">
        <v>A (Muy Importante)</v>
      </c>
      <c r="D1499">
        <v>7</v>
      </c>
      <c r="E1499">
        <v>8</v>
      </c>
      <c r="F1499">
        <v>8</v>
      </c>
    </row>
    <row r="1500" spans="1:6" x14ac:dyDescent="0.35">
      <c r="A1500" t="str">
        <v>Incidente</v>
      </c>
      <c r="B1500" t="str">
        <v>Type2</v>
      </c>
      <c r="C1500" t="str">
        <v>A+ (Crítico)</v>
      </c>
      <c r="D1500">
        <v>7</v>
      </c>
      <c r="E1500">
        <v>9</v>
      </c>
      <c r="F1500">
        <v>9</v>
      </c>
    </row>
    <row r="1501" spans="1:6" x14ac:dyDescent="0.35">
      <c r="A1501" t="str">
        <v>Incidente</v>
      </c>
      <c r="B1501" t="str">
        <v>Type4</v>
      </c>
      <c r="C1501" t="str">
        <v>A (Muy Importante)</v>
      </c>
      <c r="D1501">
        <v>7</v>
      </c>
      <c r="E1501">
        <v>9</v>
      </c>
      <c r="F1501">
        <v>9</v>
      </c>
    </row>
    <row r="1502" spans="1:6" x14ac:dyDescent="0.35">
      <c r="A1502" t="str">
        <v>Incidente</v>
      </c>
      <c r="B1502" t="str">
        <v>Type2</v>
      </c>
      <c r="C1502" t="str">
        <v>A+ (Crítico)</v>
      </c>
      <c r="D1502">
        <v>7</v>
      </c>
      <c r="E1502">
        <v>11</v>
      </c>
      <c r="F1502">
        <v>11</v>
      </c>
    </row>
    <row r="1503" spans="1:6" x14ac:dyDescent="0.35">
      <c r="A1503" t="str">
        <v>Incidente</v>
      </c>
      <c r="B1503" t="str">
        <v>Type6</v>
      </c>
      <c r="C1503" t="str">
        <v>A+ (Crítico)</v>
      </c>
      <c r="D1503">
        <v>7</v>
      </c>
      <c r="E1503">
        <v>16</v>
      </c>
      <c r="F1503">
        <v>16</v>
      </c>
    </row>
    <row r="1504" spans="1:6" x14ac:dyDescent="0.35">
      <c r="A1504" t="str">
        <v>Incidente</v>
      </c>
      <c r="B1504" t="str">
        <v>Type2</v>
      </c>
      <c r="C1504" t="str">
        <v>A (Muy Importante)</v>
      </c>
      <c r="D1504">
        <v>7</v>
      </c>
      <c r="E1504">
        <v>14</v>
      </c>
      <c r="F1504">
        <v>14</v>
      </c>
    </row>
    <row r="1505" spans="1:6" x14ac:dyDescent="0.35">
      <c r="A1505" t="str">
        <v>Incidente</v>
      </c>
      <c r="B1505" t="str">
        <v>Type2</v>
      </c>
      <c r="C1505" t="str">
        <v>A++ (Bloqueo)</v>
      </c>
      <c r="D1505">
        <v>7</v>
      </c>
      <c r="E1505">
        <v>27</v>
      </c>
      <c r="F1505">
        <v>27</v>
      </c>
    </row>
    <row r="1506" spans="1:6" x14ac:dyDescent="0.35">
      <c r="A1506" t="str">
        <v>Incidente</v>
      </c>
      <c r="B1506" t="str">
        <v>Type2</v>
      </c>
      <c r="C1506" t="str">
        <v>A+ (Crítico)</v>
      </c>
      <c r="D1506">
        <v>7</v>
      </c>
      <c r="E1506">
        <v>31</v>
      </c>
      <c r="F1506">
        <v>31</v>
      </c>
    </row>
    <row r="1507" spans="1:6" x14ac:dyDescent="0.35">
      <c r="A1507" t="str">
        <v>Incidente</v>
      </c>
      <c r="B1507" t="str">
        <v>Type2</v>
      </c>
      <c r="C1507" t="str">
        <v>A+ (Crítico)</v>
      </c>
      <c r="D1507">
        <v>7</v>
      </c>
      <c r="E1507">
        <v>36</v>
      </c>
      <c r="F1507">
        <v>0</v>
      </c>
    </row>
    <row r="1508" spans="1:6" x14ac:dyDescent="0.35">
      <c r="A1508" t="str">
        <v>Incidente</v>
      </c>
      <c r="B1508" t="str">
        <v>Type7</v>
      </c>
      <c r="C1508" t="str">
        <v>A (Muy Importante)</v>
      </c>
      <c r="D1508">
        <v>7</v>
      </c>
      <c r="E1508">
        <v>34</v>
      </c>
      <c r="F1508">
        <v>34</v>
      </c>
    </row>
    <row r="1509" spans="1:6" x14ac:dyDescent="0.35">
      <c r="A1509" t="str">
        <v>Incidente</v>
      </c>
      <c r="B1509" t="str">
        <v>Type2</v>
      </c>
      <c r="C1509" t="str">
        <v>A+ (Crítico)</v>
      </c>
      <c r="D1509">
        <v>7</v>
      </c>
      <c r="E1509">
        <v>45</v>
      </c>
      <c r="F1509">
        <v>45</v>
      </c>
    </row>
    <row r="1510" spans="1:6" x14ac:dyDescent="0.35">
      <c r="A1510" t="str">
        <v>Incidente</v>
      </c>
      <c r="B1510" t="str">
        <v>Type8</v>
      </c>
      <c r="C1510" t="str">
        <v>B (Importante)</v>
      </c>
      <c r="D1510">
        <v>7</v>
      </c>
      <c r="E1510">
        <v>79</v>
      </c>
      <c r="F1510">
        <v>0</v>
      </c>
    </row>
    <row r="1511" spans="1:6" x14ac:dyDescent="0.35">
      <c r="A1511" t="str">
        <v>Incidente</v>
      </c>
      <c r="B1511" t="str">
        <v>Type2</v>
      </c>
      <c r="C1511" t="str">
        <v>A (Muy Importante)</v>
      </c>
      <c r="D1511">
        <v>7</v>
      </c>
      <c r="E1511">
        <v>76</v>
      </c>
      <c r="F1511">
        <v>0</v>
      </c>
    </row>
    <row r="1512" spans="1:6" x14ac:dyDescent="0.35">
      <c r="A1512" t="str">
        <v>Incidente</v>
      </c>
      <c r="B1512" t="str">
        <v>Type2</v>
      </c>
      <c r="C1512" t="str">
        <v>A (Muy Importante)</v>
      </c>
      <c r="D1512">
        <v>7</v>
      </c>
      <c r="E1512">
        <v>84</v>
      </c>
      <c r="F1512">
        <v>0</v>
      </c>
    </row>
    <row r="1513" spans="1:6" x14ac:dyDescent="0.35">
      <c r="A1513" t="str">
        <v>Incidente</v>
      </c>
      <c r="B1513" t="str">
        <v>Type2</v>
      </c>
      <c r="C1513" t="str">
        <v>A (Muy Importante)</v>
      </c>
      <c r="D1513">
        <v>7</v>
      </c>
      <c r="E1513">
        <v>87</v>
      </c>
      <c r="F1513">
        <v>75</v>
      </c>
    </row>
    <row r="1514" spans="1:6" x14ac:dyDescent="0.35">
      <c r="A1514" t="str">
        <v>Incidente</v>
      </c>
      <c r="B1514" t="str">
        <v>Type4</v>
      </c>
      <c r="C1514" t="str">
        <v>A (Muy Importante)</v>
      </c>
      <c r="D1514">
        <v>7</v>
      </c>
      <c r="E1514">
        <v>101</v>
      </c>
      <c r="F1514">
        <v>0</v>
      </c>
    </row>
    <row r="1515" spans="1:6" x14ac:dyDescent="0.35">
      <c r="A1515" t="str">
        <v>Incidente</v>
      </c>
      <c r="B1515" t="str">
        <v>Type8</v>
      </c>
      <c r="C1515" t="str">
        <v>B (Importante)</v>
      </c>
      <c r="D1515">
        <v>7</v>
      </c>
      <c r="E1515">
        <v>111</v>
      </c>
      <c r="F1515">
        <v>0</v>
      </c>
    </row>
    <row r="1516" spans="1:6" x14ac:dyDescent="0.35">
      <c r="A1516" t="str">
        <v>Incidente</v>
      </c>
      <c r="B1516" t="str">
        <v>Type6</v>
      </c>
      <c r="C1516" t="str">
        <v>A (Muy Importante)</v>
      </c>
      <c r="D1516">
        <v>7</v>
      </c>
      <c r="E1516">
        <v>118</v>
      </c>
      <c r="F1516">
        <v>117</v>
      </c>
    </row>
    <row r="1517" spans="1:6" x14ac:dyDescent="0.35">
      <c r="A1517" t="str">
        <v>Incidente</v>
      </c>
      <c r="B1517" t="str">
        <v>Type2</v>
      </c>
      <c r="C1517" t="str">
        <v>D (Trivial)</v>
      </c>
      <c r="D1517">
        <v>7</v>
      </c>
      <c r="E1517">
        <v>133</v>
      </c>
      <c r="F1517">
        <v>133</v>
      </c>
    </row>
    <row r="1518" spans="1:6" x14ac:dyDescent="0.35">
      <c r="A1518" t="str">
        <v>Incidente</v>
      </c>
      <c r="B1518" t="str">
        <v>Type2</v>
      </c>
      <c r="C1518" t="str">
        <v>A (Muy Importante)</v>
      </c>
      <c r="D1518">
        <v>6</v>
      </c>
      <c r="E1518">
        <v>0</v>
      </c>
      <c r="F1518">
        <v>0</v>
      </c>
    </row>
    <row r="1519" spans="1:6" x14ac:dyDescent="0.35">
      <c r="A1519" t="str">
        <v>Incidente</v>
      </c>
      <c r="B1519" t="str">
        <v>Type6</v>
      </c>
      <c r="C1519" t="str">
        <v>A (Muy Importante)</v>
      </c>
      <c r="D1519">
        <v>6</v>
      </c>
      <c r="E1519">
        <v>0</v>
      </c>
      <c r="F1519">
        <v>0</v>
      </c>
    </row>
    <row r="1520" spans="1:6" x14ac:dyDescent="0.35">
      <c r="A1520" t="str">
        <v>Incidente</v>
      </c>
      <c r="B1520" t="str">
        <v>Type6</v>
      </c>
      <c r="C1520" t="str">
        <v>A (Muy Importante)</v>
      </c>
      <c r="D1520">
        <v>6</v>
      </c>
      <c r="E1520">
        <v>0</v>
      </c>
      <c r="F1520">
        <v>0</v>
      </c>
    </row>
    <row r="1521" spans="1:6" x14ac:dyDescent="0.35">
      <c r="A1521" t="str">
        <v>Incidente</v>
      </c>
      <c r="B1521" t="str">
        <v>Type7</v>
      </c>
      <c r="C1521" t="str">
        <v>A (Muy Importante)</v>
      </c>
      <c r="D1521">
        <v>6</v>
      </c>
      <c r="E1521">
        <v>0</v>
      </c>
      <c r="F1521">
        <v>0</v>
      </c>
    </row>
    <row r="1522" spans="1:6" x14ac:dyDescent="0.35">
      <c r="A1522" t="str">
        <v>Incidente</v>
      </c>
      <c r="B1522" t="str">
        <v>Type2</v>
      </c>
      <c r="C1522" t="str">
        <v>A (Muy Importante)</v>
      </c>
      <c r="D1522">
        <v>6</v>
      </c>
      <c r="E1522">
        <v>0</v>
      </c>
      <c r="F1522">
        <v>0</v>
      </c>
    </row>
    <row r="1523" spans="1:6" x14ac:dyDescent="0.35">
      <c r="A1523" t="str">
        <v>Incidente</v>
      </c>
      <c r="B1523" t="str">
        <v>Type6</v>
      </c>
      <c r="C1523" t="str">
        <v>A (Muy Importante)</v>
      </c>
      <c r="D1523">
        <v>6</v>
      </c>
      <c r="E1523">
        <v>1</v>
      </c>
      <c r="F1523">
        <v>0</v>
      </c>
    </row>
    <row r="1524" spans="1:6" x14ac:dyDescent="0.35">
      <c r="A1524" t="str">
        <v>Incidente</v>
      </c>
      <c r="B1524" t="str">
        <v>Type2</v>
      </c>
      <c r="C1524" t="str">
        <v>A (Muy Importante)</v>
      </c>
      <c r="D1524">
        <v>6</v>
      </c>
      <c r="E1524">
        <v>0</v>
      </c>
      <c r="F1524">
        <v>0</v>
      </c>
    </row>
    <row r="1525" spans="1:6" x14ac:dyDescent="0.35">
      <c r="A1525" t="str">
        <v>Incidente</v>
      </c>
      <c r="B1525" t="str">
        <v>Type2</v>
      </c>
      <c r="C1525" t="str">
        <v>A (Muy Importante)</v>
      </c>
      <c r="D1525">
        <v>6</v>
      </c>
      <c r="E1525">
        <v>0</v>
      </c>
      <c r="F1525">
        <v>0</v>
      </c>
    </row>
    <row r="1526" spans="1:6" x14ac:dyDescent="0.35">
      <c r="A1526" t="str">
        <v>Incidente</v>
      </c>
      <c r="B1526" t="str">
        <v>Type6</v>
      </c>
      <c r="C1526" t="str">
        <v>A (Muy Importante)</v>
      </c>
      <c r="D1526">
        <v>6</v>
      </c>
      <c r="E1526">
        <v>0</v>
      </c>
      <c r="F1526">
        <v>0</v>
      </c>
    </row>
    <row r="1527" spans="1:6" x14ac:dyDescent="0.35">
      <c r="A1527" t="str">
        <v>Incidente</v>
      </c>
      <c r="B1527" t="str">
        <v>Type2</v>
      </c>
      <c r="C1527" t="str">
        <v>A (Muy Importante)</v>
      </c>
      <c r="D1527">
        <v>6</v>
      </c>
      <c r="E1527">
        <v>1</v>
      </c>
      <c r="F1527">
        <v>0</v>
      </c>
    </row>
    <row r="1528" spans="1:6" x14ac:dyDescent="0.35">
      <c r="A1528" t="str">
        <v>Incidente</v>
      </c>
      <c r="B1528" t="str">
        <v>Type4</v>
      </c>
      <c r="C1528" t="str">
        <v>A (Muy Importante)</v>
      </c>
      <c r="D1528">
        <v>6</v>
      </c>
      <c r="E1528">
        <v>1</v>
      </c>
      <c r="F1528">
        <v>0</v>
      </c>
    </row>
    <row r="1529" spans="1:6" x14ac:dyDescent="0.35">
      <c r="A1529" t="str">
        <v>Incidente</v>
      </c>
      <c r="B1529" t="str">
        <v>Type6</v>
      </c>
      <c r="C1529" t="str">
        <v>A (Muy Importante)</v>
      </c>
      <c r="D1529">
        <v>6</v>
      </c>
      <c r="E1529">
        <v>1</v>
      </c>
      <c r="F1529">
        <v>1</v>
      </c>
    </row>
    <row r="1530" spans="1:6" x14ac:dyDescent="0.35">
      <c r="A1530" t="str">
        <v>Incidente</v>
      </c>
      <c r="B1530" t="str">
        <v>Type8</v>
      </c>
      <c r="C1530" t="str">
        <v>B (Importante)</v>
      </c>
      <c r="D1530">
        <v>6</v>
      </c>
      <c r="E1530">
        <v>3</v>
      </c>
      <c r="F1530">
        <v>0</v>
      </c>
    </row>
    <row r="1531" spans="1:6" x14ac:dyDescent="0.35">
      <c r="A1531" t="str">
        <v>Solicitud de servicio</v>
      </c>
      <c r="B1531" t="str">
        <v>Type1</v>
      </c>
      <c r="C1531" t="str">
        <v>A (Muy Importante)</v>
      </c>
      <c r="D1531">
        <v>6</v>
      </c>
      <c r="E1531">
        <v>1</v>
      </c>
      <c r="F1531">
        <v>0</v>
      </c>
    </row>
    <row r="1532" spans="1:6" x14ac:dyDescent="0.35">
      <c r="A1532" t="str">
        <v>Solicitud de servicio</v>
      </c>
      <c r="B1532" t="str">
        <v>Type14</v>
      </c>
      <c r="C1532" t="str">
        <v>B (Importante)</v>
      </c>
      <c r="D1532">
        <v>6</v>
      </c>
      <c r="E1532">
        <v>0</v>
      </c>
      <c r="F1532">
        <v>0</v>
      </c>
    </row>
    <row r="1533" spans="1:6" x14ac:dyDescent="0.35">
      <c r="A1533" t="str">
        <v>Incidente</v>
      </c>
      <c r="B1533" t="str">
        <v>Type6</v>
      </c>
      <c r="C1533" t="str">
        <v>A (Muy Importante)</v>
      </c>
      <c r="D1533">
        <v>6</v>
      </c>
      <c r="E1533">
        <v>0</v>
      </c>
      <c r="F1533">
        <v>0</v>
      </c>
    </row>
    <row r="1534" spans="1:6" x14ac:dyDescent="0.35">
      <c r="A1534" t="str">
        <v>Incidente</v>
      </c>
      <c r="B1534" t="str">
        <v>Type4</v>
      </c>
      <c r="C1534" t="str">
        <v>A (Muy Importante)</v>
      </c>
      <c r="D1534">
        <v>6</v>
      </c>
      <c r="E1534">
        <v>1</v>
      </c>
      <c r="F1534">
        <v>1</v>
      </c>
    </row>
    <row r="1535" spans="1:6" x14ac:dyDescent="0.35">
      <c r="A1535" t="str">
        <v>Incidente</v>
      </c>
      <c r="B1535" t="str">
        <v>Type4</v>
      </c>
      <c r="C1535" t="str">
        <v>A (Muy Importante)</v>
      </c>
      <c r="D1535">
        <v>6</v>
      </c>
      <c r="E1535">
        <v>1</v>
      </c>
      <c r="F1535">
        <v>1</v>
      </c>
    </row>
    <row r="1536" spans="1:6" x14ac:dyDescent="0.35">
      <c r="A1536" t="str">
        <v>Incidente</v>
      </c>
      <c r="B1536" t="str">
        <v>Type2</v>
      </c>
      <c r="C1536" t="str">
        <v>A (Muy Importante)</v>
      </c>
      <c r="D1536">
        <v>6</v>
      </c>
      <c r="E1536">
        <v>2</v>
      </c>
      <c r="F1536">
        <v>2</v>
      </c>
    </row>
    <row r="1537" spans="1:6" x14ac:dyDescent="0.35">
      <c r="A1537" t="str">
        <v>Incidente</v>
      </c>
      <c r="B1537" t="str">
        <v>Type4</v>
      </c>
      <c r="C1537" t="str">
        <v>A (Muy Importante)</v>
      </c>
      <c r="D1537">
        <v>6</v>
      </c>
      <c r="E1537">
        <v>0</v>
      </c>
      <c r="F1537">
        <v>0</v>
      </c>
    </row>
    <row r="1538" spans="1:6" x14ac:dyDescent="0.35">
      <c r="A1538" t="str">
        <v>Incidente</v>
      </c>
      <c r="B1538" t="str">
        <v>Type6</v>
      </c>
      <c r="C1538" t="str">
        <v>A (Muy Importante)</v>
      </c>
      <c r="D1538">
        <v>6</v>
      </c>
      <c r="E1538">
        <v>0</v>
      </c>
      <c r="F1538">
        <v>0</v>
      </c>
    </row>
    <row r="1539" spans="1:6" x14ac:dyDescent="0.35">
      <c r="A1539" t="str">
        <v>Incidente</v>
      </c>
      <c r="B1539" t="str">
        <v>Type6</v>
      </c>
      <c r="C1539" t="str">
        <v>A (Muy Importante)</v>
      </c>
      <c r="D1539">
        <v>6</v>
      </c>
      <c r="E1539">
        <v>0</v>
      </c>
      <c r="F1539">
        <v>0</v>
      </c>
    </row>
    <row r="1540" spans="1:6" x14ac:dyDescent="0.35">
      <c r="A1540" t="str">
        <v>Incidente</v>
      </c>
      <c r="B1540" t="str">
        <v>Type6</v>
      </c>
      <c r="C1540" t="str">
        <v>A (Muy Importante)</v>
      </c>
      <c r="D1540">
        <v>6</v>
      </c>
      <c r="E1540">
        <v>2</v>
      </c>
      <c r="F1540">
        <v>2</v>
      </c>
    </row>
    <row r="1541" spans="1:6" x14ac:dyDescent="0.35">
      <c r="A1541" t="str">
        <v>Incidente</v>
      </c>
      <c r="B1541" t="str">
        <v>Type6</v>
      </c>
      <c r="C1541" t="str">
        <v>A (Muy Importante)</v>
      </c>
      <c r="D1541">
        <v>6</v>
      </c>
      <c r="E1541">
        <v>1</v>
      </c>
      <c r="F1541">
        <v>1</v>
      </c>
    </row>
    <row r="1542" spans="1:6" x14ac:dyDescent="0.35">
      <c r="A1542" t="str">
        <v>Incidente</v>
      </c>
      <c r="B1542" t="str">
        <v>Type6</v>
      </c>
      <c r="C1542" t="str">
        <v>A (Muy Importante)</v>
      </c>
      <c r="D1542">
        <v>6</v>
      </c>
      <c r="E1542">
        <v>0</v>
      </c>
      <c r="F1542">
        <v>0</v>
      </c>
    </row>
    <row r="1543" spans="1:6" x14ac:dyDescent="0.35">
      <c r="A1543" t="str">
        <v>Incidente</v>
      </c>
      <c r="B1543" t="str">
        <v>Type6</v>
      </c>
      <c r="C1543" t="str">
        <v>A (Muy Importante)</v>
      </c>
      <c r="D1543">
        <v>6</v>
      </c>
      <c r="E1543">
        <v>0</v>
      </c>
      <c r="F1543">
        <v>0</v>
      </c>
    </row>
    <row r="1544" spans="1:6" x14ac:dyDescent="0.35">
      <c r="A1544" t="str">
        <v>Incidente</v>
      </c>
      <c r="B1544" t="str">
        <v>Type7</v>
      </c>
      <c r="C1544" t="str">
        <v>A (Muy Importante)</v>
      </c>
      <c r="D1544">
        <v>6</v>
      </c>
      <c r="E1544">
        <v>0</v>
      </c>
      <c r="F1544">
        <v>0</v>
      </c>
    </row>
    <row r="1545" spans="1:6" x14ac:dyDescent="0.35">
      <c r="A1545" t="str">
        <v>Incidente</v>
      </c>
      <c r="B1545" t="str">
        <v>Type6</v>
      </c>
      <c r="C1545" t="str">
        <v>A (Muy Importante)</v>
      </c>
      <c r="D1545">
        <v>6</v>
      </c>
      <c r="E1545">
        <v>0</v>
      </c>
      <c r="F1545">
        <v>0</v>
      </c>
    </row>
    <row r="1546" spans="1:6" x14ac:dyDescent="0.35">
      <c r="A1546" t="str">
        <v>Solicitud de servicio</v>
      </c>
      <c r="B1546" t="str">
        <v>Type10</v>
      </c>
      <c r="C1546" t="str">
        <v>A (Muy Importante)</v>
      </c>
      <c r="D1546">
        <v>6</v>
      </c>
      <c r="E1546">
        <v>4</v>
      </c>
      <c r="F1546">
        <v>0</v>
      </c>
    </row>
    <row r="1547" spans="1:6" x14ac:dyDescent="0.35">
      <c r="A1547" t="str">
        <v>Incidente</v>
      </c>
      <c r="B1547" t="str">
        <v>Type4</v>
      </c>
      <c r="C1547" t="str">
        <v>A (Muy Importante)</v>
      </c>
      <c r="D1547">
        <v>6</v>
      </c>
      <c r="E1547">
        <v>5</v>
      </c>
      <c r="F1547">
        <v>5</v>
      </c>
    </row>
    <row r="1548" spans="1:6" x14ac:dyDescent="0.35">
      <c r="A1548" t="str">
        <v>Incidente</v>
      </c>
      <c r="B1548" t="str">
        <v>Type2</v>
      </c>
      <c r="C1548" t="str">
        <v>A (Muy Importante)</v>
      </c>
      <c r="D1548">
        <v>6</v>
      </c>
      <c r="E1548">
        <v>0</v>
      </c>
      <c r="F1548">
        <v>0</v>
      </c>
    </row>
    <row r="1549" spans="1:6" x14ac:dyDescent="0.35">
      <c r="A1549" t="str">
        <v>Incidente</v>
      </c>
      <c r="B1549" t="str">
        <v>Type2</v>
      </c>
      <c r="C1549" t="str">
        <v>A (Muy Importante)</v>
      </c>
      <c r="D1549">
        <v>6</v>
      </c>
      <c r="E1549">
        <v>4</v>
      </c>
      <c r="F1549">
        <v>4</v>
      </c>
    </row>
    <row r="1550" spans="1:6" x14ac:dyDescent="0.35">
      <c r="A1550" t="str">
        <v>Solicitud de servicio</v>
      </c>
      <c r="B1550" t="str">
        <v>Type1</v>
      </c>
      <c r="C1550" t="str">
        <v>A (Muy Importante)</v>
      </c>
      <c r="D1550">
        <v>6</v>
      </c>
      <c r="E1550">
        <v>0</v>
      </c>
      <c r="F1550">
        <v>0</v>
      </c>
    </row>
    <row r="1551" spans="1:6" x14ac:dyDescent="0.35">
      <c r="A1551" t="str">
        <v>Incidente</v>
      </c>
      <c r="B1551" t="str">
        <v>Type2</v>
      </c>
      <c r="C1551" t="str">
        <v>A+ (Crítico)</v>
      </c>
      <c r="D1551">
        <v>6</v>
      </c>
      <c r="E1551">
        <v>1</v>
      </c>
      <c r="F1551">
        <v>0</v>
      </c>
    </row>
    <row r="1552" spans="1:6" x14ac:dyDescent="0.35">
      <c r="A1552" t="str">
        <v>Incidente</v>
      </c>
      <c r="B1552" t="str">
        <v>Type4</v>
      </c>
      <c r="C1552" t="str">
        <v>A (Muy Importante)</v>
      </c>
      <c r="D1552">
        <v>6</v>
      </c>
      <c r="E1552">
        <v>1</v>
      </c>
      <c r="F1552">
        <v>1</v>
      </c>
    </row>
    <row r="1553" spans="1:6" x14ac:dyDescent="0.35">
      <c r="A1553" t="str">
        <v>Incidente</v>
      </c>
      <c r="B1553" t="str">
        <v>Type4</v>
      </c>
      <c r="C1553" t="str">
        <v>A (Muy Importante)</v>
      </c>
      <c r="D1553">
        <v>6</v>
      </c>
      <c r="E1553">
        <v>1</v>
      </c>
      <c r="F1553">
        <v>1</v>
      </c>
    </row>
    <row r="1554" spans="1:6" x14ac:dyDescent="0.35">
      <c r="A1554" t="str">
        <v>Incidente</v>
      </c>
      <c r="B1554" t="str">
        <v>Type4</v>
      </c>
      <c r="C1554" t="str">
        <v>A (Muy Importante)</v>
      </c>
      <c r="D1554">
        <v>6</v>
      </c>
      <c r="E1554">
        <v>0</v>
      </c>
      <c r="F1554">
        <v>0</v>
      </c>
    </row>
    <row r="1555" spans="1:6" x14ac:dyDescent="0.35">
      <c r="A1555" t="str">
        <v>Incidente</v>
      </c>
      <c r="B1555" t="str">
        <v>Type6</v>
      </c>
      <c r="C1555" t="str">
        <v>B (Importante)</v>
      </c>
      <c r="D1555">
        <v>6</v>
      </c>
      <c r="E1555">
        <v>0</v>
      </c>
      <c r="F1555">
        <v>0</v>
      </c>
    </row>
    <row r="1556" spans="1:6" x14ac:dyDescent="0.35">
      <c r="A1556" t="str">
        <v>Incidente</v>
      </c>
      <c r="B1556" t="str">
        <v>Type7</v>
      </c>
      <c r="C1556" t="str">
        <v>A (Muy Importante)</v>
      </c>
      <c r="D1556">
        <v>6</v>
      </c>
      <c r="E1556">
        <v>0</v>
      </c>
      <c r="F1556">
        <v>0</v>
      </c>
    </row>
    <row r="1557" spans="1:6" x14ac:dyDescent="0.35">
      <c r="A1557" t="str">
        <v>Incidente</v>
      </c>
      <c r="B1557" t="str">
        <v>Type4</v>
      </c>
      <c r="C1557" t="str">
        <v>A (Muy Importante)</v>
      </c>
      <c r="D1557">
        <v>6</v>
      </c>
      <c r="E1557">
        <v>1</v>
      </c>
      <c r="F1557">
        <v>0</v>
      </c>
    </row>
    <row r="1558" spans="1:6" x14ac:dyDescent="0.35">
      <c r="A1558" t="str">
        <v>Incidente</v>
      </c>
      <c r="B1558" t="str">
        <v>Type2</v>
      </c>
      <c r="C1558" t="str">
        <v>A (Muy Importante)</v>
      </c>
      <c r="D1558">
        <v>6</v>
      </c>
      <c r="E1558">
        <v>0</v>
      </c>
      <c r="F1558">
        <v>0</v>
      </c>
    </row>
    <row r="1559" spans="1:6" x14ac:dyDescent="0.35">
      <c r="A1559" t="str">
        <v>Incidente</v>
      </c>
      <c r="B1559" t="str">
        <v>Type4</v>
      </c>
      <c r="C1559" t="str">
        <v>A (Muy Importante)</v>
      </c>
      <c r="D1559">
        <v>6</v>
      </c>
      <c r="E1559">
        <v>0</v>
      </c>
      <c r="F1559">
        <v>0</v>
      </c>
    </row>
    <row r="1560" spans="1:6" x14ac:dyDescent="0.35">
      <c r="A1560" t="str">
        <v>Incidente</v>
      </c>
      <c r="B1560" t="str">
        <v>Type4</v>
      </c>
      <c r="C1560" t="str">
        <v>A++ (Bloqueo)</v>
      </c>
      <c r="D1560">
        <v>6</v>
      </c>
      <c r="E1560">
        <v>1</v>
      </c>
      <c r="F1560">
        <v>1</v>
      </c>
    </row>
    <row r="1561" spans="1:6" x14ac:dyDescent="0.35">
      <c r="A1561" t="str">
        <v>Incidente</v>
      </c>
      <c r="B1561" t="str">
        <v>Type4</v>
      </c>
      <c r="C1561" t="str">
        <v>A++ (Bloqueo)</v>
      </c>
      <c r="D1561">
        <v>6</v>
      </c>
      <c r="E1561">
        <v>1</v>
      </c>
      <c r="F1561">
        <v>1</v>
      </c>
    </row>
    <row r="1562" spans="1:6" x14ac:dyDescent="0.35">
      <c r="A1562" t="str">
        <v>Incidente</v>
      </c>
      <c r="B1562" t="str">
        <v>Type2</v>
      </c>
      <c r="C1562" t="str">
        <v>A (Muy Importante)</v>
      </c>
      <c r="D1562">
        <v>6</v>
      </c>
      <c r="E1562">
        <v>0</v>
      </c>
      <c r="F1562">
        <v>0</v>
      </c>
    </row>
    <row r="1563" spans="1:6" x14ac:dyDescent="0.35">
      <c r="A1563" t="str">
        <v>Incidente</v>
      </c>
      <c r="B1563" t="str">
        <v>Type2</v>
      </c>
      <c r="C1563" t="str">
        <v>A (Muy Importante)</v>
      </c>
      <c r="D1563">
        <v>6</v>
      </c>
      <c r="E1563">
        <v>0</v>
      </c>
      <c r="F1563">
        <v>0</v>
      </c>
    </row>
    <row r="1564" spans="1:6" x14ac:dyDescent="0.35">
      <c r="A1564" t="str">
        <v>Incidente</v>
      </c>
      <c r="B1564" t="str">
        <v>Type2</v>
      </c>
      <c r="C1564" t="str">
        <v>A (Muy Importante)</v>
      </c>
      <c r="D1564">
        <v>6</v>
      </c>
      <c r="E1564">
        <v>3</v>
      </c>
      <c r="F1564">
        <v>3</v>
      </c>
    </row>
    <row r="1565" spans="1:6" x14ac:dyDescent="0.35">
      <c r="A1565" t="str">
        <v>Solicitud de servicio</v>
      </c>
      <c r="B1565" t="str">
        <v>Type1</v>
      </c>
      <c r="C1565" t="str">
        <v>A (Muy Importante)</v>
      </c>
      <c r="D1565">
        <v>6</v>
      </c>
      <c r="E1565">
        <v>0</v>
      </c>
      <c r="F1565">
        <v>0</v>
      </c>
    </row>
    <row r="1566" spans="1:6" x14ac:dyDescent="0.35">
      <c r="A1566" t="str">
        <v>Incidente</v>
      </c>
      <c r="B1566" t="str">
        <v>Type2</v>
      </c>
      <c r="C1566" t="str">
        <v>A (Muy Importante)</v>
      </c>
      <c r="D1566">
        <v>6</v>
      </c>
      <c r="E1566">
        <v>0</v>
      </c>
      <c r="F1566">
        <v>0</v>
      </c>
    </row>
    <row r="1567" spans="1:6" x14ac:dyDescent="0.35">
      <c r="A1567" t="str">
        <v>Incidente</v>
      </c>
      <c r="B1567" t="str">
        <v>Type6</v>
      </c>
      <c r="C1567" t="str">
        <v>A (Muy Importante)</v>
      </c>
      <c r="D1567">
        <v>6</v>
      </c>
      <c r="E1567">
        <v>0</v>
      </c>
      <c r="F1567">
        <v>0</v>
      </c>
    </row>
    <row r="1568" spans="1:6" x14ac:dyDescent="0.35">
      <c r="A1568" t="str">
        <v>Solicitud de servicio</v>
      </c>
      <c r="B1568" t="str">
        <v>Type1</v>
      </c>
      <c r="C1568" t="str">
        <v>A (Muy Importante)</v>
      </c>
      <c r="D1568">
        <v>6</v>
      </c>
      <c r="E1568">
        <v>12</v>
      </c>
      <c r="F1568">
        <v>0</v>
      </c>
    </row>
    <row r="1569" spans="1:6" x14ac:dyDescent="0.35">
      <c r="A1569" t="str">
        <v>Incidente</v>
      </c>
      <c r="B1569" t="str">
        <v>Type2</v>
      </c>
      <c r="C1569" t="str">
        <v>A (Muy Importante)</v>
      </c>
      <c r="D1569">
        <v>6</v>
      </c>
      <c r="E1569">
        <v>0</v>
      </c>
      <c r="F1569">
        <v>0</v>
      </c>
    </row>
    <row r="1570" spans="1:6" x14ac:dyDescent="0.35">
      <c r="A1570" t="str">
        <v>Incidente</v>
      </c>
      <c r="B1570" t="str">
        <v>Type2</v>
      </c>
      <c r="C1570" t="str">
        <v>A (Muy Importante)</v>
      </c>
      <c r="D1570">
        <v>6</v>
      </c>
      <c r="E1570">
        <v>0</v>
      </c>
      <c r="F1570">
        <v>0</v>
      </c>
    </row>
    <row r="1571" spans="1:6" x14ac:dyDescent="0.35">
      <c r="A1571" t="str">
        <v>Solicitud de servicio</v>
      </c>
      <c r="B1571" t="str">
        <v>Type9</v>
      </c>
      <c r="C1571" t="str">
        <v>B (Importante)</v>
      </c>
      <c r="D1571">
        <v>6</v>
      </c>
      <c r="E1571">
        <v>1</v>
      </c>
      <c r="F1571">
        <v>0</v>
      </c>
    </row>
    <row r="1572" spans="1:6" x14ac:dyDescent="0.35">
      <c r="A1572" t="str">
        <v>Solicitud de servicio</v>
      </c>
      <c r="B1572" t="str">
        <v>Type1</v>
      </c>
      <c r="C1572" t="str">
        <v>B (Importante)</v>
      </c>
      <c r="D1572">
        <v>6</v>
      </c>
      <c r="E1572">
        <v>0</v>
      </c>
      <c r="F1572">
        <v>0</v>
      </c>
    </row>
    <row r="1573" spans="1:6" x14ac:dyDescent="0.35">
      <c r="A1573" t="str">
        <v>Solicitud de servicio</v>
      </c>
      <c r="B1573" t="str">
        <v>Type1</v>
      </c>
      <c r="C1573" t="str">
        <v>B (Importante)</v>
      </c>
      <c r="D1573">
        <v>6</v>
      </c>
      <c r="E1573">
        <v>0</v>
      </c>
      <c r="F1573">
        <v>0</v>
      </c>
    </row>
    <row r="1574" spans="1:6" x14ac:dyDescent="0.35">
      <c r="A1574" t="str">
        <v>Solicitud de servicio</v>
      </c>
      <c r="B1574" t="str">
        <v>Type1</v>
      </c>
      <c r="C1574" t="str">
        <v>B (Importante)</v>
      </c>
      <c r="D1574">
        <v>6</v>
      </c>
      <c r="E1574">
        <v>0</v>
      </c>
      <c r="F1574">
        <v>0</v>
      </c>
    </row>
    <row r="1575" spans="1:6" x14ac:dyDescent="0.35">
      <c r="A1575" t="str">
        <v>Solicitud de servicio</v>
      </c>
      <c r="B1575" t="str">
        <v>Type1</v>
      </c>
      <c r="C1575" t="str">
        <v>D (Trivial)</v>
      </c>
      <c r="D1575">
        <v>6</v>
      </c>
      <c r="E1575">
        <v>0</v>
      </c>
      <c r="F1575">
        <v>0</v>
      </c>
    </row>
    <row r="1576" spans="1:6" x14ac:dyDescent="0.35">
      <c r="A1576" t="str">
        <v>Incidente</v>
      </c>
      <c r="B1576" t="str">
        <v>Type2</v>
      </c>
      <c r="C1576" t="str">
        <v>B (Importante)</v>
      </c>
      <c r="D1576">
        <v>6</v>
      </c>
      <c r="E1576">
        <v>0</v>
      </c>
      <c r="F1576">
        <v>0</v>
      </c>
    </row>
    <row r="1577" spans="1:6" x14ac:dyDescent="0.35">
      <c r="A1577" t="str">
        <v>Incidente</v>
      </c>
      <c r="B1577" t="str">
        <v>Type2</v>
      </c>
      <c r="C1577" t="str">
        <v>A (Muy Importante)</v>
      </c>
      <c r="D1577">
        <v>6</v>
      </c>
      <c r="E1577">
        <v>5</v>
      </c>
      <c r="F1577">
        <v>5</v>
      </c>
    </row>
    <row r="1578" spans="1:6" x14ac:dyDescent="0.35">
      <c r="A1578" t="str">
        <v>Incidente</v>
      </c>
      <c r="B1578" t="str">
        <v>Type2</v>
      </c>
      <c r="C1578" t="str">
        <v>A (Muy Importante)</v>
      </c>
      <c r="D1578">
        <v>6</v>
      </c>
      <c r="E1578">
        <v>0</v>
      </c>
      <c r="F1578">
        <v>0</v>
      </c>
    </row>
    <row r="1579" spans="1:6" x14ac:dyDescent="0.35">
      <c r="A1579" t="str">
        <v>Incidente</v>
      </c>
      <c r="B1579" t="str">
        <v>Type2</v>
      </c>
      <c r="C1579" t="str">
        <v>A (Muy Importante)</v>
      </c>
      <c r="D1579">
        <v>6</v>
      </c>
      <c r="E1579">
        <v>1</v>
      </c>
      <c r="F1579">
        <v>1</v>
      </c>
    </row>
    <row r="1580" spans="1:6" x14ac:dyDescent="0.35">
      <c r="A1580" t="str">
        <v>Solicitud de servicio</v>
      </c>
      <c r="B1580" t="str">
        <v>Type1</v>
      </c>
      <c r="C1580" t="str">
        <v>B (Importante)</v>
      </c>
      <c r="D1580">
        <v>6</v>
      </c>
      <c r="E1580">
        <v>0</v>
      </c>
      <c r="F1580">
        <v>0</v>
      </c>
    </row>
    <row r="1581" spans="1:6" x14ac:dyDescent="0.35">
      <c r="A1581" t="str">
        <v>Incidente</v>
      </c>
      <c r="B1581" t="str">
        <v>Type2</v>
      </c>
      <c r="C1581" t="str">
        <v>A (Muy Importante)</v>
      </c>
      <c r="D1581">
        <v>6</v>
      </c>
      <c r="E1581">
        <v>0</v>
      </c>
      <c r="F1581">
        <v>0</v>
      </c>
    </row>
    <row r="1582" spans="1:6" x14ac:dyDescent="0.35">
      <c r="A1582" t="str">
        <v>Incidente</v>
      </c>
      <c r="B1582" t="str">
        <v>Type2</v>
      </c>
      <c r="C1582" t="str">
        <v>A (Muy Importante)</v>
      </c>
      <c r="D1582">
        <v>6</v>
      </c>
      <c r="E1582">
        <v>0</v>
      </c>
      <c r="F1582">
        <v>0</v>
      </c>
    </row>
    <row r="1583" spans="1:6" x14ac:dyDescent="0.35">
      <c r="A1583" t="str">
        <v>Incidente</v>
      </c>
      <c r="B1583" t="str">
        <v>Type2</v>
      </c>
      <c r="C1583" t="str">
        <v>A (Muy Importante)</v>
      </c>
      <c r="D1583">
        <v>6</v>
      </c>
      <c r="E1583">
        <v>7</v>
      </c>
      <c r="F1583">
        <v>7</v>
      </c>
    </row>
    <row r="1584" spans="1:6" x14ac:dyDescent="0.35">
      <c r="A1584" t="str">
        <v>Incidente</v>
      </c>
      <c r="B1584" t="str">
        <v>Type2</v>
      </c>
      <c r="C1584" t="str">
        <v>B (Importante)</v>
      </c>
      <c r="D1584">
        <v>6</v>
      </c>
      <c r="E1584">
        <v>0</v>
      </c>
      <c r="F1584">
        <v>0</v>
      </c>
    </row>
    <row r="1585" spans="1:6" x14ac:dyDescent="0.35">
      <c r="A1585" t="str">
        <v>Incidente</v>
      </c>
      <c r="B1585" t="str">
        <v>Type8</v>
      </c>
      <c r="C1585" t="str">
        <v>B (Importante)</v>
      </c>
      <c r="D1585">
        <v>6</v>
      </c>
      <c r="E1585">
        <v>9</v>
      </c>
      <c r="F1585">
        <v>0</v>
      </c>
    </row>
    <row r="1586" spans="1:6" x14ac:dyDescent="0.35">
      <c r="A1586" t="str">
        <v>Solicitud de servicio</v>
      </c>
      <c r="B1586" t="str">
        <v>Type1</v>
      </c>
      <c r="C1586" t="str">
        <v>B (Importante)</v>
      </c>
      <c r="D1586">
        <v>6</v>
      </c>
      <c r="E1586">
        <v>0</v>
      </c>
      <c r="F1586">
        <v>0</v>
      </c>
    </row>
    <row r="1587" spans="1:6" x14ac:dyDescent="0.35">
      <c r="A1587" t="str">
        <v>Incidente</v>
      </c>
      <c r="B1587" t="str">
        <v>Type2</v>
      </c>
      <c r="C1587" t="str">
        <v>A (Muy Importante)</v>
      </c>
      <c r="D1587">
        <v>6</v>
      </c>
      <c r="E1587">
        <v>1</v>
      </c>
      <c r="F1587">
        <v>1</v>
      </c>
    </row>
    <row r="1588" spans="1:6" x14ac:dyDescent="0.35">
      <c r="A1588" t="str">
        <v>Incidente</v>
      </c>
      <c r="B1588" t="str">
        <v>Type2</v>
      </c>
      <c r="C1588" t="str">
        <v>A (Muy Importante)</v>
      </c>
      <c r="D1588">
        <v>6</v>
      </c>
      <c r="E1588">
        <v>1</v>
      </c>
      <c r="F1588">
        <v>1</v>
      </c>
    </row>
    <row r="1589" spans="1:6" x14ac:dyDescent="0.35">
      <c r="A1589" t="str">
        <v>Incidente</v>
      </c>
      <c r="B1589" t="str">
        <v>Type2</v>
      </c>
      <c r="C1589" t="str">
        <v>B (Importante)</v>
      </c>
      <c r="D1589">
        <v>6</v>
      </c>
      <c r="E1589">
        <v>0</v>
      </c>
      <c r="F1589">
        <v>0</v>
      </c>
    </row>
    <row r="1590" spans="1:6" x14ac:dyDescent="0.35">
      <c r="A1590" t="str">
        <v>Incidente</v>
      </c>
      <c r="B1590" t="str">
        <v>Type8</v>
      </c>
      <c r="C1590" t="str">
        <v>B (Importante)</v>
      </c>
      <c r="D1590">
        <v>6</v>
      </c>
      <c r="E1590">
        <v>10</v>
      </c>
      <c r="F1590">
        <v>0</v>
      </c>
    </row>
    <row r="1591" spans="1:6" x14ac:dyDescent="0.35">
      <c r="A1591" t="str">
        <v>Incidente</v>
      </c>
      <c r="B1591" t="str">
        <v>Type8</v>
      </c>
      <c r="C1591" t="str">
        <v>A+ (Crítico)</v>
      </c>
      <c r="D1591">
        <v>6</v>
      </c>
      <c r="E1591">
        <v>13</v>
      </c>
      <c r="F1591">
        <v>2</v>
      </c>
    </row>
    <row r="1592" spans="1:6" x14ac:dyDescent="0.35">
      <c r="A1592" t="str">
        <v>Incidente</v>
      </c>
      <c r="B1592" t="str">
        <v>Type2</v>
      </c>
      <c r="C1592" t="str">
        <v>A (Muy Importante)</v>
      </c>
      <c r="D1592">
        <v>6</v>
      </c>
      <c r="E1592">
        <v>4</v>
      </c>
      <c r="F1592">
        <v>4</v>
      </c>
    </row>
    <row r="1593" spans="1:6" x14ac:dyDescent="0.35">
      <c r="A1593" t="str">
        <v>Solicitud de servicio</v>
      </c>
      <c r="B1593" t="str">
        <v>Type1</v>
      </c>
      <c r="C1593" t="str">
        <v>B (Importante)</v>
      </c>
      <c r="D1593">
        <v>6</v>
      </c>
      <c r="E1593">
        <v>0</v>
      </c>
      <c r="F1593">
        <v>0</v>
      </c>
    </row>
    <row r="1594" spans="1:6" x14ac:dyDescent="0.35">
      <c r="A1594" t="str">
        <v>Incidente</v>
      </c>
      <c r="B1594" t="str">
        <v>Type2</v>
      </c>
      <c r="C1594" t="str">
        <v>A+ (Crítico)</v>
      </c>
      <c r="D1594">
        <v>6</v>
      </c>
      <c r="E1594">
        <v>19</v>
      </c>
      <c r="F1594">
        <v>19</v>
      </c>
    </row>
    <row r="1595" spans="1:6" x14ac:dyDescent="0.35">
      <c r="A1595" t="str">
        <v>Solicitud de servicio</v>
      </c>
      <c r="B1595" t="str">
        <v>Type1</v>
      </c>
      <c r="C1595" t="str">
        <v>B (Importante)</v>
      </c>
      <c r="D1595">
        <v>5</v>
      </c>
      <c r="E1595">
        <v>0</v>
      </c>
      <c r="F1595">
        <v>0</v>
      </c>
    </row>
    <row r="1596" spans="1:6" x14ac:dyDescent="0.35">
      <c r="A1596" t="str">
        <v>Solicitud de servicio</v>
      </c>
      <c r="B1596" t="str">
        <v>Type1</v>
      </c>
      <c r="C1596" t="str">
        <v>A (Muy Importante)</v>
      </c>
      <c r="D1596">
        <v>5</v>
      </c>
      <c r="E1596">
        <v>0</v>
      </c>
      <c r="F1596">
        <v>0</v>
      </c>
    </row>
    <row r="1597" spans="1:6" x14ac:dyDescent="0.35">
      <c r="A1597" t="str">
        <v>Solicitud de servicio</v>
      </c>
      <c r="B1597" t="str">
        <v>Type1</v>
      </c>
      <c r="C1597" t="str">
        <v>A (Muy Importante)</v>
      </c>
      <c r="D1597">
        <v>5</v>
      </c>
      <c r="E1597">
        <v>0</v>
      </c>
      <c r="F1597">
        <v>0</v>
      </c>
    </row>
    <row r="1598" spans="1:6" x14ac:dyDescent="0.35">
      <c r="A1598" t="str">
        <v>Solicitud de servicio</v>
      </c>
      <c r="B1598" t="str">
        <v>Type1</v>
      </c>
      <c r="C1598" t="str">
        <v>A (Muy Importante)</v>
      </c>
      <c r="D1598">
        <v>5</v>
      </c>
      <c r="E1598">
        <v>0</v>
      </c>
      <c r="F1598">
        <v>0</v>
      </c>
    </row>
    <row r="1599" spans="1:6" x14ac:dyDescent="0.35">
      <c r="A1599" t="str">
        <v>Solicitud de servicio</v>
      </c>
      <c r="B1599" t="str">
        <v>Type1</v>
      </c>
      <c r="C1599" t="str">
        <v>B (Importante)</v>
      </c>
      <c r="D1599">
        <v>5</v>
      </c>
      <c r="E1599">
        <v>0</v>
      </c>
      <c r="F1599">
        <v>0</v>
      </c>
    </row>
    <row r="1600" spans="1:6" x14ac:dyDescent="0.35">
      <c r="A1600" t="str">
        <v>Incidente</v>
      </c>
      <c r="B1600" t="str">
        <v>Type4</v>
      </c>
      <c r="C1600" t="str">
        <v>A (Muy Importante)</v>
      </c>
      <c r="D1600">
        <v>5</v>
      </c>
      <c r="E1600">
        <v>0</v>
      </c>
      <c r="F1600">
        <v>0</v>
      </c>
    </row>
    <row r="1601" spans="1:6" x14ac:dyDescent="0.35">
      <c r="A1601" t="str">
        <v>Solicitud de servicio</v>
      </c>
      <c r="B1601" t="str">
        <v>Type1</v>
      </c>
      <c r="C1601" t="str">
        <v>A (Muy Importante)</v>
      </c>
      <c r="D1601">
        <v>5</v>
      </c>
      <c r="E1601">
        <v>0</v>
      </c>
      <c r="F1601">
        <v>0</v>
      </c>
    </row>
    <row r="1602" spans="1:6" x14ac:dyDescent="0.35">
      <c r="A1602" t="str">
        <v>Incidente</v>
      </c>
      <c r="B1602" t="str">
        <v>Type6</v>
      </c>
      <c r="C1602" t="str">
        <v>A++ (Bloqueo)</v>
      </c>
      <c r="D1602">
        <v>5</v>
      </c>
      <c r="E1602">
        <v>0</v>
      </c>
      <c r="F1602">
        <v>0</v>
      </c>
    </row>
    <row r="1603" spans="1:6" x14ac:dyDescent="0.35">
      <c r="A1603" t="str">
        <v>Solicitud de servicio</v>
      </c>
      <c r="B1603" t="str">
        <v>Type12</v>
      </c>
      <c r="C1603" t="str">
        <v>A (Muy Importante)</v>
      </c>
      <c r="D1603">
        <v>5</v>
      </c>
      <c r="E1603">
        <v>0</v>
      </c>
      <c r="F1603">
        <v>0</v>
      </c>
    </row>
    <row r="1604" spans="1:6" x14ac:dyDescent="0.35">
      <c r="A1604" t="str">
        <v>Incidente</v>
      </c>
      <c r="B1604" t="str">
        <v>Type2</v>
      </c>
      <c r="C1604" t="str">
        <v>A (Muy Importante)</v>
      </c>
      <c r="D1604">
        <v>5</v>
      </c>
      <c r="E1604">
        <v>1</v>
      </c>
      <c r="F1604">
        <v>1</v>
      </c>
    </row>
    <row r="1605" spans="1:6" x14ac:dyDescent="0.35">
      <c r="A1605" t="str">
        <v>Incidente</v>
      </c>
      <c r="B1605" t="str">
        <v>Type6</v>
      </c>
      <c r="C1605" t="str">
        <v>A (Muy Importante)</v>
      </c>
      <c r="D1605">
        <v>5</v>
      </c>
      <c r="E1605">
        <v>0</v>
      </c>
      <c r="F1605">
        <v>0</v>
      </c>
    </row>
    <row r="1606" spans="1:6" x14ac:dyDescent="0.35">
      <c r="A1606" t="str">
        <v>Incidente</v>
      </c>
      <c r="B1606" t="str">
        <v>Type4</v>
      </c>
      <c r="C1606" t="str">
        <v>A (Muy Importante)</v>
      </c>
      <c r="D1606">
        <v>5</v>
      </c>
      <c r="E1606">
        <v>0</v>
      </c>
      <c r="F1606">
        <v>0</v>
      </c>
    </row>
    <row r="1607" spans="1:6" x14ac:dyDescent="0.35">
      <c r="A1607" t="str">
        <v>Incidente</v>
      </c>
      <c r="B1607" t="str">
        <v>Type4</v>
      </c>
      <c r="C1607" t="str">
        <v>A++ (Bloqueo)</v>
      </c>
      <c r="D1607">
        <v>5</v>
      </c>
      <c r="E1607">
        <v>1</v>
      </c>
      <c r="F1607">
        <v>1</v>
      </c>
    </row>
    <row r="1608" spans="1:6" x14ac:dyDescent="0.35">
      <c r="A1608" t="str">
        <v>Incidente</v>
      </c>
      <c r="B1608" t="str">
        <v>Type2</v>
      </c>
      <c r="C1608" t="str">
        <v>A (Muy Importante)</v>
      </c>
      <c r="D1608">
        <v>5</v>
      </c>
      <c r="E1608">
        <v>0</v>
      </c>
      <c r="F1608">
        <v>0</v>
      </c>
    </row>
    <row r="1609" spans="1:6" x14ac:dyDescent="0.35">
      <c r="A1609" t="str">
        <v>Incidente</v>
      </c>
      <c r="B1609" t="str">
        <v>Type2</v>
      </c>
      <c r="C1609" t="str">
        <v>A+ (Crítico)</v>
      </c>
      <c r="D1609">
        <v>5</v>
      </c>
      <c r="E1609">
        <v>0</v>
      </c>
      <c r="F1609">
        <v>0</v>
      </c>
    </row>
    <row r="1610" spans="1:6" x14ac:dyDescent="0.35">
      <c r="A1610" t="str">
        <v>Incidente</v>
      </c>
      <c r="B1610" t="str">
        <v>Type2</v>
      </c>
      <c r="C1610" t="str">
        <v>A+ (Crítico)</v>
      </c>
      <c r="D1610">
        <v>5</v>
      </c>
      <c r="E1610">
        <v>4</v>
      </c>
      <c r="F1610">
        <v>0</v>
      </c>
    </row>
    <row r="1611" spans="1:6" x14ac:dyDescent="0.35">
      <c r="A1611" t="str">
        <v>Incidente</v>
      </c>
      <c r="B1611" t="str">
        <v>Type2</v>
      </c>
      <c r="C1611" t="str">
        <v>A+ (Crítico)</v>
      </c>
      <c r="D1611">
        <v>5</v>
      </c>
      <c r="E1611">
        <v>4</v>
      </c>
      <c r="F1611">
        <v>0</v>
      </c>
    </row>
    <row r="1612" spans="1:6" x14ac:dyDescent="0.35">
      <c r="A1612" t="str">
        <v>Incidente</v>
      </c>
      <c r="B1612" t="str">
        <v>Type2</v>
      </c>
      <c r="C1612" t="str">
        <v>A (Muy Importante)</v>
      </c>
      <c r="D1612">
        <v>5</v>
      </c>
      <c r="E1612">
        <v>4</v>
      </c>
      <c r="F1612">
        <v>4</v>
      </c>
    </row>
    <row r="1613" spans="1:6" x14ac:dyDescent="0.35">
      <c r="A1613" t="str">
        <v>Incidente</v>
      </c>
      <c r="B1613" t="str">
        <v>Type2</v>
      </c>
      <c r="C1613" t="str">
        <v>A (Muy Importante)</v>
      </c>
      <c r="D1613">
        <v>5</v>
      </c>
      <c r="E1613">
        <v>4</v>
      </c>
      <c r="F1613">
        <v>4</v>
      </c>
    </row>
    <row r="1614" spans="1:6" x14ac:dyDescent="0.35">
      <c r="A1614" t="str">
        <v>Incidente</v>
      </c>
      <c r="B1614" t="str">
        <v>Type2</v>
      </c>
      <c r="C1614" t="str">
        <v>A (Muy Importante)</v>
      </c>
      <c r="D1614">
        <v>5</v>
      </c>
      <c r="E1614">
        <v>4</v>
      </c>
      <c r="F1614">
        <v>0</v>
      </c>
    </row>
    <row r="1615" spans="1:6" x14ac:dyDescent="0.35">
      <c r="A1615" t="str">
        <v>Incidente</v>
      </c>
      <c r="B1615" t="str">
        <v>Type2</v>
      </c>
      <c r="C1615" t="str">
        <v>A (Muy Importante)</v>
      </c>
      <c r="D1615">
        <v>5</v>
      </c>
      <c r="E1615">
        <v>0</v>
      </c>
      <c r="F1615">
        <v>0</v>
      </c>
    </row>
    <row r="1616" spans="1:6" x14ac:dyDescent="0.35">
      <c r="A1616" t="str">
        <v>Solicitud de servicio</v>
      </c>
      <c r="B1616" t="str">
        <v>Type1</v>
      </c>
      <c r="C1616" t="str">
        <v>B (Importante)</v>
      </c>
      <c r="D1616">
        <v>5</v>
      </c>
      <c r="E1616">
        <v>1</v>
      </c>
      <c r="F1616">
        <v>0</v>
      </c>
    </row>
    <row r="1617" spans="1:6" x14ac:dyDescent="0.35">
      <c r="A1617" t="str">
        <v>Incidente</v>
      </c>
      <c r="B1617" t="str">
        <v>Type6</v>
      </c>
      <c r="C1617" t="str">
        <v>B (Importante)</v>
      </c>
      <c r="D1617">
        <v>5</v>
      </c>
      <c r="E1617">
        <v>2</v>
      </c>
      <c r="F1617">
        <v>0</v>
      </c>
    </row>
    <row r="1618" spans="1:6" x14ac:dyDescent="0.35">
      <c r="A1618" t="str">
        <v>Solicitud de servicio</v>
      </c>
      <c r="B1618" t="str">
        <v>Type14</v>
      </c>
      <c r="C1618" t="str">
        <v>B (Importante)</v>
      </c>
      <c r="D1618">
        <v>5</v>
      </c>
      <c r="E1618">
        <v>0</v>
      </c>
      <c r="F1618">
        <v>0</v>
      </c>
    </row>
    <row r="1619" spans="1:6" x14ac:dyDescent="0.35">
      <c r="A1619" t="str">
        <v>Incidente</v>
      </c>
      <c r="B1619" t="str">
        <v>Type2</v>
      </c>
      <c r="C1619" t="str">
        <v>A (Muy Importante)</v>
      </c>
      <c r="D1619">
        <v>5</v>
      </c>
      <c r="E1619">
        <v>0</v>
      </c>
      <c r="F1619">
        <v>0</v>
      </c>
    </row>
    <row r="1620" spans="1:6" x14ac:dyDescent="0.35">
      <c r="A1620" t="str">
        <v>Incidente</v>
      </c>
      <c r="B1620" t="str">
        <v>Type2</v>
      </c>
      <c r="C1620" t="str">
        <v>A+ (Crítico)</v>
      </c>
      <c r="D1620">
        <v>5</v>
      </c>
      <c r="E1620">
        <v>2</v>
      </c>
      <c r="F1620">
        <v>2</v>
      </c>
    </row>
    <row r="1621" spans="1:6" x14ac:dyDescent="0.35">
      <c r="A1621" t="str">
        <v>Incidente</v>
      </c>
      <c r="B1621" t="str">
        <v>Type6</v>
      </c>
      <c r="C1621" t="str">
        <v>B (Importante)</v>
      </c>
      <c r="D1621">
        <v>5</v>
      </c>
      <c r="E1621">
        <v>2</v>
      </c>
      <c r="F1621">
        <v>0</v>
      </c>
    </row>
    <row r="1622" spans="1:6" x14ac:dyDescent="0.35">
      <c r="A1622" t="str">
        <v>Solicitud de servicio</v>
      </c>
      <c r="B1622" t="str">
        <v>Type6</v>
      </c>
      <c r="C1622" t="str">
        <v>C (Menor)</v>
      </c>
      <c r="D1622">
        <v>5</v>
      </c>
      <c r="E1622">
        <v>1</v>
      </c>
      <c r="F1622">
        <v>0</v>
      </c>
    </row>
    <row r="1623" spans="1:6" x14ac:dyDescent="0.35">
      <c r="A1623" t="str">
        <v>Solicitud de servicio</v>
      </c>
      <c r="B1623" t="str">
        <v>Type22</v>
      </c>
      <c r="C1623" t="str">
        <v>B (Importante)</v>
      </c>
      <c r="D1623">
        <v>5</v>
      </c>
      <c r="E1623">
        <v>0</v>
      </c>
      <c r="F1623">
        <v>0</v>
      </c>
    </row>
    <row r="1624" spans="1:6" x14ac:dyDescent="0.35">
      <c r="A1624" t="str">
        <v>Incidente</v>
      </c>
      <c r="B1624" t="str">
        <v>Type2</v>
      </c>
      <c r="C1624" t="str">
        <v>A+ (Crítico)</v>
      </c>
      <c r="D1624">
        <v>5</v>
      </c>
      <c r="E1624">
        <v>2</v>
      </c>
      <c r="F1624">
        <v>2</v>
      </c>
    </row>
    <row r="1625" spans="1:6" x14ac:dyDescent="0.35">
      <c r="A1625" t="str">
        <v>Incidente</v>
      </c>
      <c r="B1625" t="str">
        <v>Type2</v>
      </c>
      <c r="C1625" t="str">
        <v>A+ (Crítico)</v>
      </c>
      <c r="D1625">
        <v>5</v>
      </c>
      <c r="E1625">
        <v>2</v>
      </c>
      <c r="F1625">
        <v>2</v>
      </c>
    </row>
    <row r="1626" spans="1:6" x14ac:dyDescent="0.35">
      <c r="A1626" t="str">
        <v>Incidente</v>
      </c>
      <c r="B1626" t="str">
        <v>Type4</v>
      </c>
      <c r="C1626" t="str">
        <v>A (Muy Importante)</v>
      </c>
      <c r="D1626">
        <v>5</v>
      </c>
      <c r="E1626">
        <v>1</v>
      </c>
      <c r="F1626">
        <v>0</v>
      </c>
    </row>
    <row r="1627" spans="1:6" x14ac:dyDescent="0.35">
      <c r="A1627" t="str">
        <v>Solicitud de servicio</v>
      </c>
      <c r="B1627" t="str">
        <v>Type1</v>
      </c>
      <c r="C1627" t="str">
        <v>A (Muy Importante)</v>
      </c>
      <c r="D1627">
        <v>5</v>
      </c>
      <c r="E1627">
        <v>0</v>
      </c>
      <c r="F1627">
        <v>0</v>
      </c>
    </row>
    <row r="1628" spans="1:6" x14ac:dyDescent="0.35">
      <c r="A1628" t="str">
        <v>Incidente</v>
      </c>
      <c r="B1628" t="str">
        <v>Type4</v>
      </c>
      <c r="C1628" t="str">
        <v>A (Muy Importante)</v>
      </c>
      <c r="D1628">
        <v>5</v>
      </c>
      <c r="E1628">
        <v>1</v>
      </c>
      <c r="F1628">
        <v>1</v>
      </c>
    </row>
    <row r="1629" spans="1:6" x14ac:dyDescent="0.35">
      <c r="A1629" t="str">
        <v>Incidente</v>
      </c>
      <c r="B1629" t="str">
        <v>Type4</v>
      </c>
      <c r="C1629" t="str">
        <v>A (Muy Importante)</v>
      </c>
      <c r="D1629">
        <v>5</v>
      </c>
      <c r="E1629">
        <v>0</v>
      </c>
      <c r="F1629">
        <v>0</v>
      </c>
    </row>
    <row r="1630" spans="1:6" x14ac:dyDescent="0.35">
      <c r="A1630" t="str">
        <v>Incidente</v>
      </c>
      <c r="B1630" t="str">
        <v>Type4</v>
      </c>
      <c r="C1630" t="str">
        <v>A++ (Bloqueo)</v>
      </c>
      <c r="D1630">
        <v>5</v>
      </c>
      <c r="E1630">
        <v>6</v>
      </c>
      <c r="F1630">
        <v>6</v>
      </c>
    </row>
    <row r="1631" spans="1:6" x14ac:dyDescent="0.35">
      <c r="A1631" t="str">
        <v>Incidente</v>
      </c>
      <c r="B1631" t="str">
        <v>Type4</v>
      </c>
      <c r="C1631" t="str">
        <v>A (Muy Importante)</v>
      </c>
      <c r="D1631">
        <v>5</v>
      </c>
      <c r="E1631">
        <v>4</v>
      </c>
      <c r="F1631">
        <v>4</v>
      </c>
    </row>
    <row r="1632" spans="1:6" x14ac:dyDescent="0.35">
      <c r="A1632" t="str">
        <v>Incidente</v>
      </c>
      <c r="B1632" t="str">
        <v>Type4</v>
      </c>
      <c r="C1632" t="str">
        <v>A (Muy Importante)</v>
      </c>
      <c r="D1632">
        <v>5</v>
      </c>
      <c r="E1632">
        <v>0</v>
      </c>
      <c r="F1632">
        <v>0</v>
      </c>
    </row>
    <row r="1633" spans="1:6" x14ac:dyDescent="0.35">
      <c r="A1633" t="str">
        <v>Solicitud de servicio</v>
      </c>
      <c r="B1633" t="str">
        <v>Type5</v>
      </c>
      <c r="C1633" t="str">
        <v>D (Trivial)</v>
      </c>
      <c r="D1633">
        <v>5</v>
      </c>
      <c r="E1633">
        <v>0</v>
      </c>
      <c r="F1633">
        <v>0</v>
      </c>
    </row>
    <row r="1634" spans="1:6" x14ac:dyDescent="0.35">
      <c r="A1634" t="str">
        <v>Incidente</v>
      </c>
      <c r="B1634" t="str">
        <v>Type23</v>
      </c>
      <c r="C1634" t="str">
        <v>A (Muy Importante)</v>
      </c>
      <c r="D1634">
        <v>5</v>
      </c>
      <c r="E1634">
        <v>0</v>
      </c>
      <c r="F1634">
        <v>0</v>
      </c>
    </row>
    <row r="1635" spans="1:6" x14ac:dyDescent="0.35">
      <c r="A1635" t="str">
        <v>Incidente</v>
      </c>
      <c r="B1635" t="str">
        <v>Type6</v>
      </c>
      <c r="C1635" t="str">
        <v>A (Muy Importante)</v>
      </c>
      <c r="D1635">
        <v>5</v>
      </c>
      <c r="E1635">
        <v>1</v>
      </c>
      <c r="F1635">
        <v>0</v>
      </c>
    </row>
    <row r="1636" spans="1:6" x14ac:dyDescent="0.35">
      <c r="A1636" t="str">
        <v>Incidente</v>
      </c>
      <c r="B1636" t="str">
        <v>Type4</v>
      </c>
      <c r="C1636" t="str">
        <v>A (Muy Importante)</v>
      </c>
      <c r="D1636">
        <v>5</v>
      </c>
      <c r="E1636">
        <v>12</v>
      </c>
      <c r="F1636">
        <v>6</v>
      </c>
    </row>
    <row r="1637" spans="1:6" x14ac:dyDescent="0.35">
      <c r="A1637" t="str">
        <v>Incidente</v>
      </c>
      <c r="B1637" t="str">
        <v>Type2</v>
      </c>
      <c r="C1637" t="str">
        <v>A+ (Crítico)</v>
      </c>
      <c r="D1637">
        <v>5</v>
      </c>
      <c r="E1637">
        <v>8</v>
      </c>
      <c r="F1637">
        <v>8</v>
      </c>
    </row>
    <row r="1638" spans="1:6" x14ac:dyDescent="0.35">
      <c r="A1638" t="str">
        <v>Incidente</v>
      </c>
      <c r="B1638" t="str">
        <v>Type4</v>
      </c>
      <c r="C1638" t="str">
        <v>A (Muy Importante)</v>
      </c>
      <c r="D1638">
        <v>5</v>
      </c>
      <c r="E1638">
        <v>2</v>
      </c>
      <c r="F1638">
        <v>2</v>
      </c>
    </row>
    <row r="1639" spans="1:6" x14ac:dyDescent="0.35">
      <c r="A1639" t="str">
        <v>Incidente</v>
      </c>
      <c r="B1639" t="str">
        <v>Type4</v>
      </c>
      <c r="C1639" t="str">
        <v>A (Muy Importante)</v>
      </c>
      <c r="D1639">
        <v>5</v>
      </c>
      <c r="E1639">
        <v>0</v>
      </c>
      <c r="F1639">
        <v>0</v>
      </c>
    </row>
    <row r="1640" spans="1:6" x14ac:dyDescent="0.35">
      <c r="A1640" t="str">
        <v>Incidente</v>
      </c>
      <c r="B1640" t="str">
        <v>Type4</v>
      </c>
      <c r="C1640" t="str">
        <v>A (Muy Importante)</v>
      </c>
      <c r="D1640">
        <v>5</v>
      </c>
      <c r="E1640">
        <v>0</v>
      </c>
      <c r="F1640">
        <v>0</v>
      </c>
    </row>
    <row r="1641" spans="1:6" x14ac:dyDescent="0.35">
      <c r="A1641" t="str">
        <v>Incidente</v>
      </c>
      <c r="B1641" t="str">
        <v>Type4</v>
      </c>
      <c r="C1641" t="str">
        <v>A (Muy Importante)</v>
      </c>
      <c r="D1641">
        <v>5</v>
      </c>
      <c r="E1641">
        <v>0</v>
      </c>
      <c r="F1641">
        <v>0</v>
      </c>
    </row>
    <row r="1642" spans="1:6" x14ac:dyDescent="0.35">
      <c r="A1642" t="str">
        <v>Incidente</v>
      </c>
      <c r="B1642" t="str">
        <v>Type8</v>
      </c>
      <c r="C1642" t="str">
        <v>B (Importante)</v>
      </c>
      <c r="D1642">
        <v>5</v>
      </c>
      <c r="E1642">
        <v>7</v>
      </c>
      <c r="F1642">
        <v>0</v>
      </c>
    </row>
    <row r="1643" spans="1:6" x14ac:dyDescent="0.35">
      <c r="A1643" t="str">
        <v>Incidente</v>
      </c>
      <c r="B1643" t="str">
        <v>Type2</v>
      </c>
      <c r="C1643" t="str">
        <v>A (Muy Importante)</v>
      </c>
      <c r="D1643">
        <v>5</v>
      </c>
      <c r="E1643">
        <v>0</v>
      </c>
      <c r="F1643">
        <v>0</v>
      </c>
    </row>
    <row r="1644" spans="1:6" x14ac:dyDescent="0.35">
      <c r="A1644" t="str">
        <v>Incidente</v>
      </c>
      <c r="B1644" t="str">
        <v>Type4</v>
      </c>
      <c r="C1644" t="str">
        <v>A (Muy Importante)</v>
      </c>
      <c r="D1644">
        <v>5</v>
      </c>
      <c r="E1644">
        <v>3</v>
      </c>
      <c r="F1644">
        <v>3</v>
      </c>
    </row>
    <row r="1645" spans="1:6" x14ac:dyDescent="0.35">
      <c r="A1645" t="str">
        <v>Incidente</v>
      </c>
      <c r="B1645" t="str">
        <v>Type4</v>
      </c>
      <c r="C1645" t="str">
        <v>A (Muy Importante)</v>
      </c>
      <c r="D1645">
        <v>5</v>
      </c>
      <c r="E1645">
        <v>3</v>
      </c>
      <c r="F1645">
        <v>3</v>
      </c>
    </row>
    <row r="1646" spans="1:6" x14ac:dyDescent="0.35">
      <c r="A1646" t="str">
        <v>Incidente</v>
      </c>
      <c r="B1646" t="str">
        <v>Type4</v>
      </c>
      <c r="C1646" t="str">
        <v>A (Muy Importante)</v>
      </c>
      <c r="D1646">
        <v>5</v>
      </c>
      <c r="E1646">
        <v>0</v>
      </c>
      <c r="F1646">
        <v>0</v>
      </c>
    </row>
    <row r="1647" spans="1:6" x14ac:dyDescent="0.35">
      <c r="A1647" t="str">
        <v>Incidente</v>
      </c>
      <c r="B1647" t="str">
        <v>Type2</v>
      </c>
      <c r="C1647" t="str">
        <v>A (Muy Importante)</v>
      </c>
      <c r="D1647">
        <v>5</v>
      </c>
      <c r="E1647">
        <v>18</v>
      </c>
      <c r="F1647">
        <v>18</v>
      </c>
    </row>
    <row r="1648" spans="1:6" x14ac:dyDescent="0.35">
      <c r="A1648" t="str">
        <v>Incidente</v>
      </c>
      <c r="B1648" t="str">
        <v>Type6</v>
      </c>
      <c r="C1648" t="str">
        <v>A (Muy Importante)</v>
      </c>
      <c r="D1648">
        <v>5</v>
      </c>
      <c r="E1648">
        <v>1</v>
      </c>
      <c r="F1648">
        <v>0</v>
      </c>
    </row>
    <row r="1649" spans="1:6" x14ac:dyDescent="0.35">
      <c r="A1649" t="str">
        <v>Solicitud de servicio</v>
      </c>
      <c r="B1649" t="str">
        <v>Type25</v>
      </c>
      <c r="C1649" t="str">
        <v>B (Importante)</v>
      </c>
      <c r="D1649">
        <v>5</v>
      </c>
      <c r="E1649">
        <v>0</v>
      </c>
      <c r="F1649">
        <v>0</v>
      </c>
    </row>
    <row r="1650" spans="1:6" x14ac:dyDescent="0.35">
      <c r="A1650" t="str">
        <v>Incidente</v>
      </c>
      <c r="B1650" t="str">
        <v>Type2</v>
      </c>
      <c r="C1650" t="str">
        <v>A (Muy Importante)</v>
      </c>
      <c r="D1650">
        <v>5</v>
      </c>
      <c r="E1650">
        <v>8</v>
      </c>
      <c r="F1650">
        <v>3</v>
      </c>
    </row>
    <row r="1651" spans="1:6" x14ac:dyDescent="0.35">
      <c r="A1651" t="str">
        <v>Incidente</v>
      </c>
      <c r="B1651" t="str">
        <v>Type2</v>
      </c>
      <c r="C1651" t="str">
        <v>A (Muy Importante)</v>
      </c>
      <c r="D1651">
        <v>5</v>
      </c>
      <c r="E1651">
        <v>16</v>
      </c>
      <c r="F1651">
        <v>16</v>
      </c>
    </row>
    <row r="1652" spans="1:6" x14ac:dyDescent="0.35">
      <c r="A1652" t="str">
        <v>Incidente</v>
      </c>
      <c r="B1652" t="str">
        <v>Type2</v>
      </c>
      <c r="C1652" t="str">
        <v>A (Muy Importante)</v>
      </c>
      <c r="D1652">
        <v>5</v>
      </c>
      <c r="E1652">
        <v>16</v>
      </c>
      <c r="F1652">
        <v>16</v>
      </c>
    </row>
    <row r="1653" spans="1:6" x14ac:dyDescent="0.35">
      <c r="A1653" t="str">
        <v>Solicitud de servicio</v>
      </c>
      <c r="B1653" t="str">
        <v>Type10</v>
      </c>
      <c r="C1653" t="str">
        <v>A+ (Crítico)</v>
      </c>
      <c r="D1653">
        <v>4</v>
      </c>
      <c r="E1653">
        <v>0</v>
      </c>
      <c r="F1653">
        <v>0</v>
      </c>
    </row>
    <row r="1654" spans="1:6" x14ac:dyDescent="0.35">
      <c r="A1654" t="str">
        <v>Incidente</v>
      </c>
      <c r="B1654" t="str">
        <v>Type2</v>
      </c>
      <c r="C1654" t="str">
        <v>A (Muy Importante)</v>
      </c>
      <c r="D1654">
        <v>4</v>
      </c>
      <c r="E1654">
        <v>0</v>
      </c>
      <c r="F1654">
        <v>0</v>
      </c>
    </row>
    <row r="1655" spans="1:6" x14ac:dyDescent="0.35">
      <c r="A1655" t="str">
        <v>Incidente</v>
      </c>
      <c r="B1655" t="str">
        <v>Type2</v>
      </c>
      <c r="C1655" t="str">
        <v>A (Muy Importante)</v>
      </c>
      <c r="D1655">
        <v>4</v>
      </c>
      <c r="E1655">
        <v>0</v>
      </c>
      <c r="F1655">
        <v>0</v>
      </c>
    </row>
    <row r="1656" spans="1:6" x14ac:dyDescent="0.35">
      <c r="A1656" t="str">
        <v>Incidente</v>
      </c>
      <c r="B1656" t="str">
        <v>Type4</v>
      </c>
      <c r="C1656" t="str">
        <v>B (Importante)</v>
      </c>
      <c r="D1656">
        <v>4</v>
      </c>
      <c r="E1656">
        <v>0</v>
      </c>
      <c r="F1656">
        <v>0</v>
      </c>
    </row>
    <row r="1657" spans="1:6" x14ac:dyDescent="0.35">
      <c r="A1657" t="str">
        <v>Incidente</v>
      </c>
      <c r="B1657" t="str">
        <v>Type4</v>
      </c>
      <c r="C1657" t="str">
        <v>A (Muy Importante)</v>
      </c>
      <c r="D1657">
        <v>4</v>
      </c>
      <c r="E1657">
        <v>1</v>
      </c>
      <c r="F1657">
        <v>1</v>
      </c>
    </row>
    <row r="1658" spans="1:6" x14ac:dyDescent="0.35">
      <c r="A1658" t="str">
        <v>Solicitud de servicio</v>
      </c>
      <c r="B1658" t="str">
        <v>Type1</v>
      </c>
      <c r="C1658" t="str">
        <v>B (Importante)</v>
      </c>
      <c r="D1658">
        <v>4</v>
      </c>
      <c r="E1658">
        <v>0</v>
      </c>
      <c r="F1658">
        <v>0</v>
      </c>
    </row>
    <row r="1659" spans="1:6" x14ac:dyDescent="0.35">
      <c r="A1659" t="str">
        <v>Incidente</v>
      </c>
      <c r="B1659" t="str">
        <v>Type1</v>
      </c>
      <c r="C1659" t="str">
        <v>B (Importante)</v>
      </c>
      <c r="D1659">
        <v>4</v>
      </c>
      <c r="E1659">
        <v>1</v>
      </c>
      <c r="F1659">
        <v>0</v>
      </c>
    </row>
    <row r="1660" spans="1:6" x14ac:dyDescent="0.35">
      <c r="A1660" t="str">
        <v>Solicitud de servicio</v>
      </c>
      <c r="B1660" t="str">
        <v>Type5</v>
      </c>
      <c r="C1660" t="str">
        <v>A (Muy Importante)</v>
      </c>
      <c r="D1660">
        <v>4</v>
      </c>
      <c r="E1660">
        <v>0</v>
      </c>
      <c r="F1660">
        <v>0</v>
      </c>
    </row>
    <row r="1661" spans="1:6" x14ac:dyDescent="0.35">
      <c r="A1661" t="str">
        <v>Incidente</v>
      </c>
      <c r="B1661" t="str">
        <v>Type2</v>
      </c>
      <c r="C1661" t="str">
        <v>A (Muy Importante)</v>
      </c>
      <c r="D1661">
        <v>4</v>
      </c>
      <c r="E1661">
        <v>0</v>
      </c>
      <c r="F1661">
        <v>0</v>
      </c>
    </row>
    <row r="1662" spans="1:6" x14ac:dyDescent="0.35">
      <c r="A1662" t="str">
        <v>Incidente</v>
      </c>
      <c r="B1662" t="str">
        <v>Type4</v>
      </c>
      <c r="C1662" t="str">
        <v>A++ (Bloqueo)</v>
      </c>
      <c r="D1662">
        <v>4</v>
      </c>
      <c r="E1662">
        <v>1</v>
      </c>
      <c r="F1662">
        <v>1</v>
      </c>
    </row>
    <row r="1663" spans="1:6" x14ac:dyDescent="0.35">
      <c r="A1663" t="str">
        <v>Solicitud de servicio</v>
      </c>
      <c r="B1663" t="str">
        <v>Type1</v>
      </c>
      <c r="C1663" t="str">
        <v>B (Importante)</v>
      </c>
      <c r="D1663">
        <v>4</v>
      </c>
      <c r="E1663">
        <v>2</v>
      </c>
      <c r="F1663">
        <v>0</v>
      </c>
    </row>
    <row r="1664" spans="1:6" x14ac:dyDescent="0.35">
      <c r="A1664" t="str">
        <v>Incidente</v>
      </c>
      <c r="B1664" t="str">
        <v>Type6</v>
      </c>
      <c r="C1664" t="str">
        <v>A (Muy Importante)</v>
      </c>
      <c r="D1664">
        <v>4</v>
      </c>
      <c r="E1664">
        <v>0</v>
      </c>
      <c r="F1664">
        <v>0</v>
      </c>
    </row>
    <row r="1665" spans="1:6" x14ac:dyDescent="0.35">
      <c r="A1665" t="str">
        <v>Incidente</v>
      </c>
      <c r="B1665" t="str">
        <v>Type4</v>
      </c>
      <c r="C1665" t="str">
        <v>A (Muy Importante)</v>
      </c>
      <c r="D1665">
        <v>4</v>
      </c>
      <c r="E1665">
        <v>2</v>
      </c>
      <c r="F1665">
        <v>2</v>
      </c>
    </row>
    <row r="1666" spans="1:6" x14ac:dyDescent="0.35">
      <c r="A1666" t="str">
        <v>Incidente</v>
      </c>
      <c r="B1666" t="str">
        <v>Type4</v>
      </c>
      <c r="C1666" t="str">
        <v>A (Muy Importante)</v>
      </c>
      <c r="D1666">
        <v>4</v>
      </c>
      <c r="E1666">
        <v>0</v>
      </c>
      <c r="F1666">
        <v>0</v>
      </c>
    </row>
    <row r="1667" spans="1:6" x14ac:dyDescent="0.35">
      <c r="A1667" t="str">
        <v>Incidente</v>
      </c>
      <c r="B1667" t="str">
        <v>Type2</v>
      </c>
      <c r="C1667" t="str">
        <v>A (Muy Importante)</v>
      </c>
      <c r="D1667">
        <v>4</v>
      </c>
      <c r="E1667">
        <v>1</v>
      </c>
      <c r="F1667">
        <v>1</v>
      </c>
    </row>
    <row r="1668" spans="1:6" x14ac:dyDescent="0.35">
      <c r="A1668" t="str">
        <v>Incidente</v>
      </c>
      <c r="B1668" t="str">
        <v>Type6</v>
      </c>
      <c r="C1668" t="str">
        <v>A (Muy Importante)</v>
      </c>
      <c r="D1668">
        <v>4</v>
      </c>
      <c r="E1668">
        <v>3</v>
      </c>
      <c r="F1668">
        <v>3</v>
      </c>
    </row>
    <row r="1669" spans="1:6" x14ac:dyDescent="0.35">
      <c r="A1669" t="str">
        <v>Incidente</v>
      </c>
      <c r="B1669" t="str">
        <v>Type4</v>
      </c>
      <c r="C1669" t="str">
        <v>A (Muy Importante)</v>
      </c>
      <c r="D1669">
        <v>4</v>
      </c>
      <c r="E1669">
        <v>0</v>
      </c>
      <c r="F1669">
        <v>0</v>
      </c>
    </row>
    <row r="1670" spans="1:6" x14ac:dyDescent="0.35">
      <c r="A1670" t="str">
        <v>Incidente</v>
      </c>
      <c r="B1670" t="str">
        <v>Type6</v>
      </c>
      <c r="C1670" t="str">
        <v>A++ (Bloqueo)</v>
      </c>
      <c r="D1670">
        <v>4</v>
      </c>
      <c r="E1670">
        <v>0</v>
      </c>
      <c r="F1670">
        <v>0</v>
      </c>
    </row>
    <row r="1671" spans="1:6" x14ac:dyDescent="0.35">
      <c r="A1671" t="str">
        <v>Incidente</v>
      </c>
      <c r="B1671" t="str">
        <v>Type6</v>
      </c>
      <c r="C1671" t="str">
        <v>A (Muy Importante)</v>
      </c>
      <c r="D1671">
        <v>4</v>
      </c>
      <c r="E1671">
        <v>0</v>
      </c>
      <c r="F1671">
        <v>0</v>
      </c>
    </row>
    <row r="1672" spans="1:6" x14ac:dyDescent="0.35">
      <c r="A1672" t="str">
        <v>Incidente</v>
      </c>
      <c r="B1672" t="str">
        <v>Type2</v>
      </c>
      <c r="C1672" t="str">
        <v>A (Muy Importante)</v>
      </c>
      <c r="D1672">
        <v>4</v>
      </c>
      <c r="E1672">
        <v>0</v>
      </c>
      <c r="F1672">
        <v>0</v>
      </c>
    </row>
    <row r="1673" spans="1:6" x14ac:dyDescent="0.35">
      <c r="A1673" t="str">
        <v>Incidente</v>
      </c>
      <c r="B1673" t="str">
        <v>Type4</v>
      </c>
      <c r="C1673" t="str">
        <v>A (Muy Importante)</v>
      </c>
      <c r="D1673">
        <v>4</v>
      </c>
      <c r="E1673">
        <v>4</v>
      </c>
      <c r="F1673">
        <v>4</v>
      </c>
    </row>
    <row r="1674" spans="1:6" x14ac:dyDescent="0.35">
      <c r="A1674" t="str">
        <v>Incidente</v>
      </c>
      <c r="B1674" t="str">
        <v>Type2</v>
      </c>
      <c r="C1674" t="str">
        <v>A (Muy Importante)</v>
      </c>
      <c r="D1674">
        <v>4</v>
      </c>
      <c r="E1674">
        <v>3</v>
      </c>
      <c r="F1674">
        <v>3</v>
      </c>
    </row>
    <row r="1675" spans="1:6" x14ac:dyDescent="0.35">
      <c r="A1675" t="str">
        <v>Incidente</v>
      </c>
      <c r="B1675" t="str">
        <v>Type2</v>
      </c>
      <c r="C1675" t="str">
        <v>A (Muy Importante)</v>
      </c>
      <c r="D1675">
        <v>4</v>
      </c>
      <c r="E1675">
        <v>0</v>
      </c>
      <c r="F1675">
        <v>0</v>
      </c>
    </row>
    <row r="1676" spans="1:6" x14ac:dyDescent="0.35">
      <c r="A1676" t="str">
        <v>Incidente</v>
      </c>
      <c r="B1676" t="str">
        <v>Type2</v>
      </c>
      <c r="C1676" t="str">
        <v>A (Muy Importante)</v>
      </c>
      <c r="D1676">
        <v>4</v>
      </c>
      <c r="E1676">
        <v>3</v>
      </c>
      <c r="F1676">
        <v>3</v>
      </c>
    </row>
    <row r="1677" spans="1:6" x14ac:dyDescent="0.35">
      <c r="A1677" t="str">
        <v>Incidente</v>
      </c>
      <c r="B1677" t="str">
        <v>Type2</v>
      </c>
      <c r="C1677" t="str">
        <v>A (Muy Importante)</v>
      </c>
      <c r="D1677">
        <v>4</v>
      </c>
      <c r="E1677">
        <v>0</v>
      </c>
      <c r="F1677">
        <v>0</v>
      </c>
    </row>
    <row r="1678" spans="1:6" x14ac:dyDescent="0.35">
      <c r="A1678" t="str">
        <v>Incidente</v>
      </c>
      <c r="B1678" t="str">
        <v>Type2</v>
      </c>
      <c r="C1678" t="str">
        <v>A (Muy Importante)</v>
      </c>
      <c r="D1678">
        <v>4</v>
      </c>
      <c r="E1678">
        <v>0</v>
      </c>
      <c r="F1678">
        <v>0</v>
      </c>
    </row>
    <row r="1679" spans="1:6" x14ac:dyDescent="0.35">
      <c r="A1679" t="str">
        <v>Incidente</v>
      </c>
      <c r="B1679" t="str">
        <v>Type2</v>
      </c>
      <c r="C1679" t="str">
        <v>A (Muy Importante)</v>
      </c>
      <c r="D1679">
        <v>4</v>
      </c>
      <c r="E1679">
        <v>0</v>
      </c>
      <c r="F1679">
        <v>0</v>
      </c>
    </row>
    <row r="1680" spans="1:6" x14ac:dyDescent="0.35">
      <c r="A1680" t="str">
        <v>Incidente</v>
      </c>
      <c r="B1680" t="str">
        <v>Type8</v>
      </c>
      <c r="C1680" t="str">
        <v>B (Importante)</v>
      </c>
      <c r="D1680">
        <v>4</v>
      </c>
      <c r="E1680">
        <v>1</v>
      </c>
      <c r="F1680">
        <v>0</v>
      </c>
    </row>
    <row r="1681" spans="1:6" x14ac:dyDescent="0.35">
      <c r="A1681" t="str">
        <v>Incidente</v>
      </c>
      <c r="B1681" t="str">
        <v>Type8</v>
      </c>
      <c r="C1681" t="str">
        <v>B (Importante)</v>
      </c>
      <c r="D1681">
        <v>4</v>
      </c>
      <c r="E1681">
        <v>1</v>
      </c>
      <c r="F1681">
        <v>0</v>
      </c>
    </row>
    <row r="1682" spans="1:6" x14ac:dyDescent="0.35">
      <c r="A1682" t="str">
        <v>Incidente</v>
      </c>
      <c r="B1682" t="str">
        <v>Type2</v>
      </c>
      <c r="C1682" t="str">
        <v>A (Muy Importante)</v>
      </c>
      <c r="D1682">
        <v>4</v>
      </c>
      <c r="E1682">
        <v>4</v>
      </c>
      <c r="F1682">
        <v>4</v>
      </c>
    </row>
    <row r="1683" spans="1:6" x14ac:dyDescent="0.35">
      <c r="A1683" t="str">
        <v>Incidente</v>
      </c>
      <c r="B1683" t="str">
        <v>Type2</v>
      </c>
      <c r="C1683" t="str">
        <v>A (Muy Importante)</v>
      </c>
      <c r="D1683">
        <v>4</v>
      </c>
      <c r="E1683">
        <v>4</v>
      </c>
      <c r="F1683">
        <v>4</v>
      </c>
    </row>
    <row r="1684" spans="1:6" x14ac:dyDescent="0.35">
      <c r="A1684" t="str">
        <v>Incidente</v>
      </c>
      <c r="B1684" t="str">
        <v>Type2</v>
      </c>
      <c r="C1684" t="str">
        <v>A (Muy Importante)</v>
      </c>
      <c r="D1684">
        <v>4</v>
      </c>
      <c r="E1684">
        <v>0</v>
      </c>
      <c r="F1684">
        <v>0</v>
      </c>
    </row>
    <row r="1685" spans="1:6" x14ac:dyDescent="0.35">
      <c r="A1685" t="str">
        <v>Incidente</v>
      </c>
      <c r="B1685" t="str">
        <v>Type4</v>
      </c>
      <c r="C1685" t="str">
        <v>A (Muy Importante)</v>
      </c>
      <c r="D1685">
        <v>4</v>
      </c>
      <c r="E1685">
        <v>1</v>
      </c>
      <c r="F1685">
        <v>1</v>
      </c>
    </row>
    <row r="1686" spans="1:6" x14ac:dyDescent="0.35">
      <c r="A1686" t="str">
        <v>Incidente</v>
      </c>
      <c r="B1686" t="str">
        <v>Type23</v>
      </c>
      <c r="C1686" t="str">
        <v>D (Trivial)</v>
      </c>
      <c r="D1686">
        <v>4</v>
      </c>
      <c r="E1686">
        <v>1</v>
      </c>
      <c r="F1686">
        <v>1</v>
      </c>
    </row>
    <row r="1687" spans="1:6" x14ac:dyDescent="0.35">
      <c r="A1687" t="str">
        <v>Incidente</v>
      </c>
      <c r="B1687" t="str">
        <v>Type2</v>
      </c>
      <c r="C1687" t="str">
        <v>A (Muy Importante)</v>
      </c>
      <c r="D1687">
        <v>4</v>
      </c>
      <c r="E1687">
        <v>5</v>
      </c>
      <c r="F1687">
        <v>0</v>
      </c>
    </row>
    <row r="1688" spans="1:6" x14ac:dyDescent="0.35">
      <c r="A1688" t="str">
        <v>Incidente</v>
      </c>
      <c r="B1688" t="str">
        <v>Type4</v>
      </c>
      <c r="C1688" t="str">
        <v>A (Muy Importante)</v>
      </c>
      <c r="D1688">
        <v>4</v>
      </c>
      <c r="E1688">
        <v>0</v>
      </c>
      <c r="F1688">
        <v>0</v>
      </c>
    </row>
    <row r="1689" spans="1:6" x14ac:dyDescent="0.35">
      <c r="A1689" t="str">
        <v>Solicitud de servicio</v>
      </c>
      <c r="B1689" t="str">
        <v>Type1</v>
      </c>
      <c r="C1689" t="str">
        <v>A (Muy Importante)</v>
      </c>
      <c r="D1689">
        <v>4</v>
      </c>
      <c r="E1689">
        <v>1</v>
      </c>
      <c r="F1689">
        <v>0</v>
      </c>
    </row>
    <row r="1690" spans="1:6" x14ac:dyDescent="0.35">
      <c r="A1690" t="str">
        <v>Solicitud de servicio</v>
      </c>
      <c r="B1690" t="str">
        <v>Type1</v>
      </c>
      <c r="C1690" t="str">
        <v>A (Muy Importante)</v>
      </c>
      <c r="D1690">
        <v>4</v>
      </c>
      <c r="E1690">
        <v>1</v>
      </c>
      <c r="F1690">
        <v>0</v>
      </c>
    </row>
    <row r="1691" spans="1:6" x14ac:dyDescent="0.35">
      <c r="A1691" t="str">
        <v>Solicitud de servicio</v>
      </c>
      <c r="B1691" t="str">
        <v>Type1</v>
      </c>
      <c r="C1691" t="str">
        <v>A (Muy Importante)</v>
      </c>
      <c r="D1691">
        <v>4</v>
      </c>
      <c r="E1691">
        <v>1</v>
      </c>
      <c r="F1691">
        <v>0</v>
      </c>
    </row>
    <row r="1692" spans="1:6" x14ac:dyDescent="0.35">
      <c r="A1692" t="str">
        <v>Solicitud de servicio</v>
      </c>
      <c r="B1692" t="str">
        <v>Type1</v>
      </c>
      <c r="C1692" t="str">
        <v>A (Muy Importante)</v>
      </c>
      <c r="D1692">
        <v>4</v>
      </c>
      <c r="E1692">
        <v>0</v>
      </c>
      <c r="F1692">
        <v>0</v>
      </c>
    </row>
    <row r="1693" spans="1:6" x14ac:dyDescent="0.35">
      <c r="A1693" t="str">
        <v>Solicitud de servicio</v>
      </c>
      <c r="B1693" t="str">
        <v>Type1</v>
      </c>
      <c r="C1693" t="str">
        <v>A (Muy Importante)</v>
      </c>
      <c r="D1693">
        <v>4</v>
      </c>
      <c r="E1693">
        <v>0</v>
      </c>
      <c r="F1693">
        <v>0</v>
      </c>
    </row>
    <row r="1694" spans="1:6" x14ac:dyDescent="0.35">
      <c r="A1694" t="str">
        <v>Solicitud de servicio</v>
      </c>
      <c r="B1694" t="str">
        <v>Type1</v>
      </c>
      <c r="C1694" t="str">
        <v>A (Muy Importante)</v>
      </c>
      <c r="D1694">
        <v>4</v>
      </c>
      <c r="E1694">
        <v>0</v>
      </c>
      <c r="F1694">
        <v>0</v>
      </c>
    </row>
    <row r="1695" spans="1:6" x14ac:dyDescent="0.35">
      <c r="A1695" t="str">
        <v>Solicitud de servicio</v>
      </c>
      <c r="B1695" t="str">
        <v>Type1</v>
      </c>
      <c r="C1695" t="str">
        <v>A (Muy Importante)</v>
      </c>
      <c r="D1695">
        <v>4</v>
      </c>
      <c r="E1695">
        <v>0</v>
      </c>
      <c r="F1695">
        <v>0</v>
      </c>
    </row>
    <row r="1696" spans="1:6" x14ac:dyDescent="0.35">
      <c r="A1696" t="str">
        <v>Solicitud de servicio</v>
      </c>
      <c r="B1696" t="str">
        <v>Type1</v>
      </c>
      <c r="C1696" t="str">
        <v>A (Muy Importante)</v>
      </c>
      <c r="D1696">
        <v>4</v>
      </c>
      <c r="E1696">
        <v>0</v>
      </c>
      <c r="F1696">
        <v>0</v>
      </c>
    </row>
    <row r="1697" spans="1:6" x14ac:dyDescent="0.35">
      <c r="A1697" t="str">
        <v>Incidente</v>
      </c>
      <c r="B1697" t="str">
        <v>Type2</v>
      </c>
      <c r="C1697" t="str">
        <v>A (Muy Importante)</v>
      </c>
      <c r="D1697">
        <v>4</v>
      </c>
      <c r="E1697">
        <v>6</v>
      </c>
      <c r="F1697">
        <v>6</v>
      </c>
    </row>
    <row r="1698" spans="1:6" x14ac:dyDescent="0.35">
      <c r="A1698" t="str">
        <v>Incidente</v>
      </c>
      <c r="B1698" t="str">
        <v>Type2</v>
      </c>
      <c r="C1698" t="str">
        <v>A (Muy Importante)</v>
      </c>
      <c r="D1698">
        <v>4</v>
      </c>
      <c r="E1698">
        <v>0</v>
      </c>
      <c r="F1698">
        <v>0</v>
      </c>
    </row>
    <row r="1699" spans="1:6" x14ac:dyDescent="0.35">
      <c r="A1699" t="str">
        <v>Incidente</v>
      </c>
      <c r="B1699" t="str">
        <v>Type2</v>
      </c>
      <c r="C1699" t="str">
        <v>A (Muy Importante)</v>
      </c>
      <c r="D1699">
        <v>4</v>
      </c>
      <c r="E1699">
        <v>1</v>
      </c>
      <c r="F1699">
        <v>1</v>
      </c>
    </row>
    <row r="1700" spans="1:6" x14ac:dyDescent="0.35">
      <c r="A1700" t="str">
        <v>Incidente</v>
      </c>
      <c r="B1700" t="str">
        <v>Type2</v>
      </c>
      <c r="C1700" t="str">
        <v>B (Importante)</v>
      </c>
      <c r="D1700">
        <v>4</v>
      </c>
      <c r="E1700">
        <v>6</v>
      </c>
      <c r="F1700">
        <v>6</v>
      </c>
    </row>
    <row r="1701" spans="1:6" x14ac:dyDescent="0.35">
      <c r="A1701" t="str">
        <v>Incidente</v>
      </c>
      <c r="B1701" t="str">
        <v>Type4</v>
      </c>
      <c r="C1701" t="str">
        <v>A (Muy Importante)</v>
      </c>
      <c r="D1701">
        <v>4</v>
      </c>
      <c r="E1701">
        <v>7</v>
      </c>
      <c r="F1701">
        <v>7</v>
      </c>
    </row>
    <row r="1702" spans="1:6" x14ac:dyDescent="0.35">
      <c r="A1702" t="str">
        <v>Incidente</v>
      </c>
      <c r="B1702" t="str">
        <v>Type2</v>
      </c>
      <c r="C1702" t="str">
        <v>A (Muy Importante)</v>
      </c>
      <c r="D1702">
        <v>4</v>
      </c>
      <c r="E1702">
        <v>0</v>
      </c>
      <c r="F1702">
        <v>0</v>
      </c>
    </row>
    <row r="1703" spans="1:6" x14ac:dyDescent="0.35">
      <c r="A1703" t="str">
        <v>Incidente</v>
      </c>
      <c r="B1703" t="str">
        <v>Type2</v>
      </c>
      <c r="C1703" t="str">
        <v>A (Muy Importante)</v>
      </c>
      <c r="D1703">
        <v>4</v>
      </c>
      <c r="E1703">
        <v>2</v>
      </c>
      <c r="F1703">
        <v>0</v>
      </c>
    </row>
    <row r="1704" spans="1:6" x14ac:dyDescent="0.35">
      <c r="A1704" t="str">
        <v>Solicitud de servicio</v>
      </c>
      <c r="B1704" t="str">
        <v>Type10</v>
      </c>
      <c r="C1704" t="str">
        <v>A (Muy Importante)</v>
      </c>
      <c r="D1704">
        <v>4</v>
      </c>
      <c r="E1704">
        <v>0</v>
      </c>
      <c r="F1704">
        <v>0</v>
      </c>
    </row>
    <row r="1705" spans="1:6" x14ac:dyDescent="0.35">
      <c r="A1705" t="str">
        <v>Incidente</v>
      </c>
      <c r="B1705" t="str">
        <v>Type2</v>
      </c>
      <c r="C1705" t="str">
        <v>A (Muy Importante)</v>
      </c>
      <c r="D1705">
        <v>4</v>
      </c>
      <c r="E1705">
        <v>2</v>
      </c>
      <c r="F1705">
        <v>2</v>
      </c>
    </row>
    <row r="1706" spans="1:6" x14ac:dyDescent="0.35">
      <c r="A1706" t="str">
        <v>Incidente</v>
      </c>
      <c r="B1706" t="str">
        <v>Type4</v>
      </c>
      <c r="C1706" t="str">
        <v>A (Muy Importante)</v>
      </c>
      <c r="D1706">
        <v>4</v>
      </c>
      <c r="E1706">
        <v>0</v>
      </c>
      <c r="F1706">
        <v>0</v>
      </c>
    </row>
    <row r="1707" spans="1:6" x14ac:dyDescent="0.35">
      <c r="A1707" t="str">
        <v>Incidente</v>
      </c>
      <c r="B1707" t="str">
        <v>Type4</v>
      </c>
      <c r="C1707" t="str">
        <v>A+ (Crítico)</v>
      </c>
      <c r="D1707">
        <v>4</v>
      </c>
      <c r="E1707">
        <v>1</v>
      </c>
      <c r="F1707">
        <v>1</v>
      </c>
    </row>
    <row r="1708" spans="1:6" x14ac:dyDescent="0.35">
      <c r="A1708" t="str">
        <v>Incidente</v>
      </c>
      <c r="B1708" t="str">
        <v>Type4</v>
      </c>
      <c r="C1708" t="str">
        <v>A (Muy Importante)</v>
      </c>
      <c r="D1708">
        <v>4</v>
      </c>
      <c r="E1708">
        <v>1</v>
      </c>
      <c r="F1708">
        <v>1</v>
      </c>
    </row>
    <row r="1709" spans="1:6" x14ac:dyDescent="0.35">
      <c r="A1709" t="str">
        <v>Incidente</v>
      </c>
      <c r="B1709" t="str">
        <v>Type4</v>
      </c>
      <c r="C1709" t="str">
        <v>A (Muy Importante)</v>
      </c>
      <c r="D1709">
        <v>4</v>
      </c>
      <c r="E1709">
        <v>2</v>
      </c>
      <c r="F1709">
        <v>1</v>
      </c>
    </row>
    <row r="1710" spans="1:6" x14ac:dyDescent="0.35">
      <c r="A1710" t="str">
        <v>Incidente</v>
      </c>
      <c r="B1710" t="str">
        <v>Type2</v>
      </c>
      <c r="C1710" t="str">
        <v>A (Muy Importante)</v>
      </c>
      <c r="D1710">
        <v>4</v>
      </c>
      <c r="E1710">
        <v>1</v>
      </c>
      <c r="F1710">
        <v>1</v>
      </c>
    </row>
    <row r="1711" spans="1:6" x14ac:dyDescent="0.35">
      <c r="A1711" t="str">
        <v>Incidente</v>
      </c>
      <c r="B1711" t="str">
        <v>Type2</v>
      </c>
      <c r="C1711" t="str">
        <v>A (Muy Importante)</v>
      </c>
      <c r="D1711">
        <v>4</v>
      </c>
      <c r="E1711">
        <v>2</v>
      </c>
      <c r="F1711">
        <v>2</v>
      </c>
    </row>
    <row r="1712" spans="1:6" x14ac:dyDescent="0.35">
      <c r="A1712" t="str">
        <v>Incidente</v>
      </c>
      <c r="B1712" t="str">
        <v>Type2</v>
      </c>
      <c r="C1712" t="str">
        <v>A (Muy Importante)</v>
      </c>
      <c r="D1712">
        <v>4</v>
      </c>
      <c r="E1712">
        <v>7</v>
      </c>
      <c r="F1712">
        <v>7</v>
      </c>
    </row>
    <row r="1713" spans="1:6" x14ac:dyDescent="0.35">
      <c r="A1713" t="str">
        <v>Incidente</v>
      </c>
      <c r="B1713" t="str">
        <v>Type2</v>
      </c>
      <c r="C1713" t="str">
        <v>A (Muy Importante)</v>
      </c>
      <c r="D1713">
        <v>4</v>
      </c>
      <c r="E1713">
        <v>1</v>
      </c>
      <c r="F1713">
        <v>1</v>
      </c>
    </row>
    <row r="1714" spans="1:6" x14ac:dyDescent="0.35">
      <c r="A1714" t="str">
        <v>Incidente</v>
      </c>
      <c r="B1714" t="str">
        <v>Type2</v>
      </c>
      <c r="C1714" t="str">
        <v>A+ (Crítico)</v>
      </c>
      <c r="D1714">
        <v>4</v>
      </c>
      <c r="E1714">
        <v>3</v>
      </c>
      <c r="F1714">
        <v>3</v>
      </c>
    </row>
    <row r="1715" spans="1:6" x14ac:dyDescent="0.35">
      <c r="A1715" t="str">
        <v>Incidente</v>
      </c>
      <c r="B1715" t="str">
        <v>Type8</v>
      </c>
      <c r="C1715" t="str">
        <v>B (Importante)</v>
      </c>
      <c r="D1715">
        <v>4</v>
      </c>
      <c r="E1715">
        <v>5</v>
      </c>
      <c r="F1715">
        <v>0</v>
      </c>
    </row>
    <row r="1716" spans="1:6" x14ac:dyDescent="0.35">
      <c r="A1716" t="str">
        <v>Incidente</v>
      </c>
      <c r="B1716" t="str">
        <v>Type8</v>
      </c>
      <c r="C1716" t="str">
        <v>B (Importante)</v>
      </c>
      <c r="D1716">
        <v>4</v>
      </c>
      <c r="E1716">
        <v>14</v>
      </c>
      <c r="F1716">
        <v>0</v>
      </c>
    </row>
    <row r="1717" spans="1:6" x14ac:dyDescent="0.35">
      <c r="A1717" t="str">
        <v>Incidente</v>
      </c>
      <c r="B1717" t="str">
        <v>Type2</v>
      </c>
      <c r="C1717" t="str">
        <v>B (Importante)</v>
      </c>
      <c r="D1717">
        <v>4</v>
      </c>
      <c r="E1717">
        <v>8</v>
      </c>
      <c r="F1717">
        <v>8</v>
      </c>
    </row>
    <row r="1718" spans="1:6" x14ac:dyDescent="0.35">
      <c r="A1718" t="str">
        <v>Incidente</v>
      </c>
      <c r="B1718" t="str">
        <v>Type4</v>
      </c>
      <c r="C1718" t="str">
        <v>A++ (Bloqueo)</v>
      </c>
      <c r="D1718">
        <v>4</v>
      </c>
      <c r="E1718">
        <v>0</v>
      </c>
      <c r="F1718">
        <v>0</v>
      </c>
    </row>
    <row r="1719" spans="1:6" x14ac:dyDescent="0.35">
      <c r="A1719" t="str">
        <v>Incidente</v>
      </c>
      <c r="B1719" t="str">
        <v>Type4</v>
      </c>
      <c r="C1719" t="str">
        <v>A (Muy Importante)</v>
      </c>
      <c r="D1719">
        <v>4</v>
      </c>
      <c r="E1719">
        <v>7</v>
      </c>
      <c r="F1719">
        <v>7</v>
      </c>
    </row>
    <row r="1720" spans="1:6" x14ac:dyDescent="0.35">
      <c r="A1720" t="str">
        <v>Incidente</v>
      </c>
      <c r="B1720" t="str">
        <v>Type4</v>
      </c>
      <c r="C1720" t="str">
        <v>A (Muy Importante)</v>
      </c>
      <c r="D1720">
        <v>4</v>
      </c>
      <c r="E1720">
        <v>6</v>
      </c>
      <c r="F1720">
        <v>6</v>
      </c>
    </row>
    <row r="1721" spans="1:6" x14ac:dyDescent="0.35">
      <c r="A1721" t="str">
        <v>Incidente</v>
      </c>
      <c r="B1721" t="str">
        <v>Type2</v>
      </c>
      <c r="C1721" t="str">
        <v>A (Muy Importante)</v>
      </c>
      <c r="D1721">
        <v>4</v>
      </c>
      <c r="E1721">
        <v>12</v>
      </c>
      <c r="F1721">
        <v>12</v>
      </c>
    </row>
    <row r="1722" spans="1:6" x14ac:dyDescent="0.35">
      <c r="A1722" t="str">
        <v>Incidente</v>
      </c>
      <c r="B1722" t="str">
        <v>Type2</v>
      </c>
      <c r="C1722" t="str">
        <v>A (Muy Importante)</v>
      </c>
      <c r="D1722">
        <v>4</v>
      </c>
      <c r="E1722">
        <v>12</v>
      </c>
      <c r="F1722">
        <v>12</v>
      </c>
    </row>
    <row r="1723" spans="1:6" x14ac:dyDescent="0.35">
      <c r="A1723" t="str">
        <v>Incidente</v>
      </c>
      <c r="B1723" t="str">
        <v>Type2</v>
      </c>
      <c r="C1723" t="str">
        <v>A+ (Crítico)</v>
      </c>
      <c r="D1723">
        <v>4</v>
      </c>
      <c r="E1723">
        <v>0</v>
      </c>
      <c r="F1723">
        <v>0</v>
      </c>
    </row>
    <row r="1724" spans="1:6" x14ac:dyDescent="0.35">
      <c r="A1724" t="str">
        <v>Solicitud de servicio</v>
      </c>
      <c r="B1724" t="str">
        <v>Type9</v>
      </c>
      <c r="C1724" t="str">
        <v>A+ (Crítico)</v>
      </c>
      <c r="D1724">
        <v>4</v>
      </c>
      <c r="E1724">
        <v>0</v>
      </c>
      <c r="F1724">
        <v>0</v>
      </c>
    </row>
    <row r="1725" spans="1:6" x14ac:dyDescent="0.35">
      <c r="A1725" t="str">
        <v>Solicitud de servicio</v>
      </c>
      <c r="B1725" t="str">
        <v>Type10</v>
      </c>
      <c r="C1725" t="str">
        <v>A+ (Crítico)</v>
      </c>
      <c r="D1725">
        <v>4</v>
      </c>
      <c r="E1725">
        <v>0</v>
      </c>
      <c r="F1725">
        <v>0</v>
      </c>
    </row>
    <row r="1726" spans="1:6" x14ac:dyDescent="0.35">
      <c r="A1726" t="str">
        <v>Incidente</v>
      </c>
      <c r="B1726" t="str">
        <v>Type2</v>
      </c>
      <c r="C1726" t="str">
        <v>A+ (Crítico)</v>
      </c>
      <c r="D1726">
        <v>4</v>
      </c>
      <c r="E1726">
        <v>13</v>
      </c>
      <c r="F1726">
        <v>13</v>
      </c>
    </row>
    <row r="1727" spans="1:6" x14ac:dyDescent="0.35">
      <c r="A1727" t="str">
        <v>Incidente</v>
      </c>
      <c r="B1727" t="str">
        <v>Type2</v>
      </c>
      <c r="C1727" t="str">
        <v>A++ (Bloqueo)</v>
      </c>
      <c r="D1727">
        <v>4</v>
      </c>
      <c r="E1727">
        <v>1</v>
      </c>
      <c r="F1727">
        <v>1</v>
      </c>
    </row>
    <row r="1728" spans="1:6" x14ac:dyDescent="0.35">
      <c r="A1728" t="str">
        <v>Incidente</v>
      </c>
      <c r="B1728" t="str">
        <v>Type2</v>
      </c>
      <c r="C1728" t="str">
        <v>B (Importante)</v>
      </c>
      <c r="D1728">
        <v>4</v>
      </c>
      <c r="E1728">
        <v>0</v>
      </c>
      <c r="F1728">
        <v>0</v>
      </c>
    </row>
    <row r="1729" spans="1:6" x14ac:dyDescent="0.35">
      <c r="A1729" t="str">
        <v>Incidente</v>
      </c>
      <c r="B1729" t="str">
        <v>Type4</v>
      </c>
      <c r="C1729" t="str">
        <v>A (Muy Importante)</v>
      </c>
      <c r="D1729">
        <v>4</v>
      </c>
      <c r="E1729">
        <v>1</v>
      </c>
      <c r="F1729">
        <v>1</v>
      </c>
    </row>
    <row r="1730" spans="1:6" x14ac:dyDescent="0.35">
      <c r="A1730" t="str">
        <v>Incidente</v>
      </c>
      <c r="B1730" t="str">
        <v>Type8</v>
      </c>
      <c r="C1730" t="str">
        <v>B (Importante)</v>
      </c>
      <c r="D1730">
        <v>4</v>
      </c>
      <c r="E1730">
        <v>0</v>
      </c>
      <c r="F1730">
        <v>0</v>
      </c>
    </row>
    <row r="1731" spans="1:6" x14ac:dyDescent="0.35">
      <c r="A1731" t="str">
        <v>Incidente</v>
      </c>
      <c r="B1731" t="str">
        <v>Type8</v>
      </c>
      <c r="C1731" t="str">
        <v>B (Importante)</v>
      </c>
      <c r="D1731">
        <v>4</v>
      </c>
      <c r="E1731">
        <v>13</v>
      </c>
      <c r="F1731">
        <v>0</v>
      </c>
    </row>
    <row r="1732" spans="1:6" x14ac:dyDescent="0.35">
      <c r="A1732" t="str">
        <v>Incidente</v>
      </c>
      <c r="B1732" t="str">
        <v>Type7</v>
      </c>
      <c r="C1732" t="str">
        <v>A (Muy Importante)</v>
      </c>
      <c r="D1732">
        <v>4</v>
      </c>
      <c r="E1732">
        <v>5</v>
      </c>
      <c r="F1732">
        <v>5</v>
      </c>
    </row>
    <row r="1733" spans="1:6" x14ac:dyDescent="0.35">
      <c r="A1733" t="str">
        <v>Solicitud de servicio</v>
      </c>
      <c r="B1733" t="str">
        <v>Type22</v>
      </c>
      <c r="C1733" t="str">
        <v>B (Importante)</v>
      </c>
      <c r="D1733">
        <v>4</v>
      </c>
      <c r="E1733">
        <v>0</v>
      </c>
      <c r="F1733">
        <v>0</v>
      </c>
    </row>
    <row r="1734" spans="1:6" x14ac:dyDescent="0.35">
      <c r="A1734" t="str">
        <v>Incidente</v>
      </c>
      <c r="B1734" t="str">
        <v>Type2</v>
      </c>
      <c r="C1734" t="str">
        <v>A (Muy Importante)</v>
      </c>
      <c r="D1734">
        <v>4</v>
      </c>
      <c r="E1734">
        <v>3</v>
      </c>
      <c r="F1734">
        <v>3</v>
      </c>
    </row>
    <row r="1735" spans="1:6" x14ac:dyDescent="0.35">
      <c r="A1735" t="str">
        <v>Incidente</v>
      </c>
      <c r="B1735" t="str">
        <v>Type6</v>
      </c>
      <c r="C1735" t="str">
        <v>A++ (Bloqueo)</v>
      </c>
      <c r="D1735">
        <v>4</v>
      </c>
      <c r="E1735">
        <v>0</v>
      </c>
      <c r="F1735">
        <v>0</v>
      </c>
    </row>
    <row r="1736" spans="1:6" x14ac:dyDescent="0.35">
      <c r="A1736" t="str">
        <v>Incidente</v>
      </c>
      <c r="B1736" t="str">
        <v>Type8</v>
      </c>
      <c r="C1736" t="str">
        <v>B (Importante)</v>
      </c>
      <c r="D1736">
        <v>4</v>
      </c>
      <c r="E1736">
        <v>15</v>
      </c>
      <c r="F1736">
        <v>0</v>
      </c>
    </row>
    <row r="1737" spans="1:6" x14ac:dyDescent="0.35">
      <c r="A1737" t="str">
        <v>Incidente</v>
      </c>
      <c r="B1737" t="str">
        <v>Type4</v>
      </c>
      <c r="C1737" t="str">
        <v>A (Muy Importante)</v>
      </c>
      <c r="D1737">
        <v>4</v>
      </c>
      <c r="E1737">
        <v>4</v>
      </c>
      <c r="F1737">
        <v>4</v>
      </c>
    </row>
    <row r="1738" spans="1:6" x14ac:dyDescent="0.35">
      <c r="A1738" t="str">
        <v>Solicitud de servicio</v>
      </c>
      <c r="B1738" t="str">
        <v>Type1</v>
      </c>
      <c r="C1738" t="str">
        <v>A (Muy Importante)</v>
      </c>
      <c r="D1738">
        <v>4</v>
      </c>
      <c r="E1738">
        <v>0</v>
      </c>
      <c r="F1738">
        <v>0</v>
      </c>
    </row>
    <row r="1739" spans="1:6" x14ac:dyDescent="0.35">
      <c r="A1739" t="str">
        <v>Incidente</v>
      </c>
      <c r="B1739" t="str">
        <v>Type8</v>
      </c>
      <c r="C1739" t="str">
        <v>B (Importante)</v>
      </c>
      <c r="D1739">
        <v>4</v>
      </c>
      <c r="E1739">
        <v>15</v>
      </c>
      <c r="F1739">
        <v>0</v>
      </c>
    </row>
    <row r="1740" spans="1:6" x14ac:dyDescent="0.35">
      <c r="A1740" t="str">
        <v>Incidente</v>
      </c>
      <c r="B1740" t="str">
        <v>Type2</v>
      </c>
      <c r="C1740" t="str">
        <v>A (Muy Importante)</v>
      </c>
      <c r="D1740">
        <v>4</v>
      </c>
      <c r="E1740">
        <v>18</v>
      </c>
      <c r="F1740">
        <v>18</v>
      </c>
    </row>
    <row r="1741" spans="1:6" x14ac:dyDescent="0.35">
      <c r="A1741" t="str">
        <v>Incidente</v>
      </c>
      <c r="B1741" t="str">
        <v>Type2</v>
      </c>
      <c r="C1741" t="str">
        <v>A (Muy Importante)</v>
      </c>
      <c r="D1741">
        <v>4</v>
      </c>
      <c r="E1741">
        <v>5</v>
      </c>
      <c r="F1741">
        <v>5</v>
      </c>
    </row>
    <row r="1742" spans="1:6" x14ac:dyDescent="0.35">
      <c r="A1742" t="str">
        <v>Incidente</v>
      </c>
      <c r="B1742" t="str">
        <v>Type4</v>
      </c>
      <c r="C1742" t="str">
        <v>A (Muy Importante)</v>
      </c>
      <c r="D1742">
        <v>4</v>
      </c>
      <c r="E1742">
        <v>0</v>
      </c>
      <c r="F1742">
        <v>0</v>
      </c>
    </row>
    <row r="1743" spans="1:6" x14ac:dyDescent="0.35">
      <c r="A1743" t="str">
        <v>Incidente</v>
      </c>
      <c r="B1743" t="str">
        <v>Type2</v>
      </c>
      <c r="C1743" t="str">
        <v>A (Muy Importante)</v>
      </c>
      <c r="D1743">
        <v>4</v>
      </c>
      <c r="E1743">
        <v>6</v>
      </c>
      <c r="F1743">
        <v>6</v>
      </c>
    </row>
    <row r="1744" spans="1:6" x14ac:dyDescent="0.35">
      <c r="A1744" t="str">
        <v>Incidente</v>
      </c>
      <c r="B1744" t="str">
        <v>Type4</v>
      </c>
      <c r="C1744" t="str">
        <v>A (Muy Importante)</v>
      </c>
      <c r="D1744">
        <v>4</v>
      </c>
      <c r="E1744">
        <v>1</v>
      </c>
      <c r="F1744">
        <v>1</v>
      </c>
    </row>
    <row r="1745" spans="1:6" x14ac:dyDescent="0.35">
      <c r="A1745" t="str">
        <v>Incidente</v>
      </c>
      <c r="B1745" t="str">
        <v>Type8</v>
      </c>
      <c r="C1745" t="str">
        <v>B (Importante)</v>
      </c>
      <c r="D1745">
        <v>4</v>
      </c>
      <c r="E1745">
        <v>14</v>
      </c>
      <c r="F1745">
        <v>0</v>
      </c>
    </row>
    <row r="1746" spans="1:6" x14ac:dyDescent="0.35">
      <c r="A1746" t="str">
        <v>Incidente</v>
      </c>
      <c r="B1746" t="str">
        <v>Type8</v>
      </c>
      <c r="C1746" t="str">
        <v>B (Importante)</v>
      </c>
      <c r="D1746">
        <v>4</v>
      </c>
      <c r="E1746">
        <v>16</v>
      </c>
      <c r="F1746">
        <v>0</v>
      </c>
    </row>
    <row r="1747" spans="1:6" x14ac:dyDescent="0.35">
      <c r="A1747" t="str">
        <v>Incidente</v>
      </c>
      <c r="B1747" t="str">
        <v>Type2</v>
      </c>
      <c r="C1747" t="str">
        <v>A (Muy Importante)</v>
      </c>
      <c r="D1747">
        <v>4</v>
      </c>
      <c r="E1747">
        <v>1</v>
      </c>
      <c r="F1747">
        <v>1</v>
      </c>
    </row>
    <row r="1748" spans="1:6" x14ac:dyDescent="0.35">
      <c r="A1748" t="str">
        <v>Incidente</v>
      </c>
      <c r="B1748" t="str">
        <v>Type2</v>
      </c>
      <c r="C1748" t="str">
        <v>A+ (Crítico)</v>
      </c>
      <c r="D1748">
        <v>4</v>
      </c>
      <c r="E1748">
        <v>12</v>
      </c>
      <c r="F1748">
        <v>0</v>
      </c>
    </row>
    <row r="1749" spans="1:6" x14ac:dyDescent="0.35">
      <c r="A1749" t="str">
        <v>Incidente</v>
      </c>
      <c r="B1749" t="str">
        <v>Type2</v>
      </c>
      <c r="C1749" t="str">
        <v>A+ (Crítico)</v>
      </c>
      <c r="D1749">
        <v>4</v>
      </c>
      <c r="E1749">
        <v>7</v>
      </c>
      <c r="F1749">
        <v>7</v>
      </c>
    </row>
    <row r="1750" spans="1:6" x14ac:dyDescent="0.35">
      <c r="A1750" t="str">
        <v>Incidente</v>
      </c>
      <c r="B1750" t="str">
        <v>Type2</v>
      </c>
      <c r="C1750" t="str">
        <v>B (Importante)</v>
      </c>
      <c r="D1750">
        <v>4</v>
      </c>
      <c r="E1750">
        <v>20</v>
      </c>
      <c r="F1750">
        <v>20</v>
      </c>
    </row>
    <row r="1751" spans="1:6" x14ac:dyDescent="0.35">
      <c r="A1751" t="str">
        <v>Incidente</v>
      </c>
      <c r="B1751" t="str">
        <v>Type2</v>
      </c>
      <c r="C1751" t="str">
        <v>A (Muy Importante)</v>
      </c>
      <c r="D1751">
        <v>4</v>
      </c>
      <c r="E1751">
        <v>6</v>
      </c>
      <c r="F1751">
        <v>6</v>
      </c>
    </row>
    <row r="1752" spans="1:6" x14ac:dyDescent="0.35">
      <c r="A1752" t="str">
        <v>Incidente</v>
      </c>
      <c r="B1752" t="str">
        <v>Type2</v>
      </c>
      <c r="C1752" t="str">
        <v>A (Muy Importante)</v>
      </c>
      <c r="D1752">
        <v>4</v>
      </c>
      <c r="E1752">
        <v>16</v>
      </c>
      <c r="F1752">
        <v>16</v>
      </c>
    </row>
    <row r="1753" spans="1:6" x14ac:dyDescent="0.35">
      <c r="A1753" t="str">
        <v>Incidente</v>
      </c>
      <c r="B1753" t="str">
        <v>Type2</v>
      </c>
      <c r="C1753" t="str">
        <v>A (Muy Importante)</v>
      </c>
      <c r="D1753">
        <v>4</v>
      </c>
      <c r="E1753">
        <v>6</v>
      </c>
      <c r="F1753">
        <v>6</v>
      </c>
    </row>
    <row r="1754" spans="1:6" x14ac:dyDescent="0.35">
      <c r="A1754" t="str">
        <v>Incidente</v>
      </c>
      <c r="B1754" t="str">
        <v>Type8</v>
      </c>
      <c r="C1754" t="str">
        <v>A (Muy Importante)</v>
      </c>
      <c r="D1754">
        <v>4</v>
      </c>
      <c r="E1754">
        <v>15</v>
      </c>
      <c r="F1754">
        <v>0</v>
      </c>
    </row>
    <row r="1755" spans="1:6" x14ac:dyDescent="0.35">
      <c r="A1755" t="str">
        <v>Incidente</v>
      </c>
      <c r="B1755" t="str">
        <v>Type2</v>
      </c>
      <c r="C1755" t="str">
        <v>A+ (Crítico)</v>
      </c>
      <c r="D1755">
        <v>4</v>
      </c>
      <c r="E1755">
        <v>1</v>
      </c>
      <c r="F1755">
        <v>0</v>
      </c>
    </row>
    <row r="1756" spans="1:6" x14ac:dyDescent="0.35">
      <c r="A1756" t="str">
        <v>Incidente</v>
      </c>
      <c r="B1756" t="str">
        <v>Type13</v>
      </c>
      <c r="C1756" t="str">
        <v>A (Muy Importante)</v>
      </c>
      <c r="D1756">
        <v>4</v>
      </c>
      <c r="E1756">
        <v>23</v>
      </c>
      <c r="F1756">
        <v>0</v>
      </c>
    </row>
    <row r="1757" spans="1:6" x14ac:dyDescent="0.35">
      <c r="A1757" t="str">
        <v>Incidente</v>
      </c>
      <c r="B1757" t="str">
        <v>Type2</v>
      </c>
      <c r="C1757" t="str">
        <v>A (Muy Importante)</v>
      </c>
      <c r="D1757">
        <v>4</v>
      </c>
      <c r="E1757">
        <v>16</v>
      </c>
      <c r="F1757">
        <v>16</v>
      </c>
    </row>
    <row r="1758" spans="1:6" x14ac:dyDescent="0.35">
      <c r="A1758" t="str">
        <v>Solicitud de servicio</v>
      </c>
      <c r="B1758" t="str">
        <v>Type1</v>
      </c>
      <c r="C1758" t="str">
        <v>B (Importante)</v>
      </c>
      <c r="D1758">
        <v>4</v>
      </c>
      <c r="E1758">
        <v>0</v>
      </c>
      <c r="F1758">
        <v>0</v>
      </c>
    </row>
    <row r="1759" spans="1:6" x14ac:dyDescent="0.35">
      <c r="A1759" t="str">
        <v>Incidente</v>
      </c>
      <c r="B1759" t="str">
        <v>Type4</v>
      </c>
      <c r="C1759" t="str">
        <v>A (Muy Importante)</v>
      </c>
      <c r="D1759">
        <v>4</v>
      </c>
      <c r="E1759">
        <v>1</v>
      </c>
      <c r="F1759">
        <v>1</v>
      </c>
    </row>
    <row r="1760" spans="1:6" x14ac:dyDescent="0.35">
      <c r="A1760" t="str">
        <v>Incidente</v>
      </c>
      <c r="B1760" t="str">
        <v>Type4</v>
      </c>
      <c r="C1760" t="str">
        <v>A (Muy Importante)</v>
      </c>
      <c r="D1760">
        <v>4</v>
      </c>
      <c r="E1760">
        <v>1</v>
      </c>
      <c r="F1760">
        <v>1</v>
      </c>
    </row>
    <row r="1761" spans="1:6" x14ac:dyDescent="0.35">
      <c r="A1761" t="str">
        <v>Solicitud de servicio</v>
      </c>
      <c r="B1761" t="str">
        <v>Type5</v>
      </c>
      <c r="C1761" t="str">
        <v>A (Muy Importante)</v>
      </c>
      <c r="D1761">
        <v>4</v>
      </c>
      <c r="E1761">
        <v>0</v>
      </c>
      <c r="F1761">
        <v>0</v>
      </c>
    </row>
    <row r="1762" spans="1:6" x14ac:dyDescent="0.35">
      <c r="A1762" t="str">
        <v>Incidente</v>
      </c>
      <c r="B1762" t="str">
        <v>Type5</v>
      </c>
      <c r="C1762" t="str">
        <v>C (Menor)</v>
      </c>
      <c r="D1762">
        <v>4</v>
      </c>
      <c r="E1762">
        <v>18</v>
      </c>
      <c r="F1762">
        <v>0</v>
      </c>
    </row>
    <row r="1763" spans="1:6" x14ac:dyDescent="0.35">
      <c r="A1763" t="str">
        <v>Incidente</v>
      </c>
      <c r="B1763" t="str">
        <v>Type4</v>
      </c>
      <c r="C1763" t="str">
        <v>A (Muy Importante)</v>
      </c>
      <c r="D1763">
        <v>4</v>
      </c>
      <c r="E1763">
        <v>1</v>
      </c>
      <c r="F1763">
        <v>1</v>
      </c>
    </row>
    <row r="1764" spans="1:6" x14ac:dyDescent="0.35">
      <c r="A1764" t="str">
        <v>Incidente</v>
      </c>
      <c r="B1764" t="str">
        <v>Type4</v>
      </c>
      <c r="C1764" t="str">
        <v>A (Muy Importante)</v>
      </c>
      <c r="D1764">
        <v>4</v>
      </c>
      <c r="E1764">
        <v>2</v>
      </c>
      <c r="F1764">
        <v>2</v>
      </c>
    </row>
    <row r="1765" spans="1:6" x14ac:dyDescent="0.35">
      <c r="A1765" t="str">
        <v>Incidente</v>
      </c>
      <c r="B1765" t="str">
        <v>Type4</v>
      </c>
      <c r="C1765" t="str">
        <v>A (Muy Importante)</v>
      </c>
      <c r="D1765">
        <v>4</v>
      </c>
      <c r="E1765">
        <v>0</v>
      </c>
      <c r="F1765">
        <v>0</v>
      </c>
    </row>
    <row r="1766" spans="1:6" x14ac:dyDescent="0.35">
      <c r="A1766" t="str">
        <v>Solicitud de servicio</v>
      </c>
      <c r="B1766" t="str">
        <v>Type5</v>
      </c>
      <c r="C1766" t="str">
        <v>A (Muy Importante)</v>
      </c>
      <c r="D1766">
        <v>4</v>
      </c>
      <c r="E1766">
        <v>0</v>
      </c>
      <c r="F1766">
        <v>0</v>
      </c>
    </row>
    <row r="1767" spans="1:6" x14ac:dyDescent="0.35">
      <c r="A1767" t="str">
        <v>Incidente</v>
      </c>
      <c r="B1767" t="str">
        <v>Type4</v>
      </c>
      <c r="C1767" t="str">
        <v>A (Muy Importante)</v>
      </c>
      <c r="D1767">
        <v>4</v>
      </c>
      <c r="E1767">
        <v>3</v>
      </c>
      <c r="F1767">
        <v>3</v>
      </c>
    </row>
    <row r="1768" spans="1:6" x14ac:dyDescent="0.35">
      <c r="A1768" t="str">
        <v>Incidente</v>
      </c>
      <c r="B1768" t="str">
        <v>Type4</v>
      </c>
      <c r="C1768" t="str">
        <v>A (Muy Importante)</v>
      </c>
      <c r="D1768">
        <v>4</v>
      </c>
      <c r="E1768">
        <v>3</v>
      </c>
      <c r="F1768">
        <v>0</v>
      </c>
    </row>
    <row r="1769" spans="1:6" x14ac:dyDescent="0.35">
      <c r="A1769" t="str">
        <v>Incidente</v>
      </c>
      <c r="B1769" t="str">
        <v>Type2</v>
      </c>
      <c r="C1769" t="str">
        <v>A+ (Crítico)</v>
      </c>
      <c r="D1769">
        <v>4</v>
      </c>
      <c r="E1769">
        <v>10</v>
      </c>
      <c r="F1769">
        <v>10</v>
      </c>
    </row>
    <row r="1770" spans="1:6" x14ac:dyDescent="0.35">
      <c r="A1770" t="str">
        <v>Incidente</v>
      </c>
      <c r="B1770" t="str">
        <v>Type6</v>
      </c>
      <c r="C1770" t="str">
        <v>A++ (Bloqueo)</v>
      </c>
      <c r="D1770">
        <v>4</v>
      </c>
      <c r="E1770">
        <v>3</v>
      </c>
      <c r="F1770">
        <v>3</v>
      </c>
    </row>
    <row r="1771" spans="1:6" x14ac:dyDescent="0.35">
      <c r="A1771" t="str">
        <v>Solicitud de servicio</v>
      </c>
      <c r="B1771" t="str">
        <v>Type1</v>
      </c>
      <c r="C1771" t="str">
        <v>A (Muy Importante)</v>
      </c>
      <c r="D1771">
        <v>4</v>
      </c>
      <c r="E1771">
        <v>0</v>
      </c>
      <c r="F1771">
        <v>0</v>
      </c>
    </row>
    <row r="1772" spans="1:6" x14ac:dyDescent="0.35">
      <c r="A1772" t="str">
        <v>Incidente</v>
      </c>
      <c r="B1772" t="str">
        <v>Type2</v>
      </c>
      <c r="C1772" t="str">
        <v>A+ (Crítico)</v>
      </c>
      <c r="D1772">
        <v>4</v>
      </c>
      <c r="E1772">
        <v>4</v>
      </c>
      <c r="F1772">
        <v>0</v>
      </c>
    </row>
    <row r="1773" spans="1:6" x14ac:dyDescent="0.35">
      <c r="A1773" t="str">
        <v>Incidente</v>
      </c>
      <c r="B1773" t="str">
        <v>Type6</v>
      </c>
      <c r="C1773" t="str">
        <v>B (Importante)</v>
      </c>
      <c r="D1773">
        <v>4</v>
      </c>
      <c r="E1773">
        <v>1</v>
      </c>
      <c r="F1773">
        <v>0</v>
      </c>
    </row>
    <row r="1774" spans="1:6" x14ac:dyDescent="0.35">
      <c r="A1774" t="str">
        <v>Incidente</v>
      </c>
      <c r="B1774" t="str">
        <v>Type2</v>
      </c>
      <c r="C1774" t="str">
        <v>A (Muy Importante)</v>
      </c>
      <c r="D1774">
        <v>4</v>
      </c>
      <c r="E1774">
        <v>21</v>
      </c>
      <c r="F1774">
        <v>21</v>
      </c>
    </row>
    <row r="1775" spans="1:6" x14ac:dyDescent="0.35">
      <c r="A1775" t="str">
        <v>Incidente</v>
      </c>
      <c r="B1775" t="str">
        <v>Type2</v>
      </c>
      <c r="C1775" t="str">
        <v>A (Muy Importante)</v>
      </c>
      <c r="D1775">
        <v>4</v>
      </c>
      <c r="E1775">
        <v>4</v>
      </c>
      <c r="F1775">
        <v>4</v>
      </c>
    </row>
    <row r="1776" spans="1:6" x14ac:dyDescent="0.35">
      <c r="A1776" t="str">
        <v>Incidente</v>
      </c>
      <c r="B1776" t="str">
        <v>Type2</v>
      </c>
      <c r="C1776" t="str">
        <v>A (Muy Importante)</v>
      </c>
      <c r="D1776">
        <v>4</v>
      </c>
      <c r="E1776">
        <v>1</v>
      </c>
      <c r="F1776">
        <v>1</v>
      </c>
    </row>
    <row r="1777" spans="1:6" x14ac:dyDescent="0.35">
      <c r="A1777" t="str">
        <v>Incidente</v>
      </c>
      <c r="B1777" t="str">
        <v>Type2</v>
      </c>
      <c r="C1777" t="str">
        <v>A (Muy Importante)</v>
      </c>
      <c r="D1777">
        <v>4</v>
      </c>
      <c r="E1777">
        <v>18</v>
      </c>
      <c r="F1777">
        <v>18</v>
      </c>
    </row>
    <row r="1778" spans="1:6" x14ac:dyDescent="0.35">
      <c r="A1778" t="str">
        <v>Incidente</v>
      </c>
      <c r="B1778" t="str">
        <v>Type2</v>
      </c>
      <c r="C1778" t="str">
        <v>A+ (Crítico)</v>
      </c>
      <c r="D1778">
        <v>4</v>
      </c>
      <c r="E1778">
        <v>7</v>
      </c>
      <c r="F1778">
        <v>7</v>
      </c>
    </row>
    <row r="1779" spans="1:6" x14ac:dyDescent="0.35">
      <c r="A1779" t="str">
        <v>Incidente</v>
      </c>
      <c r="B1779" t="str">
        <v>Type2</v>
      </c>
      <c r="C1779" t="str">
        <v>A (Muy Importante)</v>
      </c>
      <c r="D1779">
        <v>4</v>
      </c>
      <c r="E1779">
        <v>5</v>
      </c>
      <c r="F1779">
        <v>5</v>
      </c>
    </row>
    <row r="1780" spans="1:6" x14ac:dyDescent="0.35">
      <c r="A1780" t="str">
        <v>Incidente</v>
      </c>
      <c r="B1780" t="str">
        <v>Type6</v>
      </c>
      <c r="C1780" t="str">
        <v>A (Muy Importante)</v>
      </c>
      <c r="D1780">
        <v>4</v>
      </c>
      <c r="E1780">
        <v>22</v>
      </c>
      <c r="F1780">
        <v>22</v>
      </c>
    </row>
    <row r="1781" spans="1:6" x14ac:dyDescent="0.35">
      <c r="A1781" t="str">
        <v>Incidente</v>
      </c>
      <c r="B1781" t="str">
        <v>Type6</v>
      </c>
      <c r="C1781" t="str">
        <v>A (Muy Importante)</v>
      </c>
      <c r="D1781">
        <v>4</v>
      </c>
      <c r="E1781">
        <v>12</v>
      </c>
      <c r="F1781">
        <v>12</v>
      </c>
    </row>
    <row r="1782" spans="1:6" x14ac:dyDescent="0.35">
      <c r="A1782" t="str">
        <v>Incidente</v>
      </c>
      <c r="B1782" t="str">
        <v>Type4</v>
      </c>
      <c r="C1782" t="str">
        <v>A++ (Bloqueo)</v>
      </c>
      <c r="D1782">
        <v>4</v>
      </c>
      <c r="E1782">
        <v>28</v>
      </c>
      <c r="F1782">
        <v>28</v>
      </c>
    </row>
    <row r="1783" spans="1:6" x14ac:dyDescent="0.35">
      <c r="A1783" t="str">
        <v>Incidente</v>
      </c>
      <c r="B1783" t="str">
        <v>Type2</v>
      </c>
      <c r="C1783" t="str">
        <v>A (Muy Importante)</v>
      </c>
      <c r="D1783">
        <v>4</v>
      </c>
      <c r="E1783">
        <v>14</v>
      </c>
      <c r="F1783">
        <v>14</v>
      </c>
    </row>
    <row r="1784" spans="1:6" x14ac:dyDescent="0.35">
      <c r="A1784" t="str">
        <v>Incidente</v>
      </c>
      <c r="B1784" t="str">
        <v>Type2</v>
      </c>
      <c r="C1784" t="str">
        <v>A (Muy Importante)</v>
      </c>
      <c r="D1784">
        <v>4</v>
      </c>
      <c r="E1784">
        <v>5</v>
      </c>
      <c r="F1784">
        <v>5</v>
      </c>
    </row>
    <row r="1785" spans="1:6" x14ac:dyDescent="0.35">
      <c r="A1785" t="str">
        <v>Incidente</v>
      </c>
      <c r="B1785" t="str">
        <v>Type2</v>
      </c>
      <c r="C1785" t="str">
        <v>A (Muy Importante)</v>
      </c>
      <c r="D1785">
        <v>4</v>
      </c>
      <c r="E1785">
        <v>13</v>
      </c>
      <c r="F1785">
        <v>7</v>
      </c>
    </row>
    <row r="1786" spans="1:6" x14ac:dyDescent="0.35">
      <c r="A1786" t="str">
        <v>Incidente</v>
      </c>
      <c r="B1786" t="str">
        <v>Type4</v>
      </c>
      <c r="C1786" t="str">
        <v>A (Muy Importante)</v>
      </c>
      <c r="D1786">
        <v>4</v>
      </c>
      <c r="E1786">
        <v>11</v>
      </c>
      <c r="F1786">
        <v>10</v>
      </c>
    </row>
    <row r="1787" spans="1:6" x14ac:dyDescent="0.35">
      <c r="A1787" t="str">
        <v>Incidente</v>
      </c>
      <c r="B1787" t="str">
        <v>Type4</v>
      </c>
      <c r="C1787" t="str">
        <v>A+ (Crítico)</v>
      </c>
      <c r="D1787">
        <v>4</v>
      </c>
      <c r="E1787">
        <v>20</v>
      </c>
      <c r="F1787">
        <v>0</v>
      </c>
    </row>
    <row r="1788" spans="1:6" x14ac:dyDescent="0.35">
      <c r="A1788" t="str">
        <v>Solicitud de servicio</v>
      </c>
      <c r="B1788" t="str">
        <v>Type9</v>
      </c>
      <c r="C1788" t="str">
        <v>A+ (Crítico)</v>
      </c>
      <c r="D1788">
        <v>4</v>
      </c>
      <c r="E1788">
        <v>8</v>
      </c>
      <c r="F1788">
        <v>0</v>
      </c>
    </row>
    <row r="1789" spans="1:6" x14ac:dyDescent="0.35">
      <c r="A1789" t="str">
        <v>Incidente</v>
      </c>
      <c r="B1789" t="str">
        <v>Type7</v>
      </c>
      <c r="C1789" t="str">
        <v>A (Muy Importante)</v>
      </c>
      <c r="D1789">
        <v>4</v>
      </c>
      <c r="E1789">
        <v>13</v>
      </c>
      <c r="F1789">
        <v>13</v>
      </c>
    </row>
    <row r="1790" spans="1:6" x14ac:dyDescent="0.35">
      <c r="A1790" t="str">
        <v>Solicitud de servicio</v>
      </c>
      <c r="B1790" t="str">
        <v>Type9</v>
      </c>
      <c r="C1790" t="str">
        <v>A+ (Crítico)</v>
      </c>
      <c r="D1790">
        <v>4</v>
      </c>
      <c r="E1790">
        <v>19</v>
      </c>
      <c r="F1790">
        <v>0</v>
      </c>
    </row>
    <row r="1791" spans="1:6" x14ac:dyDescent="0.35">
      <c r="A1791" t="str">
        <v>Incidente</v>
      </c>
      <c r="B1791" t="str">
        <v>Type6</v>
      </c>
      <c r="C1791" t="str">
        <v>A (Muy Importante)</v>
      </c>
      <c r="D1791">
        <v>4</v>
      </c>
      <c r="E1791">
        <v>13</v>
      </c>
      <c r="F1791">
        <v>13</v>
      </c>
    </row>
    <row r="1792" spans="1:6" x14ac:dyDescent="0.35">
      <c r="A1792" t="str">
        <v>Incidente</v>
      </c>
      <c r="B1792" t="str">
        <v>Type2</v>
      </c>
      <c r="C1792" t="str">
        <v>A (Muy Importante)</v>
      </c>
      <c r="D1792">
        <v>4</v>
      </c>
      <c r="E1792">
        <v>13</v>
      </c>
      <c r="F1792">
        <v>13</v>
      </c>
    </row>
    <row r="1793" spans="1:6" x14ac:dyDescent="0.35">
      <c r="A1793" t="str">
        <v>Incidente</v>
      </c>
      <c r="B1793" t="str">
        <v>Type6</v>
      </c>
      <c r="C1793" t="str">
        <v>A (Muy Importante)</v>
      </c>
      <c r="D1793">
        <v>4</v>
      </c>
      <c r="E1793">
        <v>19</v>
      </c>
      <c r="F1793">
        <v>19</v>
      </c>
    </row>
    <row r="1794" spans="1:6" x14ac:dyDescent="0.35">
      <c r="A1794" t="str">
        <v>Incidente</v>
      </c>
      <c r="B1794" t="str">
        <v>Type13</v>
      </c>
      <c r="C1794" t="str">
        <v>A+ (Crítico)</v>
      </c>
      <c r="D1794">
        <v>4</v>
      </c>
      <c r="E1794">
        <v>43</v>
      </c>
      <c r="F1794">
        <v>1</v>
      </c>
    </row>
    <row r="1795" spans="1:6" x14ac:dyDescent="0.35">
      <c r="A1795" t="str">
        <v>Incidente</v>
      </c>
      <c r="B1795" t="str">
        <v>Type6</v>
      </c>
      <c r="C1795" t="str">
        <v>A (Muy Importante)</v>
      </c>
      <c r="D1795">
        <v>4</v>
      </c>
      <c r="E1795">
        <v>20</v>
      </c>
      <c r="F1795">
        <v>20</v>
      </c>
    </row>
    <row r="1796" spans="1:6" x14ac:dyDescent="0.35">
      <c r="A1796" t="str">
        <v>Incidente</v>
      </c>
      <c r="B1796" t="str">
        <v>Type6</v>
      </c>
      <c r="C1796" t="str">
        <v>A (Muy Importante)</v>
      </c>
      <c r="D1796">
        <v>4</v>
      </c>
      <c r="E1796">
        <v>20</v>
      </c>
      <c r="F1796">
        <v>20</v>
      </c>
    </row>
    <row r="1797" spans="1:6" x14ac:dyDescent="0.35">
      <c r="A1797" t="str">
        <v>Incidente</v>
      </c>
      <c r="B1797" t="str">
        <v>Type6</v>
      </c>
      <c r="C1797" t="str">
        <v>A (Muy Importante)</v>
      </c>
      <c r="D1797">
        <v>4</v>
      </c>
      <c r="E1797">
        <v>45</v>
      </c>
      <c r="F1797">
        <v>0</v>
      </c>
    </row>
    <row r="1798" spans="1:6" x14ac:dyDescent="0.35">
      <c r="A1798" t="str">
        <v>Incidente</v>
      </c>
      <c r="B1798" t="str">
        <v>Type8</v>
      </c>
      <c r="C1798" t="str">
        <v>B (Importante)</v>
      </c>
      <c r="D1798">
        <v>4</v>
      </c>
      <c r="E1798">
        <v>45</v>
      </c>
      <c r="F1798">
        <v>3</v>
      </c>
    </row>
    <row r="1799" spans="1:6" x14ac:dyDescent="0.35">
      <c r="A1799" t="str">
        <v>Incidente</v>
      </c>
      <c r="B1799" t="str">
        <v>Type2</v>
      </c>
      <c r="C1799" t="str">
        <v>A+ (Crítico)</v>
      </c>
      <c r="D1799">
        <v>4</v>
      </c>
      <c r="E1799">
        <v>23</v>
      </c>
      <c r="F1799">
        <v>0</v>
      </c>
    </row>
    <row r="1800" spans="1:6" x14ac:dyDescent="0.35">
      <c r="A1800" t="str">
        <v>Incidente</v>
      </c>
      <c r="B1800" t="str">
        <v>Type8</v>
      </c>
      <c r="C1800" t="str">
        <v>A (Muy Importante)</v>
      </c>
      <c r="D1800">
        <v>4</v>
      </c>
      <c r="E1800">
        <v>50</v>
      </c>
      <c r="F1800">
        <v>6</v>
      </c>
    </row>
    <row r="1801" spans="1:6" x14ac:dyDescent="0.35">
      <c r="A1801" t="str">
        <v>Incidente</v>
      </c>
      <c r="B1801" t="str">
        <v>Type8</v>
      </c>
      <c r="C1801" t="str">
        <v>A++ (Bloqueo)</v>
      </c>
      <c r="D1801">
        <v>4</v>
      </c>
      <c r="E1801">
        <v>39</v>
      </c>
      <c r="F1801">
        <v>10</v>
      </c>
    </row>
    <row r="1802" spans="1:6" x14ac:dyDescent="0.35">
      <c r="A1802" t="str">
        <v>Incidente</v>
      </c>
      <c r="B1802" t="str">
        <v>Type6</v>
      </c>
      <c r="C1802" t="str">
        <v>A (Muy Importante)</v>
      </c>
      <c r="D1802">
        <v>4</v>
      </c>
      <c r="E1802">
        <v>32</v>
      </c>
      <c r="F1802">
        <v>32</v>
      </c>
    </row>
    <row r="1803" spans="1:6" x14ac:dyDescent="0.35">
      <c r="A1803" t="str">
        <v>Incidente</v>
      </c>
      <c r="B1803" t="str">
        <v>Type4</v>
      </c>
      <c r="C1803" t="str">
        <v>A (Muy Importante)</v>
      </c>
      <c r="D1803">
        <v>4</v>
      </c>
      <c r="E1803">
        <v>42</v>
      </c>
      <c r="F1803">
        <v>42</v>
      </c>
    </row>
    <row r="1804" spans="1:6" x14ac:dyDescent="0.35">
      <c r="A1804" t="str">
        <v>Incidente</v>
      </c>
      <c r="B1804" t="str">
        <v>Type8</v>
      </c>
      <c r="C1804" t="str">
        <v>A++ (Bloqueo)</v>
      </c>
      <c r="D1804">
        <v>4</v>
      </c>
      <c r="E1804">
        <v>39</v>
      </c>
      <c r="F1804">
        <v>1</v>
      </c>
    </row>
    <row r="1805" spans="1:6" x14ac:dyDescent="0.35">
      <c r="A1805" t="str">
        <v>Incidente</v>
      </c>
      <c r="B1805" t="str">
        <v>Type8</v>
      </c>
      <c r="C1805" t="str">
        <v>A+ (Crítico)</v>
      </c>
      <c r="D1805">
        <v>4</v>
      </c>
      <c r="E1805">
        <v>46</v>
      </c>
      <c r="F1805">
        <v>0</v>
      </c>
    </row>
    <row r="1806" spans="1:6" x14ac:dyDescent="0.35">
      <c r="A1806" t="str">
        <v>Incidente</v>
      </c>
      <c r="B1806" t="str">
        <v>Type8</v>
      </c>
      <c r="C1806" t="str">
        <v>B (Importante)</v>
      </c>
      <c r="D1806">
        <v>4</v>
      </c>
      <c r="E1806">
        <v>67</v>
      </c>
      <c r="F1806">
        <v>64</v>
      </c>
    </row>
    <row r="1807" spans="1:6" x14ac:dyDescent="0.35">
      <c r="A1807" t="str">
        <v>Incidente</v>
      </c>
      <c r="B1807" t="str">
        <v>Type8</v>
      </c>
      <c r="C1807" t="str">
        <v>C (Menor)</v>
      </c>
      <c r="D1807">
        <v>4</v>
      </c>
      <c r="E1807">
        <v>67</v>
      </c>
      <c r="F1807">
        <v>4</v>
      </c>
    </row>
    <row r="1808" spans="1:6" x14ac:dyDescent="0.35">
      <c r="A1808" t="str">
        <v>Incidente</v>
      </c>
      <c r="B1808" t="str">
        <v>Type8</v>
      </c>
      <c r="C1808" t="str">
        <v>A+ (Crítico)</v>
      </c>
      <c r="D1808">
        <v>4</v>
      </c>
      <c r="E1808">
        <v>47</v>
      </c>
      <c r="F1808">
        <v>0</v>
      </c>
    </row>
    <row r="1809" spans="1:6" x14ac:dyDescent="0.35">
      <c r="A1809" t="str">
        <v>Incidente</v>
      </c>
      <c r="B1809" t="str">
        <v>Type8</v>
      </c>
      <c r="C1809" t="str">
        <v>B (Importante)</v>
      </c>
      <c r="D1809">
        <v>4</v>
      </c>
      <c r="E1809">
        <v>71</v>
      </c>
      <c r="F1809">
        <v>1</v>
      </c>
    </row>
    <row r="1810" spans="1:6" x14ac:dyDescent="0.35">
      <c r="A1810" t="str">
        <v>Incidente</v>
      </c>
      <c r="B1810" t="str">
        <v>Type8</v>
      </c>
      <c r="C1810" t="str">
        <v>A (Muy Importante)</v>
      </c>
      <c r="D1810">
        <v>4</v>
      </c>
      <c r="E1810">
        <v>70</v>
      </c>
      <c r="F1810">
        <v>17</v>
      </c>
    </row>
    <row r="1811" spans="1:6" x14ac:dyDescent="0.35">
      <c r="A1811" t="str">
        <v>Incidente</v>
      </c>
      <c r="B1811" t="str">
        <v>Type8</v>
      </c>
      <c r="C1811" t="str">
        <v>C (Menor)</v>
      </c>
      <c r="D1811">
        <v>4</v>
      </c>
      <c r="E1811">
        <v>67</v>
      </c>
      <c r="F1811">
        <v>0</v>
      </c>
    </row>
    <row r="1812" spans="1:6" x14ac:dyDescent="0.35">
      <c r="A1812" t="str">
        <v>Incidente</v>
      </c>
      <c r="B1812" t="str">
        <v>Type2</v>
      </c>
      <c r="C1812" t="str">
        <v>A (Muy Importante)</v>
      </c>
      <c r="D1812">
        <v>4</v>
      </c>
      <c r="E1812">
        <v>68</v>
      </c>
      <c r="F1812">
        <v>68</v>
      </c>
    </row>
    <row r="1813" spans="1:6" x14ac:dyDescent="0.35">
      <c r="A1813" t="str">
        <v>Incidente</v>
      </c>
      <c r="B1813" t="str">
        <v>Type2</v>
      </c>
      <c r="C1813" t="str">
        <v>A+ (Crítico)</v>
      </c>
      <c r="D1813">
        <v>4</v>
      </c>
      <c r="E1813">
        <v>50</v>
      </c>
      <c r="F1813">
        <v>49</v>
      </c>
    </row>
    <row r="1814" spans="1:6" x14ac:dyDescent="0.35">
      <c r="A1814" t="str">
        <v>Incidente</v>
      </c>
      <c r="B1814" t="str">
        <v>Type2</v>
      </c>
      <c r="C1814" t="str">
        <v>A (Muy Importante)</v>
      </c>
      <c r="D1814">
        <v>4</v>
      </c>
      <c r="E1814">
        <v>49</v>
      </c>
      <c r="F1814">
        <v>49</v>
      </c>
    </row>
    <row r="1815" spans="1:6" x14ac:dyDescent="0.35">
      <c r="A1815" t="str">
        <v>Incidente</v>
      </c>
      <c r="B1815" t="str">
        <v>Type2</v>
      </c>
      <c r="C1815" t="str">
        <v>A (Muy Importante)</v>
      </c>
      <c r="D1815">
        <v>4</v>
      </c>
      <c r="E1815">
        <v>76</v>
      </c>
      <c r="F1815">
        <v>0</v>
      </c>
    </row>
    <row r="1816" spans="1:6" x14ac:dyDescent="0.35">
      <c r="A1816" t="str">
        <v>Incidente</v>
      </c>
      <c r="B1816" t="str">
        <v>Type6</v>
      </c>
      <c r="C1816" t="str">
        <v>A (Muy Importante)</v>
      </c>
      <c r="D1816">
        <v>4</v>
      </c>
      <c r="E1816">
        <v>52</v>
      </c>
      <c r="F1816">
        <v>49</v>
      </c>
    </row>
    <row r="1817" spans="1:6" x14ac:dyDescent="0.35">
      <c r="A1817" t="str">
        <v>Solicitud de servicio</v>
      </c>
      <c r="B1817" t="str">
        <v>Type1</v>
      </c>
      <c r="C1817" t="str">
        <v>A+ (Crítico)</v>
      </c>
      <c r="D1817">
        <v>4</v>
      </c>
      <c r="E1817">
        <v>61</v>
      </c>
      <c r="F1817">
        <v>61</v>
      </c>
    </row>
    <row r="1818" spans="1:6" x14ac:dyDescent="0.35">
      <c r="A1818" t="str">
        <v>Incidente</v>
      </c>
      <c r="B1818" t="str">
        <v>Type2</v>
      </c>
      <c r="C1818" t="str">
        <v>B (Importante)</v>
      </c>
      <c r="D1818">
        <v>4</v>
      </c>
      <c r="E1818">
        <v>75</v>
      </c>
      <c r="F1818">
        <v>75</v>
      </c>
    </row>
    <row r="1819" spans="1:6" x14ac:dyDescent="0.35">
      <c r="A1819" t="str">
        <v>Incidente</v>
      </c>
      <c r="B1819" t="str">
        <v>Type8</v>
      </c>
      <c r="C1819" t="str">
        <v>A+ (Crítico)</v>
      </c>
      <c r="D1819">
        <v>4</v>
      </c>
      <c r="E1819">
        <v>77</v>
      </c>
      <c r="F1819">
        <v>5</v>
      </c>
    </row>
    <row r="1820" spans="1:6" x14ac:dyDescent="0.35">
      <c r="A1820" t="str">
        <v>Incidente</v>
      </c>
      <c r="B1820" t="str">
        <v>Type8</v>
      </c>
      <c r="C1820" t="str">
        <v>A (Muy Importante)</v>
      </c>
      <c r="D1820">
        <v>4</v>
      </c>
      <c r="E1820">
        <v>59</v>
      </c>
      <c r="F1820">
        <v>59</v>
      </c>
    </row>
    <row r="1821" spans="1:6" x14ac:dyDescent="0.35">
      <c r="A1821" t="str">
        <v>Incidente</v>
      </c>
      <c r="B1821" t="str">
        <v>Type2</v>
      </c>
      <c r="C1821" t="str">
        <v>D (Trivial)</v>
      </c>
      <c r="D1821">
        <v>4</v>
      </c>
      <c r="E1821">
        <v>89</v>
      </c>
      <c r="F1821">
        <v>89</v>
      </c>
    </row>
    <row r="1822" spans="1:6" x14ac:dyDescent="0.35">
      <c r="A1822" t="str">
        <v>Incidente</v>
      </c>
      <c r="B1822" t="str">
        <v>Type2</v>
      </c>
      <c r="C1822" t="str">
        <v>A (Muy Importante)</v>
      </c>
      <c r="D1822">
        <v>4</v>
      </c>
      <c r="E1822">
        <v>68</v>
      </c>
      <c r="F1822">
        <v>68</v>
      </c>
    </row>
    <row r="1823" spans="1:6" x14ac:dyDescent="0.35">
      <c r="A1823" t="str">
        <v>Incidente</v>
      </c>
      <c r="B1823" t="str">
        <v>Type2</v>
      </c>
      <c r="C1823" t="str">
        <v>A (Muy Importante)</v>
      </c>
      <c r="D1823">
        <v>4</v>
      </c>
      <c r="E1823">
        <v>76</v>
      </c>
      <c r="F1823">
        <v>76</v>
      </c>
    </row>
    <row r="1824" spans="1:6" x14ac:dyDescent="0.35">
      <c r="A1824" t="str">
        <v>Incidente</v>
      </c>
      <c r="B1824" t="str">
        <v>Type2</v>
      </c>
      <c r="C1824" t="str">
        <v>A++ (Bloqueo)</v>
      </c>
      <c r="D1824">
        <v>4</v>
      </c>
      <c r="E1824">
        <v>92</v>
      </c>
      <c r="F1824">
        <v>0</v>
      </c>
    </row>
    <row r="1825" spans="1:6" x14ac:dyDescent="0.35">
      <c r="A1825" t="str">
        <v>Incidente</v>
      </c>
      <c r="B1825" t="str">
        <v>Type20</v>
      </c>
      <c r="C1825" t="str">
        <v>A+ (Crítico)</v>
      </c>
      <c r="D1825">
        <v>4</v>
      </c>
      <c r="E1825">
        <v>102</v>
      </c>
      <c r="F1825">
        <v>0</v>
      </c>
    </row>
    <row r="1826" spans="1:6" x14ac:dyDescent="0.35">
      <c r="A1826" t="str">
        <v>Incidente</v>
      </c>
      <c r="B1826" t="str">
        <v>Type8</v>
      </c>
      <c r="C1826" t="str">
        <v>A+ (Crítico)</v>
      </c>
      <c r="D1826">
        <v>4</v>
      </c>
      <c r="E1826">
        <v>103</v>
      </c>
      <c r="F1826">
        <v>6</v>
      </c>
    </row>
    <row r="1827" spans="1:6" x14ac:dyDescent="0.35">
      <c r="A1827" t="str">
        <v>Incidente</v>
      </c>
      <c r="B1827" t="str">
        <v>Type8</v>
      </c>
      <c r="C1827" t="str">
        <v>A (Muy Importante)</v>
      </c>
      <c r="D1827">
        <v>4</v>
      </c>
      <c r="E1827">
        <v>147</v>
      </c>
      <c r="F1827">
        <v>143</v>
      </c>
    </row>
    <row r="1828" spans="1:6" x14ac:dyDescent="0.35">
      <c r="A1828" t="str">
        <v>Incidente</v>
      </c>
      <c r="B1828" t="str">
        <v>Type8</v>
      </c>
      <c r="C1828" t="str">
        <v>A++ (Bloqueo)</v>
      </c>
      <c r="D1828">
        <v>4</v>
      </c>
      <c r="E1828">
        <v>169</v>
      </c>
      <c r="F1828">
        <v>0</v>
      </c>
    </row>
    <row r="1829" spans="1:6" x14ac:dyDescent="0.35">
      <c r="A1829" t="str">
        <v>Solicitud de servicio</v>
      </c>
      <c r="B1829" t="str">
        <v>Type8</v>
      </c>
      <c r="C1829" t="str">
        <v>A+ (Crítico)</v>
      </c>
      <c r="D1829">
        <v>4</v>
      </c>
      <c r="E1829">
        <v>350</v>
      </c>
      <c r="F1829">
        <v>0</v>
      </c>
    </row>
    <row r="1830" spans="1:6" x14ac:dyDescent="0.35">
      <c r="A1830" t="str">
        <v>Solicitud de servicio</v>
      </c>
      <c r="B1830" t="str">
        <v>Type14</v>
      </c>
      <c r="C1830" t="str">
        <v>A (Muy Importante)</v>
      </c>
      <c r="D1830">
        <v>3</v>
      </c>
      <c r="E1830">
        <v>0</v>
      </c>
      <c r="F1830">
        <v>0</v>
      </c>
    </row>
    <row r="1831" spans="1:6" x14ac:dyDescent="0.35">
      <c r="A1831" t="str">
        <v>Solicitud de servicio</v>
      </c>
      <c r="B1831" t="str">
        <v>Type1</v>
      </c>
      <c r="C1831" t="str">
        <v>A (Muy Importante)</v>
      </c>
      <c r="D1831">
        <v>3</v>
      </c>
      <c r="E1831">
        <v>0</v>
      </c>
      <c r="F1831">
        <v>0</v>
      </c>
    </row>
    <row r="1832" spans="1:6" x14ac:dyDescent="0.35">
      <c r="A1832" t="str">
        <v>Incidente</v>
      </c>
      <c r="B1832" t="str">
        <v>Type6</v>
      </c>
      <c r="C1832" t="str">
        <v>B (Importante)</v>
      </c>
      <c r="D1832">
        <v>3</v>
      </c>
      <c r="E1832">
        <v>1</v>
      </c>
      <c r="F1832">
        <v>0</v>
      </c>
    </row>
    <row r="1833" spans="1:6" x14ac:dyDescent="0.35">
      <c r="A1833" t="str">
        <v>Incidente</v>
      </c>
      <c r="B1833" t="str">
        <v>Type4</v>
      </c>
      <c r="C1833" t="str">
        <v>A (Muy Importante)</v>
      </c>
      <c r="D1833">
        <v>3</v>
      </c>
      <c r="E1833">
        <v>0</v>
      </c>
      <c r="F1833">
        <v>0</v>
      </c>
    </row>
    <row r="1834" spans="1:6" x14ac:dyDescent="0.35">
      <c r="A1834" t="str">
        <v>Incidente</v>
      </c>
      <c r="B1834" t="str">
        <v>Type4</v>
      </c>
      <c r="C1834" t="str">
        <v>A (Muy Importante)</v>
      </c>
      <c r="D1834">
        <v>3</v>
      </c>
      <c r="E1834">
        <v>1</v>
      </c>
      <c r="F1834">
        <v>1</v>
      </c>
    </row>
    <row r="1835" spans="1:6" x14ac:dyDescent="0.35">
      <c r="A1835" t="str">
        <v>Incidente</v>
      </c>
      <c r="B1835" t="str">
        <v>Type4</v>
      </c>
      <c r="C1835" t="str">
        <v>A (Muy Importante)</v>
      </c>
      <c r="D1835">
        <v>3</v>
      </c>
      <c r="E1835">
        <v>0</v>
      </c>
      <c r="F1835">
        <v>0</v>
      </c>
    </row>
    <row r="1836" spans="1:6" x14ac:dyDescent="0.35">
      <c r="A1836" t="str">
        <v>Solicitud de servicio</v>
      </c>
      <c r="B1836" t="str">
        <v>Type5</v>
      </c>
      <c r="C1836" t="str">
        <v>A (Muy Importante)</v>
      </c>
      <c r="D1836">
        <v>3</v>
      </c>
      <c r="E1836">
        <v>0</v>
      </c>
      <c r="F1836">
        <v>0</v>
      </c>
    </row>
    <row r="1837" spans="1:6" x14ac:dyDescent="0.35">
      <c r="A1837" t="str">
        <v>Incidente</v>
      </c>
      <c r="B1837" t="str">
        <v>Type4</v>
      </c>
      <c r="C1837" t="str">
        <v>A (Muy Importante)</v>
      </c>
      <c r="D1837">
        <v>3</v>
      </c>
      <c r="E1837">
        <v>0</v>
      </c>
      <c r="F1837">
        <v>0</v>
      </c>
    </row>
    <row r="1838" spans="1:6" x14ac:dyDescent="0.35">
      <c r="A1838" t="str">
        <v>Incidente</v>
      </c>
      <c r="B1838" t="str">
        <v>Type6</v>
      </c>
      <c r="C1838" t="str">
        <v>A (Muy Importante)</v>
      </c>
      <c r="D1838">
        <v>3</v>
      </c>
      <c r="E1838">
        <v>3</v>
      </c>
      <c r="F1838">
        <v>3</v>
      </c>
    </row>
    <row r="1839" spans="1:6" x14ac:dyDescent="0.35">
      <c r="A1839" t="str">
        <v>Incidente</v>
      </c>
      <c r="B1839" t="str">
        <v>Type6</v>
      </c>
      <c r="C1839" t="str">
        <v>A (Muy Importante)</v>
      </c>
      <c r="D1839">
        <v>3</v>
      </c>
      <c r="E1839">
        <v>3</v>
      </c>
      <c r="F1839">
        <v>3</v>
      </c>
    </row>
    <row r="1840" spans="1:6" x14ac:dyDescent="0.35">
      <c r="A1840" t="str">
        <v>Incidente</v>
      </c>
      <c r="B1840" t="str">
        <v>Type2</v>
      </c>
      <c r="C1840" t="str">
        <v>A+ (Crítico)</v>
      </c>
      <c r="D1840">
        <v>3</v>
      </c>
      <c r="E1840">
        <v>5</v>
      </c>
      <c r="F1840">
        <v>5</v>
      </c>
    </row>
    <row r="1841" spans="1:6" x14ac:dyDescent="0.35">
      <c r="A1841" t="str">
        <v>Incidente</v>
      </c>
      <c r="B1841" t="str">
        <v>Type2</v>
      </c>
      <c r="C1841" t="str">
        <v>A+ (Crítico)</v>
      </c>
      <c r="D1841">
        <v>3</v>
      </c>
      <c r="E1841">
        <v>3</v>
      </c>
      <c r="F1841">
        <v>3</v>
      </c>
    </row>
    <row r="1842" spans="1:6" x14ac:dyDescent="0.35">
      <c r="A1842" t="str">
        <v>Incidente</v>
      </c>
      <c r="B1842" t="str">
        <v>Type4</v>
      </c>
      <c r="C1842" t="str">
        <v>A (Muy Importante)</v>
      </c>
      <c r="D1842">
        <v>3</v>
      </c>
      <c r="E1842">
        <v>3</v>
      </c>
      <c r="F1842">
        <v>3</v>
      </c>
    </row>
    <row r="1843" spans="1:6" x14ac:dyDescent="0.35">
      <c r="A1843" t="str">
        <v>Incidente</v>
      </c>
      <c r="B1843" t="str">
        <v>Type6</v>
      </c>
      <c r="C1843" t="str">
        <v>A (Muy Importante)</v>
      </c>
      <c r="D1843">
        <v>3</v>
      </c>
      <c r="E1843">
        <v>4</v>
      </c>
      <c r="F1843">
        <v>4</v>
      </c>
    </row>
    <row r="1844" spans="1:6" x14ac:dyDescent="0.35">
      <c r="A1844" t="str">
        <v>Solicitud de servicio</v>
      </c>
      <c r="B1844" t="str">
        <v>Type1</v>
      </c>
      <c r="C1844" t="str">
        <v>A (Muy Importante)</v>
      </c>
      <c r="D1844">
        <v>3</v>
      </c>
      <c r="E1844">
        <v>0</v>
      </c>
      <c r="F1844">
        <v>0</v>
      </c>
    </row>
    <row r="1845" spans="1:6" x14ac:dyDescent="0.35">
      <c r="A1845" t="str">
        <v>Solicitud de servicio</v>
      </c>
      <c r="B1845" t="str">
        <v>Type9</v>
      </c>
      <c r="C1845" t="str">
        <v>A (Muy Importante)</v>
      </c>
      <c r="D1845">
        <v>3</v>
      </c>
      <c r="E1845">
        <v>5</v>
      </c>
      <c r="F1845">
        <v>0</v>
      </c>
    </row>
    <row r="1846" spans="1:6" x14ac:dyDescent="0.35">
      <c r="A1846" t="str">
        <v>Incidente</v>
      </c>
      <c r="B1846" t="str">
        <v>Type2</v>
      </c>
      <c r="C1846" t="str">
        <v>A+ (Crítico)</v>
      </c>
      <c r="D1846">
        <v>3</v>
      </c>
      <c r="E1846">
        <v>4</v>
      </c>
      <c r="F1846">
        <v>0</v>
      </c>
    </row>
    <row r="1847" spans="1:6" x14ac:dyDescent="0.35">
      <c r="A1847" t="str">
        <v>Incidente</v>
      </c>
      <c r="B1847" t="str">
        <v>Type2</v>
      </c>
      <c r="C1847" t="str">
        <v>B (Importante)</v>
      </c>
      <c r="D1847">
        <v>3</v>
      </c>
      <c r="E1847">
        <v>0</v>
      </c>
      <c r="F1847">
        <v>0</v>
      </c>
    </row>
    <row r="1848" spans="1:6" x14ac:dyDescent="0.35">
      <c r="A1848" t="str">
        <v>Incidente</v>
      </c>
      <c r="B1848" t="str">
        <v>Type2</v>
      </c>
      <c r="C1848" t="str">
        <v>A (Muy Importante)</v>
      </c>
      <c r="D1848">
        <v>3</v>
      </c>
      <c r="E1848">
        <v>0</v>
      </c>
      <c r="F1848">
        <v>0</v>
      </c>
    </row>
    <row r="1849" spans="1:6" x14ac:dyDescent="0.35">
      <c r="A1849" t="str">
        <v>Solicitud de servicio</v>
      </c>
      <c r="B1849" t="str">
        <v>Type1</v>
      </c>
      <c r="C1849" t="str">
        <v>A (Muy Importante)</v>
      </c>
      <c r="D1849">
        <v>3</v>
      </c>
      <c r="E1849">
        <v>1</v>
      </c>
      <c r="F1849">
        <v>0</v>
      </c>
    </row>
    <row r="1850" spans="1:6" x14ac:dyDescent="0.35">
      <c r="A1850" t="str">
        <v>Solicitud de servicio</v>
      </c>
      <c r="B1850" t="str">
        <v>Type1</v>
      </c>
      <c r="C1850" t="str">
        <v>A (Muy Importante)</v>
      </c>
      <c r="D1850">
        <v>3</v>
      </c>
      <c r="E1850">
        <v>0</v>
      </c>
      <c r="F1850">
        <v>0</v>
      </c>
    </row>
    <row r="1851" spans="1:6" x14ac:dyDescent="0.35">
      <c r="A1851" t="str">
        <v>Solicitud de servicio</v>
      </c>
      <c r="B1851" t="str">
        <v>Type12</v>
      </c>
      <c r="C1851" t="str">
        <v>B (Importante)</v>
      </c>
      <c r="D1851">
        <v>3</v>
      </c>
      <c r="E1851">
        <v>0</v>
      </c>
      <c r="F1851">
        <v>0</v>
      </c>
    </row>
    <row r="1852" spans="1:6" x14ac:dyDescent="0.35">
      <c r="A1852" t="str">
        <v>Incidente</v>
      </c>
      <c r="B1852" t="str">
        <v>Type12</v>
      </c>
      <c r="C1852" t="str">
        <v>B (Importante)</v>
      </c>
      <c r="D1852">
        <v>3</v>
      </c>
      <c r="E1852">
        <v>1</v>
      </c>
      <c r="F1852">
        <v>0</v>
      </c>
    </row>
    <row r="1853" spans="1:6" x14ac:dyDescent="0.35">
      <c r="A1853" t="str">
        <v>Incidente</v>
      </c>
      <c r="B1853" t="str">
        <v>Type6</v>
      </c>
      <c r="C1853" t="str">
        <v>A (Muy Importante)</v>
      </c>
      <c r="D1853">
        <v>3</v>
      </c>
      <c r="E1853">
        <v>0</v>
      </c>
      <c r="F1853">
        <v>0</v>
      </c>
    </row>
    <row r="1854" spans="1:6" x14ac:dyDescent="0.35">
      <c r="A1854" t="str">
        <v>Incidente</v>
      </c>
      <c r="B1854" t="str">
        <v>Type6</v>
      </c>
      <c r="C1854" t="str">
        <v>A (Muy Importante)</v>
      </c>
      <c r="D1854">
        <v>3</v>
      </c>
      <c r="E1854">
        <v>7</v>
      </c>
      <c r="F1854">
        <v>7</v>
      </c>
    </row>
    <row r="1855" spans="1:6" x14ac:dyDescent="0.35">
      <c r="A1855" t="str">
        <v>Incidente</v>
      </c>
      <c r="B1855" t="str">
        <v>Type4</v>
      </c>
      <c r="C1855" t="str">
        <v>A (Muy Importante)</v>
      </c>
      <c r="D1855">
        <v>3</v>
      </c>
      <c r="E1855">
        <v>0</v>
      </c>
      <c r="F1855">
        <v>0</v>
      </c>
    </row>
    <row r="1856" spans="1:6" x14ac:dyDescent="0.35">
      <c r="A1856" t="str">
        <v>Incidente</v>
      </c>
      <c r="B1856" t="str">
        <v>Type4</v>
      </c>
      <c r="C1856" t="str">
        <v>A (Muy Importante)</v>
      </c>
      <c r="D1856">
        <v>3</v>
      </c>
      <c r="E1856">
        <v>0</v>
      </c>
      <c r="F1856">
        <v>0</v>
      </c>
    </row>
    <row r="1857" spans="1:6" x14ac:dyDescent="0.35">
      <c r="A1857" t="str">
        <v>Incidente</v>
      </c>
      <c r="B1857" t="str">
        <v>Type4</v>
      </c>
      <c r="C1857" t="str">
        <v>A (Muy Importante)</v>
      </c>
      <c r="D1857">
        <v>3</v>
      </c>
      <c r="E1857">
        <v>0</v>
      </c>
      <c r="F1857">
        <v>0</v>
      </c>
    </row>
    <row r="1858" spans="1:6" x14ac:dyDescent="0.35">
      <c r="A1858" t="str">
        <v>Solicitud de servicio</v>
      </c>
      <c r="B1858" t="str">
        <v>Type1</v>
      </c>
      <c r="C1858" t="str">
        <v>A (Muy Importante)</v>
      </c>
      <c r="D1858">
        <v>3</v>
      </c>
      <c r="E1858">
        <v>0</v>
      </c>
      <c r="F1858">
        <v>0</v>
      </c>
    </row>
    <row r="1859" spans="1:6" x14ac:dyDescent="0.35">
      <c r="A1859" t="str">
        <v>Incidente</v>
      </c>
      <c r="B1859" t="str">
        <v>Type2</v>
      </c>
      <c r="C1859" t="str">
        <v>A (Muy Importante)</v>
      </c>
      <c r="D1859">
        <v>3</v>
      </c>
      <c r="E1859">
        <v>2</v>
      </c>
      <c r="F1859">
        <v>2</v>
      </c>
    </row>
    <row r="1860" spans="1:6" x14ac:dyDescent="0.35">
      <c r="A1860" t="str">
        <v>Solicitud de servicio</v>
      </c>
      <c r="B1860" t="str">
        <v>Type14</v>
      </c>
      <c r="C1860" t="str">
        <v>B (Importante)</v>
      </c>
      <c r="D1860">
        <v>3</v>
      </c>
      <c r="E1860">
        <v>0</v>
      </c>
      <c r="F1860">
        <v>0</v>
      </c>
    </row>
    <row r="1861" spans="1:6" x14ac:dyDescent="0.35">
      <c r="A1861" t="str">
        <v>Solicitud de servicio</v>
      </c>
      <c r="B1861" t="str">
        <v>Type1</v>
      </c>
      <c r="C1861" t="str">
        <v>B (Importante)</v>
      </c>
      <c r="D1861">
        <v>3</v>
      </c>
      <c r="E1861">
        <v>0</v>
      </c>
      <c r="F1861">
        <v>0</v>
      </c>
    </row>
    <row r="1862" spans="1:6" x14ac:dyDescent="0.35">
      <c r="A1862" t="str">
        <v>Incidente</v>
      </c>
      <c r="B1862" t="str">
        <v>Type6</v>
      </c>
      <c r="C1862" t="str">
        <v>A (Muy Importante)</v>
      </c>
      <c r="D1862">
        <v>3</v>
      </c>
      <c r="E1862">
        <v>1</v>
      </c>
      <c r="F1862">
        <v>1</v>
      </c>
    </row>
    <row r="1863" spans="1:6" x14ac:dyDescent="0.35">
      <c r="A1863" t="str">
        <v>Solicitud de servicio</v>
      </c>
      <c r="B1863" t="str">
        <v>Type5</v>
      </c>
      <c r="C1863" t="str">
        <v>A (Muy Importante)</v>
      </c>
      <c r="D1863">
        <v>3</v>
      </c>
      <c r="E1863">
        <v>0</v>
      </c>
      <c r="F1863">
        <v>0</v>
      </c>
    </row>
    <row r="1864" spans="1:6" x14ac:dyDescent="0.35">
      <c r="A1864" t="str">
        <v>Incidente</v>
      </c>
      <c r="B1864" t="str">
        <v>Type23</v>
      </c>
      <c r="C1864" t="str">
        <v>D (Trivial)</v>
      </c>
      <c r="D1864">
        <v>3</v>
      </c>
      <c r="E1864">
        <v>10</v>
      </c>
      <c r="F1864">
        <v>10</v>
      </c>
    </row>
    <row r="1865" spans="1:6" x14ac:dyDescent="0.35">
      <c r="A1865" t="str">
        <v>Solicitud de servicio</v>
      </c>
      <c r="B1865" t="str">
        <v>Type1</v>
      </c>
      <c r="C1865" t="str">
        <v>A (Muy Importante)</v>
      </c>
      <c r="D1865">
        <v>3</v>
      </c>
      <c r="E1865">
        <v>0</v>
      </c>
      <c r="F1865">
        <v>0</v>
      </c>
    </row>
    <row r="1866" spans="1:6" x14ac:dyDescent="0.35">
      <c r="A1866" t="str">
        <v>Solicitud de servicio</v>
      </c>
      <c r="B1866" t="str">
        <v>Type1</v>
      </c>
      <c r="C1866" t="str">
        <v>A (Muy Importante)</v>
      </c>
      <c r="D1866">
        <v>3</v>
      </c>
      <c r="E1866">
        <v>0</v>
      </c>
      <c r="F1866">
        <v>0</v>
      </c>
    </row>
    <row r="1867" spans="1:6" x14ac:dyDescent="0.35">
      <c r="A1867" t="str">
        <v>Incidente</v>
      </c>
      <c r="B1867" t="str">
        <v>Type2</v>
      </c>
      <c r="C1867" t="str">
        <v>A (Muy Importante)</v>
      </c>
      <c r="D1867">
        <v>3</v>
      </c>
      <c r="E1867">
        <v>0</v>
      </c>
      <c r="F1867">
        <v>0</v>
      </c>
    </row>
    <row r="1868" spans="1:6" x14ac:dyDescent="0.35">
      <c r="A1868" t="str">
        <v>Incidente</v>
      </c>
      <c r="B1868" t="str">
        <v>Type2</v>
      </c>
      <c r="C1868" t="str">
        <v>A (Muy Importante)</v>
      </c>
      <c r="D1868">
        <v>3</v>
      </c>
      <c r="E1868">
        <v>0</v>
      </c>
      <c r="F1868">
        <v>0</v>
      </c>
    </row>
    <row r="1869" spans="1:6" x14ac:dyDescent="0.35">
      <c r="A1869" t="str">
        <v>Incidente</v>
      </c>
      <c r="B1869" t="str">
        <v>Type4</v>
      </c>
      <c r="C1869" t="str">
        <v>A (Muy Importante)</v>
      </c>
      <c r="D1869">
        <v>3</v>
      </c>
      <c r="E1869">
        <v>0</v>
      </c>
      <c r="F1869">
        <v>0</v>
      </c>
    </row>
    <row r="1870" spans="1:6" x14ac:dyDescent="0.35">
      <c r="A1870" t="str">
        <v>Incidente</v>
      </c>
      <c r="B1870" t="str">
        <v>Type4</v>
      </c>
      <c r="C1870" t="str">
        <v>B (Importante)</v>
      </c>
      <c r="D1870">
        <v>3</v>
      </c>
      <c r="E1870">
        <v>1</v>
      </c>
      <c r="F1870">
        <v>0</v>
      </c>
    </row>
    <row r="1871" spans="1:6" x14ac:dyDescent="0.35">
      <c r="A1871" t="str">
        <v>Incidente</v>
      </c>
      <c r="B1871" t="str">
        <v>Type6</v>
      </c>
      <c r="C1871" t="str">
        <v>A (Muy Importante)</v>
      </c>
      <c r="D1871">
        <v>3</v>
      </c>
      <c r="E1871">
        <v>0</v>
      </c>
      <c r="F1871">
        <v>0</v>
      </c>
    </row>
    <row r="1872" spans="1:6" x14ac:dyDescent="0.35">
      <c r="A1872" t="str">
        <v>Incidente</v>
      </c>
      <c r="B1872" t="str">
        <v>Type8</v>
      </c>
      <c r="C1872" t="str">
        <v>A (Muy Importante)</v>
      </c>
      <c r="D1872">
        <v>3</v>
      </c>
      <c r="E1872">
        <v>1</v>
      </c>
      <c r="F1872">
        <v>0</v>
      </c>
    </row>
    <row r="1873" spans="1:6" x14ac:dyDescent="0.35">
      <c r="A1873" t="str">
        <v>Incidente</v>
      </c>
      <c r="B1873" t="str">
        <v>Type6</v>
      </c>
      <c r="C1873" t="str">
        <v>A (Muy Importante)</v>
      </c>
      <c r="D1873">
        <v>3</v>
      </c>
      <c r="E1873">
        <v>0</v>
      </c>
      <c r="F1873">
        <v>0</v>
      </c>
    </row>
    <row r="1874" spans="1:6" x14ac:dyDescent="0.35">
      <c r="A1874" t="str">
        <v>Incidente</v>
      </c>
      <c r="B1874" t="str">
        <v>Type6</v>
      </c>
      <c r="C1874" t="str">
        <v>A (Muy Importante)</v>
      </c>
      <c r="D1874">
        <v>3</v>
      </c>
      <c r="E1874">
        <v>0</v>
      </c>
      <c r="F1874">
        <v>0</v>
      </c>
    </row>
    <row r="1875" spans="1:6" x14ac:dyDescent="0.35">
      <c r="A1875" t="str">
        <v>Incidente</v>
      </c>
      <c r="B1875" t="str">
        <v>Type6</v>
      </c>
      <c r="C1875" t="str">
        <v>A (Muy Importante)</v>
      </c>
      <c r="D1875">
        <v>3</v>
      </c>
      <c r="E1875">
        <v>0</v>
      </c>
      <c r="F1875">
        <v>0</v>
      </c>
    </row>
    <row r="1876" spans="1:6" x14ac:dyDescent="0.35">
      <c r="A1876" t="str">
        <v>Incidente</v>
      </c>
      <c r="B1876" t="str">
        <v>Type4</v>
      </c>
      <c r="C1876" t="str">
        <v>A (Muy Importante)</v>
      </c>
      <c r="D1876">
        <v>3</v>
      </c>
      <c r="E1876">
        <v>1</v>
      </c>
      <c r="F1876">
        <v>1</v>
      </c>
    </row>
    <row r="1877" spans="1:6" x14ac:dyDescent="0.35">
      <c r="A1877" t="str">
        <v>Incidente</v>
      </c>
      <c r="B1877" t="str">
        <v>Type6</v>
      </c>
      <c r="C1877" t="str">
        <v>A (Muy Importante)</v>
      </c>
      <c r="D1877">
        <v>3</v>
      </c>
      <c r="E1877">
        <v>0</v>
      </c>
      <c r="F1877">
        <v>0</v>
      </c>
    </row>
    <row r="1878" spans="1:6" x14ac:dyDescent="0.35">
      <c r="A1878" t="str">
        <v>Incidente</v>
      </c>
      <c r="B1878" t="str">
        <v>Type4</v>
      </c>
      <c r="C1878" t="str">
        <v>A (Muy Importante)</v>
      </c>
      <c r="D1878">
        <v>3</v>
      </c>
      <c r="E1878">
        <v>1</v>
      </c>
      <c r="F1878">
        <v>1</v>
      </c>
    </row>
    <row r="1879" spans="1:6" x14ac:dyDescent="0.35">
      <c r="A1879" t="str">
        <v>Incidente</v>
      </c>
      <c r="B1879" t="str">
        <v>Type6</v>
      </c>
      <c r="C1879" t="str">
        <v>A (Muy Importante)</v>
      </c>
      <c r="D1879">
        <v>3</v>
      </c>
      <c r="E1879">
        <v>0</v>
      </c>
      <c r="F1879">
        <v>0</v>
      </c>
    </row>
    <row r="1880" spans="1:6" x14ac:dyDescent="0.35">
      <c r="A1880" t="str">
        <v>Incidente</v>
      </c>
      <c r="B1880" t="str">
        <v>Type6</v>
      </c>
      <c r="C1880" t="str">
        <v>A (Muy Importante)</v>
      </c>
      <c r="D1880">
        <v>3</v>
      </c>
      <c r="E1880">
        <v>1</v>
      </c>
      <c r="F1880">
        <v>1</v>
      </c>
    </row>
    <row r="1881" spans="1:6" x14ac:dyDescent="0.35">
      <c r="A1881" t="str">
        <v>Incidente</v>
      </c>
      <c r="B1881" t="str">
        <v>Type8</v>
      </c>
      <c r="C1881" t="str">
        <v>B (Importante)</v>
      </c>
      <c r="D1881">
        <v>3</v>
      </c>
      <c r="E1881">
        <v>2</v>
      </c>
      <c r="F1881">
        <v>0</v>
      </c>
    </row>
    <row r="1882" spans="1:6" x14ac:dyDescent="0.35">
      <c r="A1882" t="str">
        <v>Incidente</v>
      </c>
      <c r="B1882" t="str">
        <v>Type8</v>
      </c>
      <c r="C1882" t="str">
        <v>A+ (Crítico)</v>
      </c>
      <c r="D1882">
        <v>3</v>
      </c>
      <c r="E1882">
        <v>2</v>
      </c>
      <c r="F1882">
        <v>0</v>
      </c>
    </row>
    <row r="1883" spans="1:6" x14ac:dyDescent="0.35">
      <c r="A1883" t="str">
        <v>Incidente</v>
      </c>
      <c r="B1883" t="str">
        <v>Type6</v>
      </c>
      <c r="C1883" t="str">
        <v>A (Muy Importante)</v>
      </c>
      <c r="D1883">
        <v>3</v>
      </c>
      <c r="E1883">
        <v>1</v>
      </c>
      <c r="F1883">
        <v>1</v>
      </c>
    </row>
    <row r="1884" spans="1:6" x14ac:dyDescent="0.35">
      <c r="A1884" t="str">
        <v>Solicitud de servicio</v>
      </c>
      <c r="B1884" t="str">
        <v>Type1</v>
      </c>
      <c r="C1884" t="str">
        <v>A (Muy Importante)</v>
      </c>
      <c r="D1884">
        <v>3</v>
      </c>
      <c r="E1884">
        <v>0</v>
      </c>
      <c r="F1884">
        <v>0</v>
      </c>
    </row>
    <row r="1885" spans="1:6" x14ac:dyDescent="0.35">
      <c r="A1885" t="str">
        <v>Incidente</v>
      </c>
      <c r="B1885" t="str">
        <v>Type8</v>
      </c>
      <c r="C1885" t="str">
        <v>B (Importante)</v>
      </c>
      <c r="D1885">
        <v>3</v>
      </c>
      <c r="E1885">
        <v>0</v>
      </c>
      <c r="F1885">
        <v>0</v>
      </c>
    </row>
    <row r="1886" spans="1:6" x14ac:dyDescent="0.35">
      <c r="A1886" t="str">
        <v>Solicitud de servicio</v>
      </c>
      <c r="B1886" t="str">
        <v>Type10</v>
      </c>
      <c r="C1886" t="str">
        <v>A (Muy Importante)</v>
      </c>
      <c r="D1886">
        <v>3</v>
      </c>
      <c r="E1886">
        <v>0</v>
      </c>
      <c r="F1886">
        <v>0</v>
      </c>
    </row>
    <row r="1887" spans="1:6" x14ac:dyDescent="0.35">
      <c r="A1887" t="str">
        <v>Incidente</v>
      </c>
      <c r="B1887" t="str">
        <v>Type8</v>
      </c>
      <c r="C1887" t="str">
        <v>A (Muy Importante)</v>
      </c>
      <c r="D1887">
        <v>3</v>
      </c>
      <c r="E1887">
        <v>5</v>
      </c>
      <c r="F1887">
        <v>3</v>
      </c>
    </row>
    <row r="1888" spans="1:6" x14ac:dyDescent="0.35">
      <c r="A1888" t="str">
        <v>Incidente</v>
      </c>
      <c r="B1888" t="str">
        <v>Type8</v>
      </c>
      <c r="C1888" t="str">
        <v>A (Muy Importante)</v>
      </c>
      <c r="D1888">
        <v>3</v>
      </c>
      <c r="E1888">
        <v>6</v>
      </c>
      <c r="F1888">
        <v>0</v>
      </c>
    </row>
    <row r="1889" spans="1:6" x14ac:dyDescent="0.35">
      <c r="A1889" t="str">
        <v>Incidente</v>
      </c>
      <c r="B1889" t="str">
        <v>Type8</v>
      </c>
      <c r="C1889" t="str">
        <v>A (Muy Importante)</v>
      </c>
      <c r="D1889">
        <v>3</v>
      </c>
      <c r="E1889">
        <v>3</v>
      </c>
      <c r="F1889">
        <v>0</v>
      </c>
    </row>
    <row r="1890" spans="1:6" x14ac:dyDescent="0.35">
      <c r="A1890" t="str">
        <v>Incidente</v>
      </c>
      <c r="B1890" t="str">
        <v>Type2</v>
      </c>
      <c r="C1890" t="str">
        <v>A+ (Crítico)</v>
      </c>
      <c r="D1890">
        <v>3</v>
      </c>
      <c r="E1890">
        <v>11</v>
      </c>
      <c r="F1890">
        <v>0</v>
      </c>
    </row>
    <row r="1891" spans="1:6" x14ac:dyDescent="0.35">
      <c r="A1891" t="str">
        <v>Incidente</v>
      </c>
      <c r="B1891" t="str">
        <v>Type2</v>
      </c>
      <c r="C1891" t="str">
        <v>A (Muy Importante)</v>
      </c>
      <c r="D1891">
        <v>3</v>
      </c>
      <c r="E1891">
        <v>4</v>
      </c>
      <c r="F1891">
        <v>4</v>
      </c>
    </row>
    <row r="1892" spans="1:6" x14ac:dyDescent="0.35">
      <c r="A1892" t="str">
        <v>Incidente</v>
      </c>
      <c r="B1892" t="str">
        <v>Type4</v>
      </c>
      <c r="C1892" t="str">
        <v>A (Muy Importante)</v>
      </c>
      <c r="D1892">
        <v>3</v>
      </c>
      <c r="E1892">
        <v>0</v>
      </c>
      <c r="F1892">
        <v>0</v>
      </c>
    </row>
    <row r="1893" spans="1:6" x14ac:dyDescent="0.35">
      <c r="A1893" t="str">
        <v>Incidente</v>
      </c>
      <c r="B1893" t="str">
        <v>Type4</v>
      </c>
      <c r="C1893" t="str">
        <v>A (Muy Importante)</v>
      </c>
      <c r="D1893">
        <v>3</v>
      </c>
      <c r="E1893">
        <v>17</v>
      </c>
      <c r="F1893">
        <v>17</v>
      </c>
    </row>
    <row r="1894" spans="1:6" x14ac:dyDescent="0.35">
      <c r="A1894" t="str">
        <v>Incidente</v>
      </c>
      <c r="B1894" t="str">
        <v>Type4</v>
      </c>
      <c r="C1894" t="str">
        <v>A (Muy Importante)</v>
      </c>
      <c r="D1894">
        <v>3</v>
      </c>
      <c r="E1894">
        <v>4</v>
      </c>
      <c r="F1894">
        <v>3</v>
      </c>
    </row>
    <row r="1895" spans="1:6" x14ac:dyDescent="0.35">
      <c r="A1895" t="str">
        <v>Incidente</v>
      </c>
      <c r="B1895" t="str">
        <v>Type2</v>
      </c>
      <c r="C1895" t="str">
        <v>A (Muy Importante)</v>
      </c>
      <c r="D1895">
        <v>3</v>
      </c>
      <c r="E1895">
        <v>0</v>
      </c>
      <c r="F1895">
        <v>0</v>
      </c>
    </row>
    <row r="1896" spans="1:6" x14ac:dyDescent="0.35">
      <c r="A1896" t="str">
        <v>Incidente</v>
      </c>
      <c r="B1896" t="str">
        <v>Type2</v>
      </c>
      <c r="C1896" t="str">
        <v>A (Muy Importante)</v>
      </c>
      <c r="D1896">
        <v>3</v>
      </c>
      <c r="E1896">
        <v>1</v>
      </c>
      <c r="F1896">
        <v>1</v>
      </c>
    </row>
    <row r="1897" spans="1:6" x14ac:dyDescent="0.35">
      <c r="A1897" t="str">
        <v>Incidente</v>
      </c>
      <c r="B1897" t="str">
        <v>Type4</v>
      </c>
      <c r="C1897" t="str">
        <v>A (Muy Importante)</v>
      </c>
      <c r="D1897">
        <v>3</v>
      </c>
      <c r="E1897">
        <v>5</v>
      </c>
      <c r="F1897">
        <v>5</v>
      </c>
    </row>
    <row r="1898" spans="1:6" x14ac:dyDescent="0.35">
      <c r="A1898" t="str">
        <v>Incidente</v>
      </c>
      <c r="B1898" t="str">
        <v>Type6</v>
      </c>
      <c r="C1898" t="str">
        <v>A (Muy Importante)</v>
      </c>
      <c r="D1898">
        <v>3</v>
      </c>
      <c r="E1898">
        <v>1</v>
      </c>
      <c r="F1898">
        <v>1</v>
      </c>
    </row>
    <row r="1899" spans="1:6" x14ac:dyDescent="0.35">
      <c r="A1899" t="str">
        <v>Incidente</v>
      </c>
      <c r="B1899" t="str">
        <v>Type2</v>
      </c>
      <c r="C1899" t="str">
        <v>A (Muy Importante)</v>
      </c>
      <c r="D1899">
        <v>3</v>
      </c>
      <c r="E1899">
        <v>1</v>
      </c>
      <c r="F1899">
        <v>1</v>
      </c>
    </row>
    <row r="1900" spans="1:6" x14ac:dyDescent="0.35">
      <c r="A1900" t="str">
        <v>Incidente</v>
      </c>
      <c r="B1900" t="str">
        <v>Type2</v>
      </c>
      <c r="C1900" t="str">
        <v>A (Muy Importante)</v>
      </c>
      <c r="D1900">
        <v>3</v>
      </c>
      <c r="E1900">
        <v>1</v>
      </c>
      <c r="F1900">
        <v>1</v>
      </c>
    </row>
    <row r="1901" spans="1:6" x14ac:dyDescent="0.35">
      <c r="A1901" t="str">
        <v>Incidente</v>
      </c>
      <c r="B1901" t="str">
        <v>Type4</v>
      </c>
      <c r="C1901" t="str">
        <v>A (Muy Importante)</v>
      </c>
      <c r="D1901">
        <v>3</v>
      </c>
      <c r="E1901">
        <v>7</v>
      </c>
      <c r="F1901">
        <v>7</v>
      </c>
    </row>
    <row r="1902" spans="1:6" x14ac:dyDescent="0.35">
      <c r="A1902" t="str">
        <v>Solicitud de servicio</v>
      </c>
      <c r="B1902" t="str">
        <v>Type1</v>
      </c>
      <c r="C1902" t="str">
        <v>A+ (Crítico)</v>
      </c>
      <c r="D1902">
        <v>3</v>
      </c>
      <c r="E1902">
        <v>0</v>
      </c>
      <c r="F1902">
        <v>0</v>
      </c>
    </row>
    <row r="1903" spans="1:6" x14ac:dyDescent="0.35">
      <c r="A1903" t="str">
        <v>Incidente</v>
      </c>
      <c r="B1903" t="str">
        <v>Type6</v>
      </c>
      <c r="C1903" t="str">
        <v>A (Muy Importante)</v>
      </c>
      <c r="D1903">
        <v>3</v>
      </c>
      <c r="E1903">
        <v>1</v>
      </c>
      <c r="F1903">
        <v>1</v>
      </c>
    </row>
    <row r="1904" spans="1:6" x14ac:dyDescent="0.35">
      <c r="A1904" t="str">
        <v>Solicitud de servicio</v>
      </c>
      <c r="B1904" t="str">
        <v>Type1</v>
      </c>
      <c r="C1904" t="str">
        <v>A (Muy Importante)</v>
      </c>
      <c r="D1904">
        <v>3</v>
      </c>
      <c r="E1904">
        <v>0</v>
      </c>
      <c r="F1904">
        <v>0</v>
      </c>
    </row>
    <row r="1905" spans="1:6" x14ac:dyDescent="0.35">
      <c r="A1905" t="str">
        <v>Incidente</v>
      </c>
      <c r="B1905" t="str">
        <v>Type4</v>
      </c>
      <c r="C1905" t="str">
        <v>A (Muy Importante)</v>
      </c>
      <c r="D1905">
        <v>3</v>
      </c>
      <c r="E1905">
        <v>1</v>
      </c>
      <c r="F1905">
        <v>1</v>
      </c>
    </row>
    <row r="1906" spans="1:6" x14ac:dyDescent="0.35">
      <c r="A1906" t="str">
        <v>Incidente</v>
      </c>
      <c r="B1906" t="str">
        <v>Type4</v>
      </c>
      <c r="C1906" t="str">
        <v>A (Muy Importante)</v>
      </c>
      <c r="D1906">
        <v>3</v>
      </c>
      <c r="E1906">
        <v>1</v>
      </c>
      <c r="F1906">
        <v>1</v>
      </c>
    </row>
    <row r="1907" spans="1:6" x14ac:dyDescent="0.35">
      <c r="A1907" t="str">
        <v>Solicitud de servicio</v>
      </c>
      <c r="B1907" t="str">
        <v>Type22</v>
      </c>
      <c r="C1907" t="str">
        <v>A (Muy Importante)</v>
      </c>
      <c r="D1907">
        <v>3</v>
      </c>
      <c r="E1907">
        <v>0</v>
      </c>
      <c r="F1907">
        <v>0</v>
      </c>
    </row>
    <row r="1908" spans="1:6" x14ac:dyDescent="0.35">
      <c r="A1908" t="str">
        <v>Solicitud de servicio</v>
      </c>
      <c r="B1908" t="str">
        <v>Type1</v>
      </c>
      <c r="C1908" t="str">
        <v>A (Muy Importante)</v>
      </c>
      <c r="D1908">
        <v>3</v>
      </c>
      <c r="E1908">
        <v>1</v>
      </c>
      <c r="F1908">
        <v>0</v>
      </c>
    </row>
    <row r="1909" spans="1:6" x14ac:dyDescent="0.35">
      <c r="A1909" t="str">
        <v>Solicitud de servicio</v>
      </c>
      <c r="B1909" t="str">
        <v>Type1</v>
      </c>
      <c r="C1909" t="str">
        <v>A (Muy Importante)</v>
      </c>
      <c r="D1909">
        <v>3</v>
      </c>
      <c r="E1909">
        <v>1</v>
      </c>
      <c r="F1909">
        <v>0</v>
      </c>
    </row>
    <row r="1910" spans="1:6" x14ac:dyDescent="0.35">
      <c r="A1910" t="str">
        <v>Solicitud de servicio</v>
      </c>
      <c r="B1910" t="str">
        <v>Type26</v>
      </c>
      <c r="C1910" t="str">
        <v>A (Muy Importante)</v>
      </c>
      <c r="D1910">
        <v>3</v>
      </c>
      <c r="E1910">
        <v>1</v>
      </c>
      <c r="F1910">
        <v>0</v>
      </c>
    </row>
    <row r="1911" spans="1:6" x14ac:dyDescent="0.35">
      <c r="A1911" t="str">
        <v>Incidente</v>
      </c>
      <c r="B1911" t="str">
        <v>Type6</v>
      </c>
      <c r="C1911" t="str">
        <v>A (Muy Importante)</v>
      </c>
      <c r="D1911">
        <v>3</v>
      </c>
      <c r="E1911">
        <v>21</v>
      </c>
      <c r="F1911">
        <v>0</v>
      </c>
    </row>
    <row r="1912" spans="1:6" x14ac:dyDescent="0.35">
      <c r="A1912" t="str">
        <v>Incidente</v>
      </c>
      <c r="B1912" t="str">
        <v>Type6</v>
      </c>
      <c r="C1912" t="str">
        <v>B (Importante)</v>
      </c>
      <c r="D1912">
        <v>3</v>
      </c>
      <c r="E1912">
        <v>1</v>
      </c>
      <c r="F1912">
        <v>0</v>
      </c>
    </row>
    <row r="1913" spans="1:6" x14ac:dyDescent="0.35">
      <c r="A1913" t="str">
        <v>Incidente</v>
      </c>
      <c r="B1913" t="str">
        <v>Type6</v>
      </c>
      <c r="C1913" t="str">
        <v>A (Muy Importante)</v>
      </c>
      <c r="D1913">
        <v>3</v>
      </c>
      <c r="E1913">
        <v>2</v>
      </c>
      <c r="F1913">
        <v>2</v>
      </c>
    </row>
    <row r="1914" spans="1:6" x14ac:dyDescent="0.35">
      <c r="A1914" t="str">
        <v>Incidente</v>
      </c>
      <c r="B1914" t="str">
        <v>Type6</v>
      </c>
      <c r="C1914" t="str">
        <v>A (Muy Importante)</v>
      </c>
      <c r="D1914">
        <v>3</v>
      </c>
      <c r="E1914">
        <v>1</v>
      </c>
      <c r="F1914">
        <v>1</v>
      </c>
    </row>
    <row r="1915" spans="1:6" x14ac:dyDescent="0.35">
      <c r="A1915" t="str">
        <v>Incidente</v>
      </c>
      <c r="B1915" t="str">
        <v>Type6</v>
      </c>
      <c r="C1915" t="str">
        <v>A (Muy Importante)</v>
      </c>
      <c r="D1915">
        <v>3</v>
      </c>
      <c r="E1915">
        <v>0</v>
      </c>
      <c r="F1915">
        <v>0</v>
      </c>
    </row>
    <row r="1916" spans="1:6" x14ac:dyDescent="0.35">
      <c r="A1916" t="str">
        <v>Incidente</v>
      </c>
      <c r="B1916" t="str">
        <v>Type4</v>
      </c>
      <c r="C1916" t="str">
        <v>A (Muy Importante)</v>
      </c>
      <c r="D1916">
        <v>3</v>
      </c>
      <c r="E1916">
        <v>17</v>
      </c>
      <c r="F1916">
        <v>0</v>
      </c>
    </row>
    <row r="1917" spans="1:6" x14ac:dyDescent="0.35">
      <c r="A1917" t="str">
        <v>Incidente</v>
      </c>
      <c r="B1917" t="str">
        <v>Type4</v>
      </c>
      <c r="C1917" t="str">
        <v>A (Muy Importante)</v>
      </c>
      <c r="D1917">
        <v>3</v>
      </c>
      <c r="E1917">
        <v>3</v>
      </c>
      <c r="F1917">
        <v>3</v>
      </c>
    </row>
    <row r="1918" spans="1:6" x14ac:dyDescent="0.35">
      <c r="A1918" t="str">
        <v>Solicitud de servicio</v>
      </c>
      <c r="B1918" t="str">
        <v>Type14</v>
      </c>
      <c r="C1918" t="str">
        <v>A (Muy Importante)</v>
      </c>
      <c r="D1918">
        <v>3</v>
      </c>
      <c r="E1918">
        <v>7</v>
      </c>
      <c r="F1918">
        <v>0</v>
      </c>
    </row>
    <row r="1919" spans="1:6" x14ac:dyDescent="0.35">
      <c r="A1919" t="str">
        <v>Incidente</v>
      </c>
      <c r="B1919" t="str">
        <v>Type4</v>
      </c>
      <c r="C1919" t="str">
        <v>A (Muy Importante)</v>
      </c>
      <c r="D1919">
        <v>3</v>
      </c>
      <c r="E1919">
        <v>13</v>
      </c>
      <c r="F1919">
        <v>0</v>
      </c>
    </row>
    <row r="1920" spans="1:6" x14ac:dyDescent="0.35">
      <c r="A1920" t="str">
        <v>Incidente</v>
      </c>
      <c r="B1920" t="str">
        <v>Type8</v>
      </c>
      <c r="C1920" t="str">
        <v>B (Importante)</v>
      </c>
      <c r="D1920">
        <v>3</v>
      </c>
      <c r="E1920">
        <v>8</v>
      </c>
      <c r="F1920">
        <v>0</v>
      </c>
    </row>
    <row r="1921" spans="1:6" x14ac:dyDescent="0.35">
      <c r="A1921" t="str">
        <v>Incidente</v>
      </c>
      <c r="B1921" t="str">
        <v>Type8</v>
      </c>
      <c r="C1921" t="str">
        <v>B (Importante)</v>
      </c>
      <c r="D1921">
        <v>3</v>
      </c>
      <c r="E1921">
        <v>7</v>
      </c>
      <c r="F1921">
        <v>0</v>
      </c>
    </row>
    <row r="1922" spans="1:6" x14ac:dyDescent="0.35">
      <c r="A1922" t="str">
        <v>Incidente</v>
      </c>
      <c r="B1922" t="str">
        <v>Type4</v>
      </c>
      <c r="C1922" t="str">
        <v>A (Muy Importante)</v>
      </c>
      <c r="D1922">
        <v>3</v>
      </c>
      <c r="E1922">
        <v>22</v>
      </c>
      <c r="F1922">
        <v>22</v>
      </c>
    </row>
    <row r="1923" spans="1:6" x14ac:dyDescent="0.35">
      <c r="A1923" t="str">
        <v>Incidente</v>
      </c>
      <c r="B1923" t="str">
        <v>Type6</v>
      </c>
      <c r="C1923" t="str">
        <v>A (Muy Importante)</v>
      </c>
      <c r="D1923">
        <v>3</v>
      </c>
      <c r="E1923">
        <v>13</v>
      </c>
      <c r="F1923">
        <v>13</v>
      </c>
    </row>
    <row r="1924" spans="1:6" x14ac:dyDescent="0.35">
      <c r="A1924" t="str">
        <v>Incidente</v>
      </c>
      <c r="B1924" t="str">
        <v>Type8</v>
      </c>
      <c r="C1924" t="str">
        <v>A+ (Crítico)</v>
      </c>
      <c r="D1924">
        <v>3</v>
      </c>
      <c r="E1924">
        <v>0</v>
      </c>
      <c r="F1924">
        <v>0</v>
      </c>
    </row>
    <row r="1925" spans="1:6" x14ac:dyDescent="0.35">
      <c r="A1925" t="str">
        <v>Incidente</v>
      </c>
      <c r="B1925" t="str">
        <v>Type27</v>
      </c>
      <c r="C1925" t="str">
        <v>A (Muy Importante)</v>
      </c>
      <c r="D1925">
        <v>3</v>
      </c>
      <c r="E1925">
        <v>16</v>
      </c>
      <c r="F1925">
        <v>10</v>
      </c>
    </row>
    <row r="1926" spans="1:6" x14ac:dyDescent="0.35">
      <c r="A1926" t="str">
        <v>Incidente</v>
      </c>
      <c r="B1926" t="str">
        <v>Type8</v>
      </c>
      <c r="C1926" t="str">
        <v>B (Importante)</v>
      </c>
      <c r="D1926">
        <v>3</v>
      </c>
      <c r="E1926">
        <v>1</v>
      </c>
      <c r="F1926">
        <v>0</v>
      </c>
    </row>
    <row r="1927" spans="1:6" x14ac:dyDescent="0.35">
      <c r="A1927" t="str">
        <v>Incidente</v>
      </c>
      <c r="B1927" t="str">
        <v>Type7</v>
      </c>
      <c r="C1927" t="str">
        <v>A (Muy Importante)</v>
      </c>
      <c r="D1927">
        <v>3</v>
      </c>
      <c r="E1927">
        <v>0</v>
      </c>
      <c r="F1927">
        <v>0</v>
      </c>
    </row>
    <row r="1928" spans="1:6" x14ac:dyDescent="0.35">
      <c r="A1928" t="str">
        <v>Incidente</v>
      </c>
      <c r="B1928" t="str">
        <v>Type7</v>
      </c>
      <c r="C1928" t="str">
        <v>A (Muy Importante)</v>
      </c>
      <c r="D1928">
        <v>3</v>
      </c>
      <c r="E1928">
        <v>5</v>
      </c>
      <c r="F1928">
        <v>5</v>
      </c>
    </row>
    <row r="1929" spans="1:6" x14ac:dyDescent="0.35">
      <c r="A1929" t="str">
        <v>Solicitud de servicio</v>
      </c>
      <c r="B1929" t="str">
        <v>Type10</v>
      </c>
      <c r="C1929" t="str">
        <v>A (Muy Importante)</v>
      </c>
      <c r="D1929">
        <v>3</v>
      </c>
      <c r="E1929">
        <v>0</v>
      </c>
      <c r="F1929">
        <v>0</v>
      </c>
    </row>
    <row r="1930" spans="1:6" x14ac:dyDescent="0.35">
      <c r="A1930" t="str">
        <v>Incidente</v>
      </c>
      <c r="B1930" t="str">
        <v>Type2</v>
      </c>
      <c r="C1930" t="str">
        <v>A (Muy Importante)</v>
      </c>
      <c r="D1930">
        <v>3</v>
      </c>
      <c r="E1930">
        <v>0</v>
      </c>
      <c r="F1930">
        <v>0</v>
      </c>
    </row>
    <row r="1931" spans="1:6" x14ac:dyDescent="0.35">
      <c r="A1931" t="str">
        <v>Incidente</v>
      </c>
      <c r="B1931" t="str">
        <v>Type6</v>
      </c>
      <c r="C1931" t="str">
        <v>A+ (Crítico)</v>
      </c>
      <c r="D1931">
        <v>3</v>
      </c>
      <c r="E1931">
        <v>26</v>
      </c>
      <c r="F1931">
        <v>26</v>
      </c>
    </row>
    <row r="1932" spans="1:6" x14ac:dyDescent="0.35">
      <c r="A1932" t="str">
        <v>Incidente</v>
      </c>
      <c r="B1932" t="str">
        <v>Type2</v>
      </c>
      <c r="C1932" t="str">
        <v>A (Muy Importante)</v>
      </c>
      <c r="D1932">
        <v>3</v>
      </c>
      <c r="E1932">
        <v>1</v>
      </c>
      <c r="F1932">
        <v>1</v>
      </c>
    </row>
    <row r="1933" spans="1:6" x14ac:dyDescent="0.35">
      <c r="A1933" t="str">
        <v>Incidente</v>
      </c>
      <c r="B1933" t="str">
        <v>Type4</v>
      </c>
      <c r="C1933" t="str">
        <v>A (Muy Importante)</v>
      </c>
      <c r="D1933">
        <v>3</v>
      </c>
      <c r="E1933">
        <v>0</v>
      </c>
      <c r="F1933">
        <v>0</v>
      </c>
    </row>
    <row r="1934" spans="1:6" x14ac:dyDescent="0.35">
      <c r="A1934" t="str">
        <v>Solicitud de servicio</v>
      </c>
      <c r="B1934" t="str">
        <v>Type1</v>
      </c>
      <c r="C1934" t="str">
        <v>A (Muy Importante)</v>
      </c>
      <c r="D1934">
        <v>3</v>
      </c>
      <c r="E1934">
        <v>0</v>
      </c>
      <c r="F1934">
        <v>0</v>
      </c>
    </row>
    <row r="1935" spans="1:6" x14ac:dyDescent="0.35">
      <c r="A1935" t="str">
        <v>Incidente</v>
      </c>
      <c r="B1935" t="str">
        <v>Type4</v>
      </c>
      <c r="C1935" t="str">
        <v>A (Muy Importante)</v>
      </c>
      <c r="D1935">
        <v>3</v>
      </c>
      <c r="E1935">
        <v>7</v>
      </c>
      <c r="F1935">
        <v>6</v>
      </c>
    </row>
    <row r="1936" spans="1:6" x14ac:dyDescent="0.35">
      <c r="A1936" t="str">
        <v>Solicitud de servicio</v>
      </c>
      <c r="B1936" t="str">
        <v>Type1</v>
      </c>
      <c r="C1936" t="str">
        <v>A (Muy Importante)</v>
      </c>
      <c r="D1936">
        <v>3</v>
      </c>
      <c r="E1936">
        <v>0</v>
      </c>
      <c r="F1936">
        <v>0</v>
      </c>
    </row>
    <row r="1937" spans="1:6" x14ac:dyDescent="0.35">
      <c r="A1937" t="str">
        <v>Incidente</v>
      </c>
      <c r="B1937" t="str">
        <v>Type8</v>
      </c>
      <c r="C1937" t="str">
        <v>A (Muy Importante)</v>
      </c>
      <c r="D1937">
        <v>3</v>
      </c>
      <c r="E1937">
        <v>2</v>
      </c>
      <c r="F1937">
        <v>0</v>
      </c>
    </row>
    <row r="1938" spans="1:6" x14ac:dyDescent="0.35">
      <c r="A1938" t="str">
        <v>Incidente</v>
      </c>
      <c r="B1938" t="str">
        <v>Type6</v>
      </c>
      <c r="C1938" t="str">
        <v>A (Muy Importante)</v>
      </c>
      <c r="D1938">
        <v>3</v>
      </c>
      <c r="E1938">
        <v>20</v>
      </c>
      <c r="F1938">
        <v>7</v>
      </c>
    </row>
    <row r="1939" spans="1:6" x14ac:dyDescent="0.35">
      <c r="A1939" t="str">
        <v>Incidente</v>
      </c>
      <c r="B1939" t="str">
        <v>Type8</v>
      </c>
      <c r="C1939" t="str">
        <v>B (Importante)</v>
      </c>
      <c r="D1939">
        <v>3</v>
      </c>
      <c r="E1939">
        <v>3</v>
      </c>
      <c r="F1939">
        <v>0</v>
      </c>
    </row>
    <row r="1940" spans="1:6" x14ac:dyDescent="0.35">
      <c r="A1940" t="str">
        <v>Incidente</v>
      </c>
      <c r="B1940" t="str">
        <v>Type8</v>
      </c>
      <c r="C1940" t="str">
        <v>A (Muy Importante)</v>
      </c>
      <c r="D1940">
        <v>3</v>
      </c>
      <c r="E1940">
        <v>2</v>
      </c>
      <c r="F1940">
        <v>0</v>
      </c>
    </row>
    <row r="1941" spans="1:6" x14ac:dyDescent="0.35">
      <c r="A1941" t="str">
        <v>Incidente</v>
      </c>
      <c r="B1941" t="str">
        <v>Type8</v>
      </c>
      <c r="C1941" t="str">
        <v>B (Importante)</v>
      </c>
      <c r="D1941">
        <v>3</v>
      </c>
      <c r="E1941">
        <v>3</v>
      </c>
      <c r="F1941">
        <v>0</v>
      </c>
    </row>
    <row r="1942" spans="1:6" x14ac:dyDescent="0.35">
      <c r="A1942" t="str">
        <v>Incidente</v>
      </c>
      <c r="B1942" t="str">
        <v>Type8</v>
      </c>
      <c r="C1942" t="str">
        <v>A+ (Crítico)</v>
      </c>
      <c r="D1942">
        <v>3</v>
      </c>
      <c r="E1942">
        <v>10</v>
      </c>
      <c r="F1942">
        <v>0</v>
      </c>
    </row>
    <row r="1943" spans="1:6" x14ac:dyDescent="0.35">
      <c r="A1943" t="str">
        <v>Incidente</v>
      </c>
      <c r="B1943" t="str">
        <v>Type4</v>
      </c>
      <c r="C1943" t="str">
        <v>A (Muy Importante)</v>
      </c>
      <c r="D1943">
        <v>3</v>
      </c>
      <c r="E1943">
        <v>2</v>
      </c>
      <c r="F1943">
        <v>2</v>
      </c>
    </row>
    <row r="1944" spans="1:6" x14ac:dyDescent="0.35">
      <c r="A1944" t="str">
        <v>Incidente</v>
      </c>
      <c r="B1944" t="str">
        <v>Type2</v>
      </c>
      <c r="C1944" t="str">
        <v>A+ (Crítico)</v>
      </c>
      <c r="D1944">
        <v>3</v>
      </c>
      <c r="E1944">
        <v>17</v>
      </c>
      <c r="F1944">
        <v>0</v>
      </c>
    </row>
    <row r="1945" spans="1:6" x14ac:dyDescent="0.35">
      <c r="A1945" t="str">
        <v>Solicitud de servicio</v>
      </c>
      <c r="B1945" t="str">
        <v>Type9</v>
      </c>
      <c r="C1945" t="str">
        <v>A+ (Crítico)</v>
      </c>
      <c r="D1945">
        <v>3</v>
      </c>
      <c r="E1945">
        <v>8</v>
      </c>
      <c r="F1945">
        <v>0</v>
      </c>
    </row>
    <row r="1946" spans="1:6" x14ac:dyDescent="0.35">
      <c r="A1946" t="str">
        <v>Solicitud de servicio</v>
      </c>
      <c r="B1946" t="str">
        <v>Type9</v>
      </c>
      <c r="C1946" t="str">
        <v>A+ (Crítico)</v>
      </c>
      <c r="D1946">
        <v>3</v>
      </c>
      <c r="E1946">
        <v>4</v>
      </c>
      <c r="F1946">
        <v>0</v>
      </c>
    </row>
    <row r="1947" spans="1:6" x14ac:dyDescent="0.35">
      <c r="A1947" t="str">
        <v>Incidente</v>
      </c>
      <c r="B1947" t="str">
        <v>Type4</v>
      </c>
      <c r="C1947" t="str">
        <v>A (Muy Importante)</v>
      </c>
      <c r="D1947">
        <v>3</v>
      </c>
      <c r="E1947">
        <v>29</v>
      </c>
      <c r="F1947">
        <v>9</v>
      </c>
    </row>
    <row r="1948" spans="1:6" x14ac:dyDescent="0.35">
      <c r="A1948" t="str">
        <v>Solicitud de servicio</v>
      </c>
      <c r="B1948" t="str">
        <v>Type25</v>
      </c>
      <c r="C1948" t="str">
        <v>B (Importante)</v>
      </c>
      <c r="D1948">
        <v>3</v>
      </c>
      <c r="E1948">
        <v>11</v>
      </c>
      <c r="F1948">
        <v>0</v>
      </c>
    </row>
    <row r="1949" spans="1:6" x14ac:dyDescent="0.35">
      <c r="A1949" t="str">
        <v>Incidente</v>
      </c>
      <c r="B1949" t="str">
        <v>Type2</v>
      </c>
      <c r="C1949" t="str">
        <v>B (Importante)</v>
      </c>
      <c r="D1949">
        <v>3</v>
      </c>
      <c r="E1949">
        <v>33</v>
      </c>
      <c r="F1949">
        <v>0</v>
      </c>
    </row>
    <row r="1950" spans="1:6" x14ac:dyDescent="0.35">
      <c r="A1950" t="str">
        <v>Incidente</v>
      </c>
      <c r="B1950" t="str">
        <v>Type4</v>
      </c>
      <c r="C1950" t="str">
        <v>A (Muy Importante)</v>
      </c>
      <c r="D1950">
        <v>3</v>
      </c>
      <c r="E1950">
        <v>26</v>
      </c>
      <c r="F1950">
        <v>26</v>
      </c>
    </row>
    <row r="1951" spans="1:6" x14ac:dyDescent="0.35">
      <c r="A1951" t="str">
        <v>Incidente</v>
      </c>
      <c r="B1951" t="str">
        <v>Type8</v>
      </c>
      <c r="C1951" t="str">
        <v>A+ (Crítico)</v>
      </c>
      <c r="D1951">
        <v>3</v>
      </c>
      <c r="E1951">
        <v>14</v>
      </c>
      <c r="F1951">
        <v>0</v>
      </c>
    </row>
    <row r="1952" spans="1:6" x14ac:dyDescent="0.35">
      <c r="A1952" t="str">
        <v>Incidente</v>
      </c>
      <c r="B1952" t="str">
        <v>Type8</v>
      </c>
      <c r="C1952" t="str">
        <v>B (Importante)</v>
      </c>
      <c r="D1952">
        <v>3</v>
      </c>
      <c r="E1952">
        <v>7</v>
      </c>
      <c r="F1952">
        <v>0</v>
      </c>
    </row>
    <row r="1953" spans="1:6" x14ac:dyDescent="0.35">
      <c r="A1953" t="str">
        <v>Incidente</v>
      </c>
      <c r="B1953" t="str">
        <v>Type8</v>
      </c>
      <c r="C1953" t="str">
        <v>B (Importante)</v>
      </c>
      <c r="D1953">
        <v>3</v>
      </c>
      <c r="E1953">
        <v>15</v>
      </c>
      <c r="F1953">
        <v>0</v>
      </c>
    </row>
    <row r="1954" spans="1:6" x14ac:dyDescent="0.35">
      <c r="A1954" t="str">
        <v>Incidente</v>
      </c>
      <c r="B1954" t="str">
        <v>Type8</v>
      </c>
      <c r="C1954" t="str">
        <v>B (Importante)</v>
      </c>
      <c r="D1954">
        <v>3</v>
      </c>
      <c r="E1954">
        <v>7</v>
      </c>
      <c r="F1954">
        <v>0</v>
      </c>
    </row>
    <row r="1955" spans="1:6" x14ac:dyDescent="0.35">
      <c r="A1955" t="str">
        <v>Incidente</v>
      </c>
      <c r="B1955" t="str">
        <v>Type8</v>
      </c>
      <c r="C1955" t="str">
        <v>B (Importante)</v>
      </c>
      <c r="D1955">
        <v>3</v>
      </c>
      <c r="E1955">
        <v>7</v>
      </c>
      <c r="F1955">
        <v>0</v>
      </c>
    </row>
    <row r="1956" spans="1:6" x14ac:dyDescent="0.35">
      <c r="A1956" t="str">
        <v>Incidente</v>
      </c>
      <c r="B1956" t="str">
        <v>Type6</v>
      </c>
      <c r="C1956" t="str">
        <v>A (Muy Importante)</v>
      </c>
      <c r="D1956">
        <v>3</v>
      </c>
      <c r="E1956">
        <v>34</v>
      </c>
      <c r="F1956">
        <v>34</v>
      </c>
    </row>
    <row r="1957" spans="1:6" x14ac:dyDescent="0.35">
      <c r="A1957" t="str">
        <v>Incidente</v>
      </c>
      <c r="B1957" t="str">
        <v>Type2</v>
      </c>
      <c r="C1957" t="str">
        <v>A (Muy Importante)</v>
      </c>
      <c r="D1957">
        <v>3</v>
      </c>
      <c r="E1957">
        <v>34</v>
      </c>
      <c r="F1957">
        <v>34</v>
      </c>
    </row>
    <row r="1958" spans="1:6" x14ac:dyDescent="0.35">
      <c r="A1958" t="str">
        <v>Incidente</v>
      </c>
      <c r="B1958" t="str">
        <v>Type8</v>
      </c>
      <c r="C1958" t="str">
        <v>A (Muy Importante)</v>
      </c>
      <c r="D1958">
        <v>3</v>
      </c>
      <c r="E1958">
        <v>17</v>
      </c>
      <c r="F1958">
        <v>0</v>
      </c>
    </row>
    <row r="1959" spans="1:6" x14ac:dyDescent="0.35">
      <c r="A1959" t="str">
        <v>Incidente</v>
      </c>
      <c r="B1959" t="str">
        <v>Type4</v>
      </c>
      <c r="C1959" t="str">
        <v>A (Muy Importante)</v>
      </c>
      <c r="D1959">
        <v>3</v>
      </c>
      <c r="E1959">
        <v>8</v>
      </c>
      <c r="F1959">
        <v>8</v>
      </c>
    </row>
    <row r="1960" spans="1:6" x14ac:dyDescent="0.35">
      <c r="A1960" t="str">
        <v>Solicitud de servicio</v>
      </c>
      <c r="B1960" t="str">
        <v>Type1</v>
      </c>
      <c r="C1960" t="str">
        <v>D (Trivial)</v>
      </c>
      <c r="D1960">
        <v>3</v>
      </c>
      <c r="E1960">
        <v>15</v>
      </c>
      <c r="F1960">
        <v>0</v>
      </c>
    </row>
    <row r="1961" spans="1:6" x14ac:dyDescent="0.35">
      <c r="A1961" t="str">
        <v>Incidente</v>
      </c>
      <c r="B1961" t="str">
        <v>Type2</v>
      </c>
      <c r="C1961" t="str">
        <v>A (Muy Importante)</v>
      </c>
      <c r="D1961">
        <v>3</v>
      </c>
      <c r="E1961">
        <v>36</v>
      </c>
      <c r="F1961">
        <v>36</v>
      </c>
    </row>
    <row r="1962" spans="1:6" x14ac:dyDescent="0.35">
      <c r="A1962" t="str">
        <v>Incidente</v>
      </c>
      <c r="B1962" t="str">
        <v>Type2</v>
      </c>
      <c r="C1962" t="str">
        <v>A+ (Crítico)</v>
      </c>
      <c r="D1962">
        <v>3</v>
      </c>
      <c r="E1962">
        <v>35</v>
      </c>
      <c r="F1962">
        <v>35</v>
      </c>
    </row>
    <row r="1963" spans="1:6" x14ac:dyDescent="0.35">
      <c r="A1963" t="str">
        <v>Incidente</v>
      </c>
      <c r="B1963" t="str">
        <v>Type2</v>
      </c>
      <c r="C1963" t="str">
        <v>A+ (Crítico)</v>
      </c>
      <c r="D1963">
        <v>3</v>
      </c>
      <c r="E1963">
        <v>35</v>
      </c>
      <c r="F1963">
        <v>35</v>
      </c>
    </row>
    <row r="1964" spans="1:6" x14ac:dyDescent="0.35">
      <c r="A1964" t="str">
        <v>Incidente</v>
      </c>
      <c r="B1964" t="str">
        <v>Type8</v>
      </c>
      <c r="C1964" t="str">
        <v>B (Importante)</v>
      </c>
      <c r="D1964">
        <v>3</v>
      </c>
      <c r="E1964">
        <v>11</v>
      </c>
      <c r="F1964">
        <v>0</v>
      </c>
    </row>
    <row r="1965" spans="1:6" x14ac:dyDescent="0.35">
      <c r="A1965" t="str">
        <v>Incidente</v>
      </c>
      <c r="B1965" t="str">
        <v>Type8</v>
      </c>
      <c r="C1965" t="str">
        <v>B (Importante)</v>
      </c>
      <c r="D1965">
        <v>3</v>
      </c>
      <c r="E1965">
        <v>11</v>
      </c>
      <c r="F1965">
        <v>0</v>
      </c>
    </row>
    <row r="1966" spans="1:6" x14ac:dyDescent="0.35">
      <c r="A1966" t="str">
        <v>Incidente</v>
      </c>
      <c r="B1966" t="str">
        <v>Type8</v>
      </c>
      <c r="C1966" t="str">
        <v>B (Importante)</v>
      </c>
      <c r="D1966">
        <v>3</v>
      </c>
      <c r="E1966">
        <v>16</v>
      </c>
      <c r="F1966">
        <v>0</v>
      </c>
    </row>
    <row r="1967" spans="1:6" x14ac:dyDescent="0.35">
      <c r="A1967" t="str">
        <v>Incidente</v>
      </c>
      <c r="B1967" t="str">
        <v>Type8</v>
      </c>
      <c r="C1967" t="str">
        <v>C (Menor)</v>
      </c>
      <c r="D1967">
        <v>3</v>
      </c>
      <c r="E1967">
        <v>34</v>
      </c>
      <c r="F1967">
        <v>0</v>
      </c>
    </row>
    <row r="1968" spans="1:6" x14ac:dyDescent="0.35">
      <c r="A1968" t="str">
        <v>Incidente</v>
      </c>
      <c r="B1968" t="str">
        <v>Type2</v>
      </c>
      <c r="C1968" t="str">
        <v>A+ (Crítico)</v>
      </c>
      <c r="D1968">
        <v>3</v>
      </c>
      <c r="E1968">
        <v>38</v>
      </c>
      <c r="F1968">
        <v>38</v>
      </c>
    </row>
    <row r="1969" spans="1:6" x14ac:dyDescent="0.35">
      <c r="A1969" t="str">
        <v>Incidente</v>
      </c>
      <c r="B1969" t="str">
        <v>Type8</v>
      </c>
      <c r="C1969" t="str">
        <v>A+ (Crítico)</v>
      </c>
      <c r="D1969">
        <v>3</v>
      </c>
      <c r="E1969">
        <v>15</v>
      </c>
      <c r="F1969">
        <v>0</v>
      </c>
    </row>
    <row r="1970" spans="1:6" x14ac:dyDescent="0.35">
      <c r="A1970" t="str">
        <v>Incidente</v>
      </c>
      <c r="B1970" t="str">
        <v>Type8</v>
      </c>
      <c r="C1970" t="str">
        <v>A (Muy Importante)</v>
      </c>
      <c r="D1970">
        <v>3</v>
      </c>
      <c r="E1970">
        <v>27</v>
      </c>
      <c r="F1970">
        <v>0</v>
      </c>
    </row>
    <row r="1971" spans="1:6" x14ac:dyDescent="0.35">
      <c r="A1971" t="str">
        <v>Incidente</v>
      </c>
      <c r="B1971" t="str">
        <v>Type8</v>
      </c>
      <c r="C1971" t="str">
        <v>A+ (Crítico)</v>
      </c>
      <c r="D1971">
        <v>3</v>
      </c>
      <c r="E1971">
        <v>29</v>
      </c>
      <c r="F1971">
        <v>0</v>
      </c>
    </row>
    <row r="1972" spans="1:6" x14ac:dyDescent="0.35">
      <c r="A1972" t="str">
        <v>Incidente</v>
      </c>
      <c r="B1972" t="str">
        <v>Type8</v>
      </c>
      <c r="C1972" t="str">
        <v>B (Importante)</v>
      </c>
      <c r="D1972">
        <v>3</v>
      </c>
      <c r="E1972">
        <v>14</v>
      </c>
      <c r="F1972">
        <v>0</v>
      </c>
    </row>
    <row r="1973" spans="1:6" x14ac:dyDescent="0.35">
      <c r="A1973" t="str">
        <v>Incidente</v>
      </c>
      <c r="B1973" t="str">
        <v>Type8</v>
      </c>
      <c r="C1973" t="str">
        <v>A (Muy Importante)</v>
      </c>
      <c r="D1973">
        <v>3</v>
      </c>
      <c r="E1973">
        <v>14</v>
      </c>
      <c r="F1973">
        <v>14</v>
      </c>
    </row>
    <row r="1974" spans="1:6" x14ac:dyDescent="0.35">
      <c r="A1974" t="str">
        <v>Incidente</v>
      </c>
      <c r="B1974" t="str">
        <v>Type2</v>
      </c>
      <c r="C1974" t="str">
        <v>A+ (Crítico)</v>
      </c>
      <c r="D1974">
        <v>3</v>
      </c>
      <c r="E1974">
        <v>15</v>
      </c>
      <c r="F1974">
        <v>15</v>
      </c>
    </row>
    <row r="1975" spans="1:6" x14ac:dyDescent="0.35">
      <c r="A1975" t="str">
        <v>Incidente</v>
      </c>
      <c r="B1975" t="str">
        <v>Type8</v>
      </c>
      <c r="C1975" t="str">
        <v>B (Importante)</v>
      </c>
      <c r="D1975">
        <v>3</v>
      </c>
      <c r="E1975">
        <v>15</v>
      </c>
      <c r="F1975">
        <v>0</v>
      </c>
    </row>
    <row r="1976" spans="1:6" x14ac:dyDescent="0.35">
      <c r="A1976" t="str">
        <v>Incidente</v>
      </c>
      <c r="B1976" t="str">
        <v>Type2</v>
      </c>
      <c r="C1976" t="str">
        <v>A+ (Crítico)</v>
      </c>
      <c r="D1976">
        <v>3</v>
      </c>
      <c r="E1976">
        <v>41</v>
      </c>
      <c r="F1976">
        <v>40</v>
      </c>
    </row>
    <row r="1977" spans="1:6" x14ac:dyDescent="0.35">
      <c r="A1977" t="str">
        <v>Incidente</v>
      </c>
      <c r="B1977" t="str">
        <v>Type2</v>
      </c>
      <c r="C1977" t="str">
        <v>A (Muy Importante)</v>
      </c>
      <c r="D1977">
        <v>3</v>
      </c>
      <c r="E1977">
        <v>16</v>
      </c>
      <c r="F1977">
        <v>16</v>
      </c>
    </row>
    <row r="1978" spans="1:6" x14ac:dyDescent="0.35">
      <c r="A1978" t="str">
        <v>Incidente</v>
      </c>
      <c r="B1978" t="str">
        <v>Type8</v>
      </c>
      <c r="C1978" t="str">
        <v>A+ (Crítico)</v>
      </c>
      <c r="D1978">
        <v>3</v>
      </c>
      <c r="E1978">
        <v>30</v>
      </c>
      <c r="F1978">
        <v>0</v>
      </c>
    </row>
    <row r="1979" spans="1:6" x14ac:dyDescent="0.35">
      <c r="A1979" t="str">
        <v>Incidente</v>
      </c>
      <c r="B1979" t="str">
        <v>Type8</v>
      </c>
      <c r="C1979" t="str">
        <v>A+ (Crítico)</v>
      </c>
      <c r="D1979">
        <v>3</v>
      </c>
      <c r="E1979">
        <v>18</v>
      </c>
      <c r="F1979">
        <v>0</v>
      </c>
    </row>
    <row r="1980" spans="1:6" x14ac:dyDescent="0.35">
      <c r="A1980" t="str">
        <v>Incidente</v>
      </c>
      <c r="B1980" t="str">
        <v>Type8</v>
      </c>
      <c r="C1980" t="str">
        <v>B (Importante)</v>
      </c>
      <c r="D1980">
        <v>3</v>
      </c>
      <c r="E1980">
        <v>42</v>
      </c>
      <c r="F1980">
        <v>42</v>
      </c>
    </row>
    <row r="1981" spans="1:6" x14ac:dyDescent="0.35">
      <c r="A1981" t="str">
        <v>Incidente</v>
      </c>
      <c r="B1981" t="str">
        <v>Type8</v>
      </c>
      <c r="C1981" t="str">
        <v>B (Importante)</v>
      </c>
      <c r="D1981">
        <v>3</v>
      </c>
      <c r="E1981">
        <v>31</v>
      </c>
      <c r="F1981">
        <v>3</v>
      </c>
    </row>
    <row r="1982" spans="1:6" x14ac:dyDescent="0.35">
      <c r="A1982" t="str">
        <v>Incidente</v>
      </c>
      <c r="B1982" t="str">
        <v>Type8</v>
      </c>
      <c r="C1982" t="str">
        <v>A+ (Crítico)</v>
      </c>
      <c r="D1982">
        <v>3</v>
      </c>
      <c r="E1982">
        <v>39</v>
      </c>
      <c r="F1982">
        <v>3</v>
      </c>
    </row>
    <row r="1983" spans="1:6" x14ac:dyDescent="0.35">
      <c r="A1983" t="str">
        <v>Incidente</v>
      </c>
      <c r="B1983" t="str">
        <v>Type8</v>
      </c>
      <c r="C1983" t="str">
        <v>A (Muy Importante)</v>
      </c>
      <c r="D1983">
        <v>3</v>
      </c>
      <c r="E1983">
        <v>31</v>
      </c>
      <c r="F1983">
        <v>31</v>
      </c>
    </row>
    <row r="1984" spans="1:6" x14ac:dyDescent="0.35">
      <c r="A1984" t="str">
        <v>Incidente</v>
      </c>
      <c r="B1984" t="str">
        <v>Type8</v>
      </c>
      <c r="C1984" t="str">
        <v>B (Importante)</v>
      </c>
      <c r="D1984">
        <v>3</v>
      </c>
      <c r="E1984">
        <v>32</v>
      </c>
      <c r="F1984">
        <v>3</v>
      </c>
    </row>
    <row r="1985" spans="1:6" x14ac:dyDescent="0.35">
      <c r="A1985" t="str">
        <v>Incidente</v>
      </c>
      <c r="B1985" t="str">
        <v>Type8</v>
      </c>
      <c r="C1985" t="str">
        <v>A (Muy Importante)</v>
      </c>
      <c r="D1985">
        <v>3</v>
      </c>
      <c r="E1985">
        <v>27</v>
      </c>
      <c r="F1985">
        <v>0</v>
      </c>
    </row>
    <row r="1986" spans="1:6" x14ac:dyDescent="0.35">
      <c r="A1986" t="str">
        <v>Incidente</v>
      </c>
      <c r="B1986" t="str">
        <v>Type8</v>
      </c>
      <c r="C1986" t="str">
        <v>B (Importante)</v>
      </c>
      <c r="D1986">
        <v>3</v>
      </c>
      <c r="E1986">
        <v>21</v>
      </c>
      <c r="F1986">
        <v>0</v>
      </c>
    </row>
    <row r="1987" spans="1:6" x14ac:dyDescent="0.35">
      <c r="A1987" t="str">
        <v>Incidente</v>
      </c>
      <c r="B1987" t="str">
        <v>Type8</v>
      </c>
      <c r="C1987" t="str">
        <v>A (Muy Importante)</v>
      </c>
      <c r="D1987">
        <v>3</v>
      </c>
      <c r="E1987">
        <v>36</v>
      </c>
      <c r="F1987">
        <v>36</v>
      </c>
    </row>
    <row r="1988" spans="1:6" x14ac:dyDescent="0.35">
      <c r="A1988" t="str">
        <v>Incidente</v>
      </c>
      <c r="B1988" t="str">
        <v>Type8</v>
      </c>
      <c r="C1988" t="str">
        <v>A (Muy Importante)</v>
      </c>
      <c r="D1988">
        <v>3</v>
      </c>
      <c r="E1988">
        <v>23</v>
      </c>
      <c r="F1988">
        <v>0</v>
      </c>
    </row>
    <row r="1989" spans="1:6" x14ac:dyDescent="0.35">
      <c r="A1989" t="str">
        <v>Incidente</v>
      </c>
      <c r="B1989" t="str">
        <v>Type2</v>
      </c>
      <c r="C1989" t="str">
        <v>A (Muy Importante)</v>
      </c>
      <c r="D1989">
        <v>3</v>
      </c>
      <c r="E1989">
        <v>50</v>
      </c>
      <c r="F1989">
        <v>0</v>
      </c>
    </row>
    <row r="1990" spans="1:6" x14ac:dyDescent="0.35">
      <c r="A1990" t="str">
        <v>Incidente</v>
      </c>
      <c r="B1990" t="str">
        <v>Type28</v>
      </c>
      <c r="C1990" t="str">
        <v>A+ (Crítico)</v>
      </c>
      <c r="D1990">
        <v>3</v>
      </c>
      <c r="E1990">
        <v>31</v>
      </c>
      <c r="F1990">
        <v>0</v>
      </c>
    </row>
    <row r="1991" spans="1:6" x14ac:dyDescent="0.35">
      <c r="A1991" t="str">
        <v>Incidente</v>
      </c>
      <c r="B1991" t="str">
        <v>Type8</v>
      </c>
      <c r="C1991" t="str">
        <v>A (Muy Importante)</v>
      </c>
      <c r="D1991">
        <v>3</v>
      </c>
      <c r="E1991">
        <v>39</v>
      </c>
      <c r="F1991">
        <v>0</v>
      </c>
    </row>
    <row r="1992" spans="1:6" x14ac:dyDescent="0.35">
      <c r="A1992" t="str">
        <v>Incidente</v>
      </c>
      <c r="B1992" t="str">
        <v>Type8</v>
      </c>
      <c r="C1992" t="str">
        <v>A (Muy Importante)</v>
      </c>
      <c r="D1992">
        <v>3</v>
      </c>
      <c r="E1992">
        <v>40</v>
      </c>
      <c r="F1992">
        <v>0</v>
      </c>
    </row>
    <row r="1993" spans="1:6" x14ac:dyDescent="0.35">
      <c r="A1993" t="str">
        <v>Incidente</v>
      </c>
      <c r="B1993" t="str">
        <v>Type8</v>
      </c>
      <c r="C1993" t="str">
        <v>A (Muy Importante)</v>
      </c>
      <c r="D1993">
        <v>3</v>
      </c>
      <c r="E1993">
        <v>39</v>
      </c>
      <c r="F1993">
        <v>0</v>
      </c>
    </row>
    <row r="1994" spans="1:6" x14ac:dyDescent="0.35">
      <c r="A1994" t="str">
        <v>Incidente</v>
      </c>
      <c r="B1994" t="str">
        <v>Type20</v>
      </c>
      <c r="C1994" t="str">
        <v>A+ (Crítico)</v>
      </c>
      <c r="D1994">
        <v>3</v>
      </c>
      <c r="E1994">
        <v>41</v>
      </c>
      <c r="F1994">
        <v>0</v>
      </c>
    </row>
    <row r="1995" spans="1:6" x14ac:dyDescent="0.35">
      <c r="A1995" t="str">
        <v>Incidente</v>
      </c>
      <c r="B1995" t="str">
        <v>Type8</v>
      </c>
      <c r="C1995" t="str">
        <v>A (Muy Importante)</v>
      </c>
      <c r="D1995">
        <v>3</v>
      </c>
      <c r="E1995">
        <v>40</v>
      </c>
      <c r="F1995">
        <v>0</v>
      </c>
    </row>
    <row r="1996" spans="1:6" x14ac:dyDescent="0.35">
      <c r="A1996" t="str">
        <v>Incidente</v>
      </c>
      <c r="B1996" t="str">
        <v>Type8</v>
      </c>
      <c r="C1996" t="str">
        <v>A (Muy Importante)</v>
      </c>
      <c r="D1996">
        <v>3</v>
      </c>
      <c r="E1996">
        <v>41</v>
      </c>
      <c r="F1996">
        <v>0</v>
      </c>
    </row>
    <row r="1997" spans="1:6" x14ac:dyDescent="0.35">
      <c r="A1997" t="str">
        <v>Incidente</v>
      </c>
      <c r="B1997" t="str">
        <v>Type2</v>
      </c>
      <c r="C1997" t="str">
        <v>A+ (Crítico)</v>
      </c>
      <c r="D1997">
        <v>3</v>
      </c>
      <c r="E1997">
        <v>35</v>
      </c>
      <c r="F1997">
        <v>35</v>
      </c>
    </row>
    <row r="1998" spans="1:6" x14ac:dyDescent="0.35">
      <c r="A1998" t="str">
        <v>Incidente</v>
      </c>
      <c r="B1998" t="str">
        <v>Type8</v>
      </c>
      <c r="C1998" t="str">
        <v>A+ (Crítico)</v>
      </c>
      <c r="D1998">
        <v>3</v>
      </c>
      <c r="E1998">
        <v>51</v>
      </c>
      <c r="F1998">
        <v>0</v>
      </c>
    </row>
    <row r="1999" spans="1:6" x14ac:dyDescent="0.35">
      <c r="A1999" t="str">
        <v>Incidente</v>
      </c>
      <c r="B1999" t="str">
        <v>Type2</v>
      </c>
      <c r="C1999" t="str">
        <v>A (Muy Importante)</v>
      </c>
      <c r="D1999">
        <v>3</v>
      </c>
      <c r="E1999">
        <v>56</v>
      </c>
      <c r="F1999">
        <v>56</v>
      </c>
    </row>
    <row r="2000" spans="1:6" x14ac:dyDescent="0.35">
      <c r="A2000" t="str">
        <v>Incidente</v>
      </c>
      <c r="B2000" t="str">
        <v>Type8</v>
      </c>
      <c r="C2000" t="str">
        <v>A (Muy Importante)</v>
      </c>
      <c r="D2000">
        <v>3</v>
      </c>
      <c r="E2000">
        <v>41</v>
      </c>
      <c r="F2000">
        <v>0</v>
      </c>
    </row>
    <row r="2001" spans="1:6" x14ac:dyDescent="0.35">
      <c r="A2001" t="str">
        <v>Incidente</v>
      </c>
      <c r="B2001" t="str">
        <v>Type2</v>
      </c>
      <c r="C2001" t="str">
        <v>A (Muy Importante)</v>
      </c>
      <c r="D2001">
        <v>3</v>
      </c>
      <c r="E2001">
        <v>64</v>
      </c>
      <c r="F2001">
        <v>64</v>
      </c>
    </row>
    <row r="2002" spans="1:6" x14ac:dyDescent="0.35">
      <c r="A2002" t="str">
        <v>Incidente</v>
      </c>
      <c r="B2002" t="str">
        <v>Type29</v>
      </c>
      <c r="C2002" t="str">
        <v>A+ (Crítico)</v>
      </c>
      <c r="D2002">
        <v>3</v>
      </c>
      <c r="E2002">
        <v>46</v>
      </c>
      <c r="F2002">
        <v>3</v>
      </c>
    </row>
    <row r="2003" spans="1:6" x14ac:dyDescent="0.35">
      <c r="A2003" t="str">
        <v>Incidente</v>
      </c>
      <c r="B2003" t="str">
        <v>Type8</v>
      </c>
      <c r="C2003" t="str">
        <v>A (Muy Importante)</v>
      </c>
      <c r="D2003">
        <v>3</v>
      </c>
      <c r="E2003">
        <v>50</v>
      </c>
      <c r="F2003">
        <v>0</v>
      </c>
    </row>
    <row r="2004" spans="1:6" x14ac:dyDescent="0.35">
      <c r="A2004" t="str">
        <v>Incidente</v>
      </c>
      <c r="B2004" t="str">
        <v>Type8</v>
      </c>
      <c r="C2004" t="str">
        <v>B (Importante)</v>
      </c>
      <c r="D2004">
        <v>3</v>
      </c>
      <c r="E2004">
        <v>68</v>
      </c>
      <c r="F2004">
        <v>68</v>
      </c>
    </row>
    <row r="2005" spans="1:6" x14ac:dyDescent="0.35">
      <c r="A2005" t="str">
        <v>Incidente</v>
      </c>
      <c r="B2005" t="str">
        <v>Type8</v>
      </c>
      <c r="C2005" t="str">
        <v>A+ (Crítico)</v>
      </c>
      <c r="D2005">
        <v>3</v>
      </c>
      <c r="E2005">
        <v>59</v>
      </c>
      <c r="F2005">
        <v>0</v>
      </c>
    </row>
    <row r="2006" spans="1:6" x14ac:dyDescent="0.35">
      <c r="A2006" t="str">
        <v>Incidente</v>
      </c>
      <c r="B2006" t="str">
        <v>Type13</v>
      </c>
      <c r="C2006" t="str">
        <v>A+ (Crítico)</v>
      </c>
      <c r="D2006">
        <v>3</v>
      </c>
      <c r="E2006">
        <v>53</v>
      </c>
      <c r="F2006">
        <v>0</v>
      </c>
    </row>
    <row r="2007" spans="1:6" x14ac:dyDescent="0.35">
      <c r="A2007" t="str">
        <v>Incidente</v>
      </c>
      <c r="B2007" t="str">
        <v>Type8</v>
      </c>
      <c r="C2007" t="str">
        <v>A+ (Crítico)</v>
      </c>
      <c r="D2007">
        <v>3</v>
      </c>
      <c r="E2007">
        <v>62</v>
      </c>
      <c r="F2007">
        <v>8</v>
      </c>
    </row>
    <row r="2008" spans="1:6" x14ac:dyDescent="0.35">
      <c r="A2008" t="str">
        <v>Incidente</v>
      </c>
      <c r="B2008" t="str">
        <v>Type8</v>
      </c>
      <c r="C2008" t="str">
        <v>A (Muy Importante)</v>
      </c>
      <c r="D2008">
        <v>3</v>
      </c>
      <c r="E2008">
        <v>61</v>
      </c>
      <c r="F2008">
        <v>61</v>
      </c>
    </row>
    <row r="2009" spans="1:6" x14ac:dyDescent="0.35">
      <c r="A2009" t="str">
        <v>Incidente</v>
      </c>
      <c r="B2009" t="str">
        <v>Type8</v>
      </c>
      <c r="C2009" t="str">
        <v>A++ (Bloqueo)</v>
      </c>
      <c r="D2009">
        <v>3</v>
      </c>
      <c r="E2009">
        <v>203</v>
      </c>
      <c r="F2009">
        <v>0</v>
      </c>
    </row>
    <row r="2010" spans="1:6" x14ac:dyDescent="0.35">
      <c r="A2010" t="str">
        <v>Incidente</v>
      </c>
      <c r="B2010" t="str">
        <v>Type8</v>
      </c>
      <c r="C2010" t="str">
        <v>A++ (Bloqueo)</v>
      </c>
      <c r="D2010">
        <v>3</v>
      </c>
      <c r="E2010">
        <v>231</v>
      </c>
      <c r="F2010">
        <v>0</v>
      </c>
    </row>
    <row r="2011" spans="1:6" x14ac:dyDescent="0.35">
      <c r="A2011" t="str">
        <v>Incidente</v>
      </c>
      <c r="B2011" t="str">
        <v>Type8</v>
      </c>
      <c r="C2011" t="str">
        <v>A++ (Bloqueo)</v>
      </c>
      <c r="D2011">
        <v>3</v>
      </c>
      <c r="E2011">
        <v>312</v>
      </c>
      <c r="F2011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97B5-6DE4-43CD-87D3-56CB7DAA23D1}">
  <dimension ref="A1:S2011"/>
  <sheetViews>
    <sheetView topLeftCell="A1987" workbookViewId="0">
      <selection activeCell="B2002" sqref="B2002"/>
    </sheetView>
  </sheetViews>
  <sheetFormatPr baseColWidth="10" defaultRowHeight="15.5" x14ac:dyDescent="0.35"/>
  <cols>
    <col min="1" max="1" width="18.58203125" bestFit="1" customWidth="1"/>
    <col min="2" max="2" width="42.9140625" bestFit="1" customWidth="1"/>
    <col min="3" max="3" width="17.08203125" bestFit="1" customWidth="1"/>
    <col min="4" max="4" width="8.75" bestFit="1" customWidth="1"/>
    <col min="5" max="5" width="19.33203125" bestFit="1" customWidth="1"/>
    <col min="6" max="6" width="16.5" bestFit="1" customWidth="1"/>
    <col min="7" max="7" width="10.33203125" bestFit="1" customWidth="1"/>
    <col min="8" max="8" width="12.83203125" bestFit="1" customWidth="1"/>
    <col min="9" max="9" width="21" bestFit="1" customWidth="1"/>
    <col min="10" max="10" width="18.83203125" bestFit="1" customWidth="1"/>
    <col min="11" max="11" width="16.08203125" bestFit="1" customWidth="1"/>
    <col min="12" max="12" width="10.33203125" bestFit="1" customWidth="1"/>
    <col min="13" max="19" width="10.6640625" style="1"/>
  </cols>
  <sheetData>
    <row r="1" spans="1:19" x14ac:dyDescent="0.35">
      <c r="A1" t="s">
        <v>12</v>
      </c>
      <c r="B1" t="s">
        <v>13</v>
      </c>
      <c r="C1" t="s">
        <v>14</v>
      </c>
      <c r="D1" t="s">
        <v>3</v>
      </c>
      <c r="E1" t="s">
        <v>15</v>
      </c>
      <c r="F1" t="s">
        <v>16</v>
      </c>
      <c r="G1" t="s">
        <v>4</v>
      </c>
      <c r="H1" t="s">
        <v>5</v>
      </c>
      <c r="I1" t="s">
        <v>1018</v>
      </c>
      <c r="J1" t="s">
        <v>1019</v>
      </c>
      <c r="K1" t="s">
        <v>1036</v>
      </c>
      <c r="L1" t="s">
        <v>6</v>
      </c>
      <c r="M1" s="25" t="s">
        <v>7</v>
      </c>
      <c r="N1" s="25" t="s">
        <v>1025</v>
      </c>
      <c r="O1" s="25" t="s">
        <v>8</v>
      </c>
      <c r="P1" s="25" t="s">
        <v>9</v>
      </c>
      <c r="Q1" s="25" t="s">
        <v>0</v>
      </c>
      <c r="R1" s="25" t="s">
        <v>1</v>
      </c>
      <c r="S1" s="25" t="s">
        <v>2</v>
      </c>
    </row>
    <row r="2" spans="1:19" x14ac:dyDescent="0.35">
      <c r="A2" t="s">
        <v>17</v>
      </c>
      <c r="B2" t="s">
        <v>2083</v>
      </c>
      <c r="C2" t="s">
        <v>20</v>
      </c>
      <c r="D2" t="s">
        <v>6</v>
      </c>
      <c r="E2" t="s">
        <v>1020</v>
      </c>
      <c r="F2">
        <v>6460592</v>
      </c>
      <c r="G2" s="2">
        <v>44985</v>
      </c>
      <c r="H2" s="2">
        <v>44985</v>
      </c>
      <c r="I2" s="2"/>
      <c r="J2" s="2"/>
      <c r="K2" t="s">
        <v>1037</v>
      </c>
      <c r="L2" s="2">
        <v>44985</v>
      </c>
      <c r="M2" s="1">
        <f>Tabla1_Resueltas[[#This Row],[Resuelta]]-Tabla1_Resueltas[[#This Row],[Creada]]</f>
        <v>0</v>
      </c>
      <c r="N2" s="1">
        <f>Tabla1_Resueltas[[#This Row],[Fecha Fin Escalado]]-Tabla1_Resueltas[[#This Row],[Fecha Inicio Escalado]]</f>
        <v>0</v>
      </c>
      <c r="O2" s="1">
        <f>YEAR(Tabla1_Resueltas[[#This Row],[Resuelta]])</f>
        <v>2023</v>
      </c>
      <c r="P2" s="1">
        <f>MONTH(Tabla1_Resueltas[[#This Row],[Resuelta]])</f>
        <v>2</v>
      </c>
      <c r="Q2" s="1">
        <f>_xlfn.PERCENTILE.INC(Tabla1_Resueltas[CicleTime],0.85)</f>
        <v>28</v>
      </c>
      <c r="R2" s="1">
        <f>_xlfn.PERCENTILE.INC(Tabla1_Resueltas[CicleTime],0.7)</f>
        <v>9</v>
      </c>
      <c r="S2" s="1">
        <f>_xlfn.PERCENTILE.INC(Tabla1_Resueltas[CicleTime],0.5)</f>
        <v>3</v>
      </c>
    </row>
    <row r="3" spans="1:19" x14ac:dyDescent="0.35">
      <c r="A3" t="s">
        <v>17</v>
      </c>
      <c r="B3" t="s">
        <v>2083</v>
      </c>
      <c r="C3" t="s">
        <v>20</v>
      </c>
      <c r="D3" t="s">
        <v>6</v>
      </c>
      <c r="E3" t="s">
        <v>1021</v>
      </c>
      <c r="F3">
        <v>6460569</v>
      </c>
      <c r="G3" s="2">
        <v>44985</v>
      </c>
      <c r="H3" s="2">
        <v>44985</v>
      </c>
      <c r="I3" s="2"/>
      <c r="J3" s="2"/>
      <c r="K3" t="s">
        <v>1037</v>
      </c>
      <c r="L3" s="2">
        <v>44985</v>
      </c>
      <c r="M3" s="1">
        <f>Tabla1_Resueltas[[#This Row],[Resuelta]]-Tabla1_Resueltas[[#This Row],[Creada]]</f>
        <v>0</v>
      </c>
      <c r="N3" s="1">
        <f>Tabla1_Resueltas[[#This Row],[Fecha Fin Escalado]]-Tabla1_Resueltas[[#This Row],[Fecha Inicio Escalado]]</f>
        <v>0</v>
      </c>
      <c r="O3" s="1">
        <f>YEAR(Tabla1_Resueltas[[#This Row],[Resuelta]])</f>
        <v>2023</v>
      </c>
      <c r="P3" s="1">
        <f>MONTH(Tabla1_Resueltas[[#This Row],[Resuelta]])</f>
        <v>2</v>
      </c>
      <c r="Q3" s="1">
        <f>_xlfn.PERCENTILE.INC(Tabla1_Resueltas[CicleTime],0.85)</f>
        <v>28</v>
      </c>
      <c r="R3" s="1">
        <f>_xlfn.PERCENTILE.INC(Tabla1_Resueltas[CicleTime],0.7)</f>
        <v>9</v>
      </c>
      <c r="S3" s="1">
        <f>_xlfn.PERCENTILE.INC(Tabla1_Resueltas[CicleTime],0.5)</f>
        <v>3</v>
      </c>
    </row>
    <row r="4" spans="1:19" x14ac:dyDescent="0.35">
      <c r="A4" t="s">
        <v>19</v>
      </c>
      <c r="B4" t="s">
        <v>2084</v>
      </c>
      <c r="C4" t="s">
        <v>20</v>
      </c>
      <c r="D4" t="s">
        <v>6</v>
      </c>
      <c r="E4" t="s">
        <v>977</v>
      </c>
      <c r="F4">
        <v>6459341</v>
      </c>
      <c r="G4" s="2">
        <v>44985</v>
      </c>
      <c r="H4" s="2">
        <v>44985</v>
      </c>
      <c r="I4" s="2"/>
      <c r="J4" s="2"/>
      <c r="K4" t="s">
        <v>1037</v>
      </c>
      <c r="L4" s="2">
        <v>44985</v>
      </c>
      <c r="M4" s="1">
        <f>Tabla1_Resueltas[[#This Row],[Resuelta]]-Tabla1_Resueltas[[#This Row],[Creada]]</f>
        <v>0</v>
      </c>
      <c r="N4" s="1">
        <f>Tabla1_Resueltas[[#This Row],[Fecha Fin Escalado]]-Tabla1_Resueltas[[#This Row],[Fecha Inicio Escalado]]</f>
        <v>0</v>
      </c>
      <c r="O4" s="1">
        <f>YEAR(Tabla1_Resueltas[[#This Row],[Resuelta]])</f>
        <v>2023</v>
      </c>
      <c r="P4" s="1">
        <f>MONTH(Tabla1_Resueltas[[#This Row],[Resuelta]])</f>
        <v>2</v>
      </c>
      <c r="Q4" s="1">
        <f>_xlfn.PERCENTILE.INC(Tabla1_Resueltas[CicleTime],0.85)</f>
        <v>28</v>
      </c>
      <c r="R4" s="1">
        <f>_xlfn.PERCENTILE.INC(Tabla1_Resueltas[CicleTime],0.7)</f>
        <v>9</v>
      </c>
      <c r="S4" s="1">
        <f>_xlfn.PERCENTILE.INC(Tabla1_Resueltas[CicleTime],0.5)</f>
        <v>3</v>
      </c>
    </row>
    <row r="5" spans="1:19" x14ac:dyDescent="0.35">
      <c r="A5" t="s">
        <v>17</v>
      </c>
      <c r="B5" t="s">
        <v>2083</v>
      </c>
      <c r="C5" t="s">
        <v>20</v>
      </c>
      <c r="D5" t="s">
        <v>6</v>
      </c>
      <c r="E5" t="s">
        <v>978</v>
      </c>
      <c r="F5">
        <v>6455768</v>
      </c>
      <c r="G5" s="2">
        <v>44984</v>
      </c>
      <c r="H5" s="2">
        <v>44985</v>
      </c>
      <c r="I5" s="2"/>
      <c r="J5" s="2"/>
      <c r="K5" t="s">
        <v>1037</v>
      </c>
      <c r="L5" s="2">
        <v>44985</v>
      </c>
      <c r="M5" s="1">
        <f>Tabla1_Resueltas[[#This Row],[Resuelta]]-Tabla1_Resueltas[[#This Row],[Creada]]</f>
        <v>1</v>
      </c>
      <c r="N5" s="1">
        <f>Tabla1_Resueltas[[#This Row],[Fecha Fin Escalado]]-Tabla1_Resueltas[[#This Row],[Fecha Inicio Escalado]]</f>
        <v>0</v>
      </c>
      <c r="O5" s="1">
        <f>YEAR(Tabla1_Resueltas[[#This Row],[Resuelta]])</f>
        <v>2023</v>
      </c>
      <c r="P5" s="1">
        <f>MONTH(Tabla1_Resueltas[[#This Row],[Resuelta]])</f>
        <v>2</v>
      </c>
      <c r="Q5" s="1">
        <f>_xlfn.PERCENTILE.INC(Tabla1_Resueltas[CicleTime],0.85)</f>
        <v>28</v>
      </c>
      <c r="R5" s="1">
        <f>_xlfn.PERCENTILE.INC(Tabla1_Resueltas[CicleTime],0.7)</f>
        <v>9</v>
      </c>
      <c r="S5" s="1">
        <f>_xlfn.PERCENTILE.INC(Tabla1_Resueltas[CicleTime],0.5)</f>
        <v>3</v>
      </c>
    </row>
    <row r="6" spans="1:19" x14ac:dyDescent="0.35">
      <c r="A6" t="s">
        <v>17</v>
      </c>
      <c r="B6" t="s">
        <v>2085</v>
      </c>
      <c r="C6" t="s">
        <v>20</v>
      </c>
      <c r="D6" t="s">
        <v>6</v>
      </c>
      <c r="E6" t="s">
        <v>979</v>
      </c>
      <c r="F6">
        <v>6454743</v>
      </c>
      <c r="G6" s="2">
        <v>44984</v>
      </c>
      <c r="H6" s="2">
        <v>44985</v>
      </c>
      <c r="I6" s="2"/>
      <c r="J6" s="2"/>
      <c r="K6" t="s">
        <v>1037</v>
      </c>
      <c r="L6" s="2">
        <v>44984</v>
      </c>
      <c r="M6" s="1">
        <f>Tabla1_Resueltas[[#This Row],[Resuelta]]-Tabla1_Resueltas[[#This Row],[Creada]]</f>
        <v>0</v>
      </c>
      <c r="N6" s="1">
        <f>Tabla1_Resueltas[[#This Row],[Fecha Fin Escalado]]-Tabla1_Resueltas[[#This Row],[Fecha Inicio Escalado]]</f>
        <v>0</v>
      </c>
      <c r="O6" s="1">
        <f>YEAR(Tabla1_Resueltas[[#This Row],[Resuelta]])</f>
        <v>2023</v>
      </c>
      <c r="P6" s="1">
        <f>MONTH(Tabla1_Resueltas[[#This Row],[Resuelta]])</f>
        <v>2</v>
      </c>
      <c r="Q6" s="1">
        <f>_xlfn.PERCENTILE.INC(Tabla1_Resueltas[CicleTime],0.85)</f>
        <v>28</v>
      </c>
      <c r="R6" s="1">
        <f>_xlfn.PERCENTILE.INC(Tabla1_Resueltas[CicleTime],0.7)</f>
        <v>9</v>
      </c>
      <c r="S6" s="1">
        <f>_xlfn.PERCENTILE.INC(Tabla1_Resueltas[CicleTime],0.5)</f>
        <v>3</v>
      </c>
    </row>
    <row r="7" spans="1:19" x14ac:dyDescent="0.35">
      <c r="A7" t="s">
        <v>19</v>
      </c>
      <c r="B7" t="s">
        <v>2084</v>
      </c>
      <c r="C7" t="s">
        <v>20</v>
      </c>
      <c r="D7" t="s">
        <v>6</v>
      </c>
      <c r="E7" t="s">
        <v>980</v>
      </c>
      <c r="F7">
        <v>6454361</v>
      </c>
      <c r="G7" s="2">
        <v>44984</v>
      </c>
      <c r="H7" s="2">
        <v>44984</v>
      </c>
      <c r="I7" s="2">
        <v>44984</v>
      </c>
      <c r="J7" s="2">
        <v>44984</v>
      </c>
      <c r="K7" t="s">
        <v>1037</v>
      </c>
      <c r="L7" s="2">
        <v>44984</v>
      </c>
      <c r="M7" s="1">
        <f>Tabla1_Resueltas[[#This Row],[Resuelta]]-Tabla1_Resueltas[[#This Row],[Creada]]</f>
        <v>0</v>
      </c>
      <c r="N7" s="1">
        <f>Tabla1_Resueltas[[#This Row],[Fecha Fin Escalado]]-Tabla1_Resueltas[[#This Row],[Fecha Inicio Escalado]]</f>
        <v>0</v>
      </c>
      <c r="O7" s="1">
        <f>YEAR(Tabla1_Resueltas[[#This Row],[Resuelta]])</f>
        <v>2023</v>
      </c>
      <c r="P7" s="1">
        <f>MONTH(Tabla1_Resueltas[[#This Row],[Resuelta]])</f>
        <v>2</v>
      </c>
      <c r="Q7" s="1">
        <f>_xlfn.PERCENTILE.INC(Tabla1_Resueltas[CicleTime],0.85)</f>
        <v>28</v>
      </c>
      <c r="R7" s="1">
        <f>_xlfn.PERCENTILE.INC(Tabla1_Resueltas[CicleTime],0.7)</f>
        <v>9</v>
      </c>
      <c r="S7" s="1">
        <f>_xlfn.PERCENTILE.INC(Tabla1_Resueltas[CicleTime],0.5)</f>
        <v>3</v>
      </c>
    </row>
    <row r="8" spans="1:19" x14ac:dyDescent="0.35">
      <c r="A8" t="s">
        <v>19</v>
      </c>
      <c r="B8" t="s">
        <v>2084</v>
      </c>
      <c r="C8" t="s">
        <v>20</v>
      </c>
      <c r="D8" t="s">
        <v>6</v>
      </c>
      <c r="E8" t="s">
        <v>971</v>
      </c>
      <c r="F8">
        <v>6451945</v>
      </c>
      <c r="G8" s="2">
        <v>44984</v>
      </c>
      <c r="H8" s="2">
        <v>44985</v>
      </c>
      <c r="I8" s="2"/>
      <c r="J8" s="2"/>
      <c r="K8" t="s">
        <v>1037</v>
      </c>
      <c r="L8" s="2">
        <v>44985</v>
      </c>
      <c r="M8" s="1">
        <f>Tabla1_Resueltas[[#This Row],[Resuelta]]-Tabla1_Resueltas[[#This Row],[Creada]]</f>
        <v>1</v>
      </c>
      <c r="N8" s="1">
        <f>Tabla1_Resueltas[[#This Row],[Fecha Fin Escalado]]-Tabla1_Resueltas[[#This Row],[Fecha Inicio Escalado]]</f>
        <v>0</v>
      </c>
      <c r="O8" s="1">
        <f>YEAR(Tabla1_Resueltas[[#This Row],[Resuelta]])</f>
        <v>2023</v>
      </c>
      <c r="P8" s="1">
        <f>MONTH(Tabla1_Resueltas[[#This Row],[Resuelta]])</f>
        <v>2</v>
      </c>
      <c r="Q8" s="1">
        <f>_xlfn.PERCENTILE.INC(Tabla1_Resueltas[CicleTime],0.85)</f>
        <v>28</v>
      </c>
      <c r="R8" s="1">
        <f>_xlfn.PERCENTILE.INC(Tabla1_Resueltas[CicleTime],0.7)</f>
        <v>9</v>
      </c>
      <c r="S8" s="1">
        <f>_xlfn.PERCENTILE.INC(Tabla1_Resueltas[CicleTime],0.5)</f>
        <v>3</v>
      </c>
    </row>
    <row r="9" spans="1:19" x14ac:dyDescent="0.35">
      <c r="A9" t="s">
        <v>19</v>
      </c>
      <c r="B9" t="s">
        <v>2084</v>
      </c>
      <c r="C9" t="s">
        <v>20</v>
      </c>
      <c r="D9" t="s">
        <v>6</v>
      </c>
      <c r="E9" t="s">
        <v>972</v>
      </c>
      <c r="F9">
        <v>6451915</v>
      </c>
      <c r="G9" s="2">
        <v>44984</v>
      </c>
      <c r="H9" s="2">
        <v>44985</v>
      </c>
      <c r="I9" s="2"/>
      <c r="J9" s="2"/>
      <c r="K9" t="s">
        <v>1037</v>
      </c>
      <c r="L9" s="2">
        <v>44985</v>
      </c>
      <c r="M9" s="1">
        <f>Tabla1_Resueltas[[#This Row],[Resuelta]]-Tabla1_Resueltas[[#This Row],[Creada]]</f>
        <v>1</v>
      </c>
      <c r="N9" s="1">
        <f>Tabla1_Resueltas[[#This Row],[Fecha Fin Escalado]]-Tabla1_Resueltas[[#This Row],[Fecha Inicio Escalado]]</f>
        <v>0</v>
      </c>
      <c r="O9" s="1">
        <f>YEAR(Tabla1_Resueltas[[#This Row],[Resuelta]])</f>
        <v>2023</v>
      </c>
      <c r="P9" s="1">
        <f>MONTH(Tabla1_Resueltas[[#This Row],[Resuelta]])</f>
        <v>2</v>
      </c>
      <c r="Q9" s="1">
        <f>_xlfn.PERCENTILE.INC(Tabla1_Resueltas[CicleTime],0.85)</f>
        <v>28</v>
      </c>
      <c r="R9" s="1">
        <f>_xlfn.PERCENTILE.INC(Tabla1_Resueltas[CicleTime],0.7)</f>
        <v>9</v>
      </c>
      <c r="S9" s="1">
        <f>_xlfn.PERCENTILE.INC(Tabla1_Resueltas[CicleTime],0.5)</f>
        <v>3</v>
      </c>
    </row>
    <row r="10" spans="1:19" x14ac:dyDescent="0.35">
      <c r="A10" t="s">
        <v>19</v>
      </c>
      <c r="B10" t="s">
        <v>2084</v>
      </c>
      <c r="C10" t="s">
        <v>20</v>
      </c>
      <c r="D10" t="s">
        <v>6</v>
      </c>
      <c r="E10" t="s">
        <v>973</v>
      </c>
      <c r="F10">
        <v>6451487</v>
      </c>
      <c r="G10" s="2">
        <v>44984</v>
      </c>
      <c r="H10" s="2">
        <v>44985</v>
      </c>
      <c r="I10" s="2">
        <v>44984</v>
      </c>
      <c r="J10" s="2">
        <v>44985</v>
      </c>
      <c r="K10" t="s">
        <v>1037</v>
      </c>
      <c r="L10" s="2">
        <v>44985</v>
      </c>
      <c r="M10" s="1">
        <f>Tabla1_Resueltas[[#This Row],[Resuelta]]-Tabla1_Resueltas[[#This Row],[Creada]]</f>
        <v>1</v>
      </c>
      <c r="N10" s="1">
        <f>Tabla1_Resueltas[[#This Row],[Fecha Fin Escalado]]-Tabla1_Resueltas[[#This Row],[Fecha Inicio Escalado]]</f>
        <v>1</v>
      </c>
      <c r="O10" s="1">
        <f>YEAR(Tabla1_Resueltas[[#This Row],[Resuelta]])</f>
        <v>2023</v>
      </c>
      <c r="P10" s="1">
        <f>MONTH(Tabla1_Resueltas[[#This Row],[Resuelta]])</f>
        <v>2</v>
      </c>
      <c r="Q10" s="1">
        <f>_xlfn.PERCENTILE.INC(Tabla1_Resueltas[CicleTime],0.85)</f>
        <v>28</v>
      </c>
      <c r="R10" s="1">
        <f>_xlfn.PERCENTILE.INC(Tabla1_Resueltas[CicleTime],0.7)</f>
        <v>9</v>
      </c>
      <c r="S10" s="1">
        <f>_xlfn.PERCENTILE.INC(Tabla1_Resueltas[CicleTime],0.5)</f>
        <v>3</v>
      </c>
    </row>
    <row r="11" spans="1:19" x14ac:dyDescent="0.35">
      <c r="A11" t="s">
        <v>19</v>
      </c>
      <c r="B11" t="s">
        <v>2086</v>
      </c>
      <c r="C11" t="s">
        <v>18</v>
      </c>
      <c r="D11" t="s">
        <v>6</v>
      </c>
      <c r="E11" t="s">
        <v>981</v>
      </c>
      <c r="F11">
        <v>6450647</v>
      </c>
      <c r="G11" s="2">
        <v>44984</v>
      </c>
      <c r="H11" s="2">
        <v>44984</v>
      </c>
      <c r="I11" s="2"/>
      <c r="J11" s="2"/>
      <c r="K11" t="s">
        <v>1037</v>
      </c>
      <c r="L11" s="2">
        <v>44984</v>
      </c>
      <c r="M11" s="1">
        <f>Tabla1_Resueltas[[#This Row],[Resuelta]]-Tabla1_Resueltas[[#This Row],[Creada]]</f>
        <v>0</v>
      </c>
      <c r="N11" s="1">
        <f>Tabla1_Resueltas[[#This Row],[Fecha Fin Escalado]]-Tabla1_Resueltas[[#This Row],[Fecha Inicio Escalado]]</f>
        <v>0</v>
      </c>
      <c r="O11" s="1">
        <f>YEAR(Tabla1_Resueltas[[#This Row],[Resuelta]])</f>
        <v>2023</v>
      </c>
      <c r="P11" s="1">
        <f>MONTH(Tabla1_Resueltas[[#This Row],[Resuelta]])</f>
        <v>2</v>
      </c>
      <c r="Q11" s="1">
        <f>_xlfn.PERCENTILE.INC(Tabla1_Resueltas[CicleTime],0.85)</f>
        <v>28</v>
      </c>
      <c r="R11" s="1">
        <f>_xlfn.PERCENTILE.INC(Tabla1_Resueltas[CicleTime],0.7)</f>
        <v>9</v>
      </c>
      <c r="S11" s="1">
        <f>_xlfn.PERCENTILE.INC(Tabla1_Resueltas[CicleTime],0.5)</f>
        <v>3</v>
      </c>
    </row>
    <row r="12" spans="1:19" x14ac:dyDescent="0.35">
      <c r="A12" t="s">
        <v>19</v>
      </c>
      <c r="B12" t="s">
        <v>2084</v>
      </c>
      <c r="C12" t="s">
        <v>20</v>
      </c>
      <c r="D12" t="s">
        <v>6</v>
      </c>
      <c r="E12" t="s">
        <v>982</v>
      </c>
      <c r="F12">
        <v>6444393</v>
      </c>
      <c r="G12" s="2">
        <v>44981</v>
      </c>
      <c r="H12" s="2">
        <v>44985</v>
      </c>
      <c r="I12" s="2"/>
      <c r="J12" s="2"/>
      <c r="K12" t="s">
        <v>1037</v>
      </c>
      <c r="L12" s="2">
        <v>44985</v>
      </c>
      <c r="M12" s="1">
        <f>Tabla1_Resueltas[[#This Row],[Resuelta]]-Tabla1_Resueltas[[#This Row],[Creada]]</f>
        <v>4</v>
      </c>
      <c r="N12" s="1">
        <f>Tabla1_Resueltas[[#This Row],[Fecha Fin Escalado]]-Tabla1_Resueltas[[#This Row],[Fecha Inicio Escalado]]</f>
        <v>0</v>
      </c>
      <c r="O12" s="1">
        <f>YEAR(Tabla1_Resueltas[[#This Row],[Resuelta]])</f>
        <v>2023</v>
      </c>
      <c r="P12" s="1">
        <f>MONTH(Tabla1_Resueltas[[#This Row],[Resuelta]])</f>
        <v>2</v>
      </c>
      <c r="Q12" s="1">
        <f>_xlfn.PERCENTILE.INC(Tabla1_Resueltas[CicleTime],0.85)</f>
        <v>28</v>
      </c>
      <c r="R12" s="1">
        <f>_xlfn.PERCENTILE.INC(Tabla1_Resueltas[CicleTime],0.7)</f>
        <v>9</v>
      </c>
      <c r="S12" s="1">
        <f>_xlfn.PERCENTILE.INC(Tabla1_Resueltas[CicleTime],0.5)</f>
        <v>3</v>
      </c>
    </row>
    <row r="13" spans="1:19" x14ac:dyDescent="0.35">
      <c r="A13" t="s">
        <v>17</v>
      </c>
      <c r="B13" t="s">
        <v>2087</v>
      </c>
      <c r="C13" t="s">
        <v>18</v>
      </c>
      <c r="D13" t="s">
        <v>6</v>
      </c>
      <c r="E13" t="s">
        <v>983</v>
      </c>
      <c r="F13">
        <v>6443175</v>
      </c>
      <c r="G13" s="2">
        <v>44981</v>
      </c>
      <c r="H13" s="2">
        <v>44981</v>
      </c>
      <c r="I13" s="2"/>
      <c r="J13" s="2"/>
      <c r="K13" t="s">
        <v>1037</v>
      </c>
      <c r="L13" s="2">
        <v>44981</v>
      </c>
      <c r="M13" s="1">
        <f>Tabla1_Resueltas[[#This Row],[Resuelta]]-Tabla1_Resueltas[[#This Row],[Creada]]</f>
        <v>0</v>
      </c>
      <c r="N13" s="1">
        <f>Tabla1_Resueltas[[#This Row],[Fecha Fin Escalado]]-Tabla1_Resueltas[[#This Row],[Fecha Inicio Escalado]]</f>
        <v>0</v>
      </c>
      <c r="O13" s="1">
        <f>YEAR(Tabla1_Resueltas[[#This Row],[Resuelta]])</f>
        <v>2023</v>
      </c>
      <c r="P13" s="1">
        <f>MONTH(Tabla1_Resueltas[[#This Row],[Resuelta]])</f>
        <v>2</v>
      </c>
      <c r="Q13" s="1">
        <f>_xlfn.PERCENTILE.INC(Tabla1_Resueltas[CicleTime],0.85)</f>
        <v>28</v>
      </c>
      <c r="R13" s="1">
        <f>_xlfn.PERCENTILE.INC(Tabla1_Resueltas[CicleTime],0.7)</f>
        <v>9</v>
      </c>
      <c r="S13" s="1">
        <f>_xlfn.PERCENTILE.INC(Tabla1_Resueltas[CicleTime],0.5)</f>
        <v>3</v>
      </c>
    </row>
    <row r="14" spans="1:19" x14ac:dyDescent="0.35">
      <c r="A14" t="s">
        <v>19</v>
      </c>
      <c r="B14" t="s">
        <v>2084</v>
      </c>
      <c r="C14" t="s">
        <v>20</v>
      </c>
      <c r="D14" t="s">
        <v>6</v>
      </c>
      <c r="E14" t="s">
        <v>974</v>
      </c>
      <c r="F14">
        <v>6441904</v>
      </c>
      <c r="G14" s="2">
        <v>44981</v>
      </c>
      <c r="H14" s="2">
        <v>44985</v>
      </c>
      <c r="I14" s="2"/>
      <c r="J14" s="2"/>
      <c r="K14" t="s">
        <v>1037</v>
      </c>
      <c r="L14" s="2">
        <v>44985</v>
      </c>
      <c r="M14" s="1">
        <f>Tabla1_Resueltas[[#This Row],[Resuelta]]-Tabla1_Resueltas[[#This Row],[Creada]]</f>
        <v>4</v>
      </c>
      <c r="N14" s="1">
        <f>Tabla1_Resueltas[[#This Row],[Fecha Fin Escalado]]-Tabla1_Resueltas[[#This Row],[Fecha Inicio Escalado]]</f>
        <v>0</v>
      </c>
      <c r="O14" s="1">
        <f>YEAR(Tabla1_Resueltas[[#This Row],[Resuelta]])</f>
        <v>2023</v>
      </c>
      <c r="P14" s="1">
        <f>MONTH(Tabla1_Resueltas[[#This Row],[Resuelta]])</f>
        <v>2</v>
      </c>
      <c r="Q14" s="1">
        <f>_xlfn.PERCENTILE.INC(Tabla1_Resueltas[CicleTime],0.85)</f>
        <v>28</v>
      </c>
      <c r="R14" s="1">
        <f>_xlfn.PERCENTILE.INC(Tabla1_Resueltas[CicleTime],0.7)</f>
        <v>9</v>
      </c>
      <c r="S14" s="1">
        <f>_xlfn.PERCENTILE.INC(Tabla1_Resueltas[CicleTime],0.5)</f>
        <v>3</v>
      </c>
    </row>
    <row r="15" spans="1:19" x14ac:dyDescent="0.35">
      <c r="A15" t="s">
        <v>19</v>
      </c>
      <c r="B15" t="s">
        <v>2086</v>
      </c>
      <c r="C15" t="s">
        <v>36</v>
      </c>
      <c r="D15" t="s">
        <v>6</v>
      </c>
      <c r="E15" t="s">
        <v>984</v>
      </c>
      <c r="F15">
        <v>6441867</v>
      </c>
      <c r="G15" s="2">
        <v>44981</v>
      </c>
      <c r="H15" s="2">
        <v>44984</v>
      </c>
      <c r="I15" s="2">
        <v>44981</v>
      </c>
      <c r="J15" s="2">
        <v>44984</v>
      </c>
      <c r="K15" t="s">
        <v>1037</v>
      </c>
      <c r="L15" s="2">
        <v>44984</v>
      </c>
      <c r="M15" s="1">
        <f>Tabla1_Resueltas[[#This Row],[Resuelta]]-Tabla1_Resueltas[[#This Row],[Creada]]</f>
        <v>3</v>
      </c>
      <c r="N15" s="1">
        <f>Tabla1_Resueltas[[#This Row],[Fecha Fin Escalado]]-Tabla1_Resueltas[[#This Row],[Fecha Inicio Escalado]]</f>
        <v>3</v>
      </c>
      <c r="O15" s="1">
        <f>YEAR(Tabla1_Resueltas[[#This Row],[Resuelta]])</f>
        <v>2023</v>
      </c>
      <c r="P15" s="1">
        <f>MONTH(Tabla1_Resueltas[[#This Row],[Resuelta]])</f>
        <v>2</v>
      </c>
      <c r="Q15" s="1">
        <f>_xlfn.PERCENTILE.INC(Tabla1_Resueltas[CicleTime],0.85)</f>
        <v>28</v>
      </c>
      <c r="R15" s="1">
        <f>_xlfn.PERCENTILE.INC(Tabla1_Resueltas[CicleTime],0.7)</f>
        <v>9</v>
      </c>
      <c r="S15" s="1">
        <f>_xlfn.PERCENTILE.INC(Tabla1_Resueltas[CicleTime],0.5)</f>
        <v>3</v>
      </c>
    </row>
    <row r="16" spans="1:19" x14ac:dyDescent="0.35">
      <c r="A16" t="s">
        <v>19</v>
      </c>
      <c r="B16" t="s">
        <v>2084</v>
      </c>
      <c r="C16" t="s">
        <v>20</v>
      </c>
      <c r="D16" t="s">
        <v>6</v>
      </c>
      <c r="E16" t="s">
        <v>975</v>
      </c>
      <c r="F16">
        <v>6441863</v>
      </c>
      <c r="G16" s="2">
        <v>44981</v>
      </c>
      <c r="H16" s="2">
        <v>44985</v>
      </c>
      <c r="I16" s="2"/>
      <c r="J16" s="2"/>
      <c r="K16" t="s">
        <v>1037</v>
      </c>
      <c r="L16" s="2">
        <v>44985</v>
      </c>
      <c r="M16" s="1">
        <f>Tabla1_Resueltas[[#This Row],[Resuelta]]-Tabla1_Resueltas[[#This Row],[Creada]]</f>
        <v>4</v>
      </c>
      <c r="N16" s="1">
        <f>Tabla1_Resueltas[[#This Row],[Fecha Fin Escalado]]-Tabla1_Resueltas[[#This Row],[Fecha Inicio Escalado]]</f>
        <v>0</v>
      </c>
      <c r="O16" s="1">
        <f>YEAR(Tabla1_Resueltas[[#This Row],[Resuelta]])</f>
        <v>2023</v>
      </c>
      <c r="P16" s="1">
        <f>MONTH(Tabla1_Resueltas[[#This Row],[Resuelta]])</f>
        <v>2</v>
      </c>
      <c r="Q16" s="1">
        <f>_xlfn.PERCENTILE.INC(Tabla1_Resueltas[CicleTime],0.85)</f>
        <v>28</v>
      </c>
      <c r="R16" s="1">
        <f>_xlfn.PERCENTILE.INC(Tabla1_Resueltas[CicleTime],0.7)</f>
        <v>9</v>
      </c>
      <c r="S16" s="1">
        <f>_xlfn.PERCENTILE.INC(Tabla1_Resueltas[CicleTime],0.5)</f>
        <v>3</v>
      </c>
    </row>
    <row r="17" spans="1:19" x14ac:dyDescent="0.35">
      <c r="A17" t="s">
        <v>19</v>
      </c>
      <c r="B17" t="s">
        <v>2086</v>
      </c>
      <c r="C17" t="s">
        <v>36</v>
      </c>
      <c r="D17" t="s">
        <v>6</v>
      </c>
      <c r="E17" t="s">
        <v>985</v>
      </c>
      <c r="F17">
        <v>6441862</v>
      </c>
      <c r="G17" s="2">
        <v>44981</v>
      </c>
      <c r="H17" s="2">
        <v>44981</v>
      </c>
      <c r="I17" s="2"/>
      <c r="J17" s="2"/>
      <c r="K17" t="s">
        <v>1037</v>
      </c>
      <c r="L17" s="2">
        <v>44981</v>
      </c>
      <c r="M17" s="1">
        <f>Tabla1_Resueltas[[#This Row],[Resuelta]]-Tabla1_Resueltas[[#This Row],[Creada]]</f>
        <v>0</v>
      </c>
      <c r="N17" s="1">
        <f>Tabla1_Resueltas[[#This Row],[Fecha Fin Escalado]]-Tabla1_Resueltas[[#This Row],[Fecha Inicio Escalado]]</f>
        <v>0</v>
      </c>
      <c r="O17" s="1">
        <f>YEAR(Tabla1_Resueltas[[#This Row],[Resuelta]])</f>
        <v>2023</v>
      </c>
      <c r="P17" s="1">
        <f>MONTH(Tabla1_Resueltas[[#This Row],[Resuelta]])</f>
        <v>2</v>
      </c>
      <c r="Q17" s="1">
        <f>_xlfn.PERCENTILE.INC(Tabla1_Resueltas[CicleTime],0.85)</f>
        <v>28</v>
      </c>
      <c r="R17" s="1">
        <f>_xlfn.PERCENTILE.INC(Tabla1_Resueltas[CicleTime],0.7)</f>
        <v>9</v>
      </c>
      <c r="S17" s="1">
        <f>_xlfn.PERCENTILE.INC(Tabla1_Resueltas[CicleTime],0.5)</f>
        <v>3</v>
      </c>
    </row>
    <row r="18" spans="1:19" x14ac:dyDescent="0.35">
      <c r="A18" t="s">
        <v>19</v>
      </c>
      <c r="B18" t="s">
        <v>2086</v>
      </c>
      <c r="C18" t="s">
        <v>43</v>
      </c>
      <c r="D18" t="s">
        <v>6</v>
      </c>
      <c r="E18" t="s">
        <v>986</v>
      </c>
      <c r="F18">
        <v>6441853</v>
      </c>
      <c r="G18" s="2">
        <v>44981</v>
      </c>
      <c r="H18" s="2">
        <v>44981</v>
      </c>
      <c r="I18" s="2"/>
      <c r="J18" s="2"/>
      <c r="K18" t="s">
        <v>1037</v>
      </c>
      <c r="L18" s="2">
        <v>44981</v>
      </c>
      <c r="M18" s="1">
        <f>Tabla1_Resueltas[[#This Row],[Resuelta]]-Tabla1_Resueltas[[#This Row],[Creada]]</f>
        <v>0</v>
      </c>
      <c r="N18" s="1">
        <f>Tabla1_Resueltas[[#This Row],[Fecha Fin Escalado]]-Tabla1_Resueltas[[#This Row],[Fecha Inicio Escalado]]</f>
        <v>0</v>
      </c>
      <c r="O18" s="1">
        <f>YEAR(Tabla1_Resueltas[[#This Row],[Resuelta]])</f>
        <v>2023</v>
      </c>
      <c r="P18" s="1">
        <f>MONTH(Tabla1_Resueltas[[#This Row],[Resuelta]])</f>
        <v>2</v>
      </c>
      <c r="Q18" s="1">
        <f>_xlfn.PERCENTILE.INC(Tabla1_Resueltas[CicleTime],0.85)</f>
        <v>28</v>
      </c>
      <c r="R18" s="1">
        <f>_xlfn.PERCENTILE.INC(Tabla1_Resueltas[CicleTime],0.7)</f>
        <v>9</v>
      </c>
      <c r="S18" s="1">
        <f>_xlfn.PERCENTILE.INC(Tabla1_Resueltas[CicleTime],0.5)</f>
        <v>3</v>
      </c>
    </row>
    <row r="19" spans="1:19" x14ac:dyDescent="0.35">
      <c r="A19" t="s">
        <v>19</v>
      </c>
      <c r="B19" t="s">
        <v>2084</v>
      </c>
      <c r="C19" t="s">
        <v>20</v>
      </c>
      <c r="D19" t="s">
        <v>6</v>
      </c>
      <c r="E19" t="s">
        <v>976</v>
      </c>
      <c r="F19">
        <v>6441829</v>
      </c>
      <c r="G19" s="2">
        <v>44981</v>
      </c>
      <c r="H19" s="2">
        <v>44985</v>
      </c>
      <c r="I19" s="2"/>
      <c r="J19" s="2"/>
      <c r="K19" t="s">
        <v>1037</v>
      </c>
      <c r="L19" s="2">
        <v>44985</v>
      </c>
      <c r="M19" s="1">
        <f>Tabla1_Resueltas[[#This Row],[Resuelta]]-Tabla1_Resueltas[[#This Row],[Creada]]</f>
        <v>4</v>
      </c>
      <c r="N19" s="1">
        <f>Tabla1_Resueltas[[#This Row],[Fecha Fin Escalado]]-Tabla1_Resueltas[[#This Row],[Fecha Inicio Escalado]]</f>
        <v>0</v>
      </c>
      <c r="O19" s="1">
        <f>YEAR(Tabla1_Resueltas[[#This Row],[Resuelta]])</f>
        <v>2023</v>
      </c>
      <c r="P19" s="1">
        <f>MONTH(Tabla1_Resueltas[[#This Row],[Resuelta]])</f>
        <v>2</v>
      </c>
      <c r="Q19" s="1">
        <f>_xlfn.PERCENTILE.INC(Tabla1_Resueltas[CicleTime],0.85)</f>
        <v>28</v>
      </c>
      <c r="R19" s="1">
        <f>_xlfn.PERCENTILE.INC(Tabla1_Resueltas[CicleTime],0.7)</f>
        <v>9</v>
      </c>
      <c r="S19" s="1">
        <f>_xlfn.PERCENTILE.INC(Tabla1_Resueltas[CicleTime],0.5)</f>
        <v>3</v>
      </c>
    </row>
    <row r="20" spans="1:19" x14ac:dyDescent="0.35">
      <c r="A20" t="s">
        <v>19</v>
      </c>
      <c r="B20" t="s">
        <v>2084</v>
      </c>
      <c r="C20" t="s">
        <v>20</v>
      </c>
      <c r="D20" t="s">
        <v>6</v>
      </c>
      <c r="E20" t="s">
        <v>22</v>
      </c>
      <c r="F20">
        <v>6436630</v>
      </c>
      <c r="G20" s="2">
        <v>44980</v>
      </c>
      <c r="H20" s="2">
        <v>44985</v>
      </c>
      <c r="I20" s="2">
        <v>44980</v>
      </c>
      <c r="J20" s="2">
        <v>44985</v>
      </c>
      <c r="K20" t="s">
        <v>1037</v>
      </c>
      <c r="L20" s="2">
        <v>44985</v>
      </c>
      <c r="M20" s="1">
        <f>Tabla1_Resueltas[[#This Row],[Resuelta]]-Tabla1_Resueltas[[#This Row],[Creada]]</f>
        <v>5</v>
      </c>
      <c r="N20" s="1">
        <f>Tabla1_Resueltas[[#This Row],[Fecha Fin Escalado]]-Tabla1_Resueltas[[#This Row],[Fecha Inicio Escalado]]</f>
        <v>5</v>
      </c>
      <c r="O20" s="1">
        <f>YEAR(Tabla1_Resueltas[[#This Row],[Resuelta]])</f>
        <v>2023</v>
      </c>
      <c r="P20" s="1">
        <f>MONTH(Tabla1_Resueltas[[#This Row],[Resuelta]])</f>
        <v>2</v>
      </c>
      <c r="Q20" s="1">
        <f>_xlfn.PERCENTILE.INC(Tabla1_Resueltas[CicleTime],0.85)</f>
        <v>28</v>
      </c>
      <c r="R20" s="1">
        <f>_xlfn.PERCENTILE.INC(Tabla1_Resueltas[CicleTime],0.7)</f>
        <v>9</v>
      </c>
      <c r="S20" s="1">
        <f>_xlfn.PERCENTILE.INC(Tabla1_Resueltas[CicleTime],0.5)</f>
        <v>3</v>
      </c>
    </row>
    <row r="21" spans="1:19" x14ac:dyDescent="0.35">
      <c r="A21" t="s">
        <v>19</v>
      </c>
      <c r="B21" t="s">
        <v>2088</v>
      </c>
      <c r="C21" t="s">
        <v>20</v>
      </c>
      <c r="D21" t="s">
        <v>6</v>
      </c>
      <c r="E21" t="s">
        <v>53</v>
      </c>
      <c r="F21">
        <v>6435114</v>
      </c>
      <c r="G21" s="2">
        <v>44980</v>
      </c>
      <c r="H21" s="2">
        <v>44980</v>
      </c>
      <c r="I21" s="2"/>
      <c r="J21" s="2"/>
      <c r="K21" t="s">
        <v>1037</v>
      </c>
      <c r="L21" s="2">
        <v>44980</v>
      </c>
      <c r="M21" s="1">
        <f>Tabla1_Resueltas[[#This Row],[Resuelta]]-Tabla1_Resueltas[[#This Row],[Creada]]</f>
        <v>0</v>
      </c>
      <c r="N21" s="1">
        <f>Tabla1_Resueltas[[#This Row],[Fecha Fin Escalado]]-Tabla1_Resueltas[[#This Row],[Fecha Inicio Escalado]]</f>
        <v>0</v>
      </c>
      <c r="O21" s="1">
        <f>YEAR(Tabla1_Resueltas[[#This Row],[Resuelta]])</f>
        <v>2023</v>
      </c>
      <c r="P21" s="1">
        <f>MONTH(Tabla1_Resueltas[[#This Row],[Resuelta]])</f>
        <v>2</v>
      </c>
      <c r="Q21" s="1">
        <f>_xlfn.PERCENTILE.INC(Tabla1_Resueltas[CicleTime],0.85)</f>
        <v>28</v>
      </c>
      <c r="R21" s="1">
        <f>_xlfn.PERCENTILE.INC(Tabla1_Resueltas[CicleTime],0.7)</f>
        <v>9</v>
      </c>
      <c r="S21" s="1">
        <f>_xlfn.PERCENTILE.INC(Tabla1_Resueltas[CicleTime],0.5)</f>
        <v>3</v>
      </c>
    </row>
    <row r="22" spans="1:19" x14ac:dyDescent="0.35">
      <c r="A22" t="s">
        <v>19</v>
      </c>
      <c r="B22" t="s">
        <v>2088</v>
      </c>
      <c r="C22" t="s">
        <v>20</v>
      </c>
      <c r="D22" t="s">
        <v>6</v>
      </c>
      <c r="E22" t="s">
        <v>54</v>
      </c>
      <c r="F22">
        <v>6434707</v>
      </c>
      <c r="G22" s="2">
        <v>44980</v>
      </c>
      <c r="H22" s="2">
        <v>44980</v>
      </c>
      <c r="I22" s="2"/>
      <c r="J22" s="2"/>
      <c r="K22" t="s">
        <v>1037</v>
      </c>
      <c r="L22" s="2">
        <v>44980</v>
      </c>
      <c r="M22" s="1">
        <f>Tabla1_Resueltas[[#This Row],[Resuelta]]-Tabla1_Resueltas[[#This Row],[Creada]]</f>
        <v>0</v>
      </c>
      <c r="N22" s="1">
        <f>Tabla1_Resueltas[[#This Row],[Fecha Fin Escalado]]-Tabla1_Resueltas[[#This Row],[Fecha Inicio Escalado]]</f>
        <v>0</v>
      </c>
      <c r="O22" s="1">
        <f>YEAR(Tabla1_Resueltas[[#This Row],[Resuelta]])</f>
        <v>2023</v>
      </c>
      <c r="P22" s="1">
        <f>MONTH(Tabla1_Resueltas[[#This Row],[Resuelta]])</f>
        <v>2</v>
      </c>
      <c r="Q22" s="1">
        <f>_xlfn.PERCENTILE.INC(Tabla1_Resueltas[CicleTime],0.85)</f>
        <v>28</v>
      </c>
      <c r="R22" s="1">
        <f>_xlfn.PERCENTILE.INC(Tabla1_Resueltas[CicleTime],0.7)</f>
        <v>9</v>
      </c>
      <c r="S22" s="1">
        <f>_xlfn.PERCENTILE.INC(Tabla1_Resueltas[CicleTime],0.5)</f>
        <v>3</v>
      </c>
    </row>
    <row r="23" spans="1:19" x14ac:dyDescent="0.35">
      <c r="A23" t="s">
        <v>19</v>
      </c>
      <c r="B23" t="s">
        <v>2084</v>
      </c>
      <c r="C23" t="s">
        <v>20</v>
      </c>
      <c r="D23" t="s">
        <v>6</v>
      </c>
      <c r="E23" t="s">
        <v>23</v>
      </c>
      <c r="F23">
        <v>6434423</v>
      </c>
      <c r="G23" s="2">
        <v>44980</v>
      </c>
      <c r="H23" s="2">
        <v>44984</v>
      </c>
      <c r="I23" s="2">
        <v>44980</v>
      </c>
      <c r="J23" s="2">
        <v>44984</v>
      </c>
      <c r="K23" t="s">
        <v>1037</v>
      </c>
      <c r="L23" s="2">
        <v>44984</v>
      </c>
      <c r="M23" s="1">
        <f>Tabla1_Resueltas[[#This Row],[Resuelta]]-Tabla1_Resueltas[[#This Row],[Creada]]</f>
        <v>4</v>
      </c>
      <c r="N23" s="1">
        <f>Tabla1_Resueltas[[#This Row],[Fecha Fin Escalado]]-Tabla1_Resueltas[[#This Row],[Fecha Inicio Escalado]]</f>
        <v>4</v>
      </c>
      <c r="O23" s="1">
        <f>YEAR(Tabla1_Resueltas[[#This Row],[Resuelta]])</f>
        <v>2023</v>
      </c>
      <c r="P23" s="1">
        <f>MONTH(Tabla1_Resueltas[[#This Row],[Resuelta]])</f>
        <v>2</v>
      </c>
      <c r="Q23" s="1">
        <f>_xlfn.PERCENTILE.INC(Tabla1_Resueltas[CicleTime],0.85)</f>
        <v>28</v>
      </c>
      <c r="R23" s="1">
        <f>_xlfn.PERCENTILE.INC(Tabla1_Resueltas[CicleTime],0.7)</f>
        <v>9</v>
      </c>
      <c r="S23" s="1">
        <f>_xlfn.PERCENTILE.INC(Tabla1_Resueltas[CicleTime],0.5)</f>
        <v>3</v>
      </c>
    </row>
    <row r="24" spans="1:19" x14ac:dyDescent="0.35">
      <c r="A24" t="s">
        <v>19</v>
      </c>
      <c r="B24" t="s">
        <v>2084</v>
      </c>
      <c r="C24" t="s">
        <v>20</v>
      </c>
      <c r="D24" t="s">
        <v>6</v>
      </c>
      <c r="E24" t="s">
        <v>24</v>
      </c>
      <c r="F24">
        <v>6434413</v>
      </c>
      <c r="G24" s="2">
        <v>44980</v>
      </c>
      <c r="H24" s="2">
        <v>44984</v>
      </c>
      <c r="I24" s="2">
        <v>44981</v>
      </c>
      <c r="J24" s="2">
        <v>44984</v>
      </c>
      <c r="K24" t="s">
        <v>1037</v>
      </c>
      <c r="L24" s="2">
        <v>44984</v>
      </c>
      <c r="M24" s="1">
        <f>Tabla1_Resueltas[[#This Row],[Resuelta]]-Tabla1_Resueltas[[#This Row],[Creada]]</f>
        <v>4</v>
      </c>
      <c r="N24" s="1">
        <f>Tabla1_Resueltas[[#This Row],[Fecha Fin Escalado]]-Tabla1_Resueltas[[#This Row],[Fecha Inicio Escalado]]</f>
        <v>3</v>
      </c>
      <c r="O24" s="1">
        <f>YEAR(Tabla1_Resueltas[[#This Row],[Resuelta]])</f>
        <v>2023</v>
      </c>
      <c r="P24" s="1">
        <f>MONTH(Tabla1_Resueltas[[#This Row],[Resuelta]])</f>
        <v>2</v>
      </c>
      <c r="Q24" s="1">
        <f>_xlfn.PERCENTILE.INC(Tabla1_Resueltas[CicleTime],0.85)</f>
        <v>28</v>
      </c>
      <c r="R24" s="1">
        <f>_xlfn.PERCENTILE.INC(Tabla1_Resueltas[CicleTime],0.7)</f>
        <v>9</v>
      </c>
      <c r="S24" s="1">
        <f>_xlfn.PERCENTILE.INC(Tabla1_Resueltas[CicleTime],0.5)</f>
        <v>3</v>
      </c>
    </row>
    <row r="25" spans="1:19" x14ac:dyDescent="0.35">
      <c r="A25" t="s">
        <v>19</v>
      </c>
      <c r="B25" t="s">
        <v>2086</v>
      </c>
      <c r="C25" t="s">
        <v>20</v>
      </c>
      <c r="D25" t="s">
        <v>6</v>
      </c>
      <c r="E25" t="s">
        <v>25</v>
      </c>
      <c r="F25">
        <v>6434255</v>
      </c>
      <c r="G25" s="2">
        <v>44980</v>
      </c>
      <c r="H25" s="2">
        <v>44981</v>
      </c>
      <c r="I25" s="2"/>
      <c r="J25" s="2"/>
      <c r="K25" t="s">
        <v>1037</v>
      </c>
      <c r="L25" s="2">
        <v>44981</v>
      </c>
      <c r="M25" s="1">
        <f>Tabla1_Resueltas[[#This Row],[Resuelta]]-Tabla1_Resueltas[[#This Row],[Creada]]</f>
        <v>1</v>
      </c>
      <c r="N25" s="1">
        <f>Tabla1_Resueltas[[#This Row],[Fecha Fin Escalado]]-Tabla1_Resueltas[[#This Row],[Fecha Inicio Escalado]]</f>
        <v>0</v>
      </c>
      <c r="O25" s="1">
        <f>YEAR(Tabla1_Resueltas[[#This Row],[Resuelta]])</f>
        <v>2023</v>
      </c>
      <c r="P25" s="1">
        <f>MONTH(Tabla1_Resueltas[[#This Row],[Resuelta]])</f>
        <v>2</v>
      </c>
      <c r="Q25" s="1">
        <f>_xlfn.PERCENTILE.INC(Tabla1_Resueltas[CicleTime],0.85)</f>
        <v>28</v>
      </c>
      <c r="R25" s="1">
        <f>_xlfn.PERCENTILE.INC(Tabla1_Resueltas[CicleTime],0.7)</f>
        <v>9</v>
      </c>
      <c r="S25" s="1">
        <f>_xlfn.PERCENTILE.INC(Tabla1_Resueltas[CicleTime],0.5)</f>
        <v>3</v>
      </c>
    </row>
    <row r="26" spans="1:19" x14ac:dyDescent="0.35">
      <c r="A26" t="s">
        <v>19</v>
      </c>
      <c r="B26" t="s">
        <v>2084</v>
      </c>
      <c r="C26" t="s">
        <v>20</v>
      </c>
      <c r="D26" t="s">
        <v>6</v>
      </c>
      <c r="E26" t="s">
        <v>26</v>
      </c>
      <c r="F26">
        <v>6433979</v>
      </c>
      <c r="G26" s="2">
        <v>44980</v>
      </c>
      <c r="H26" s="2">
        <v>44981</v>
      </c>
      <c r="I26" s="2">
        <v>44980</v>
      </c>
      <c r="J26" s="2">
        <v>44981</v>
      </c>
      <c r="K26" t="s">
        <v>1037</v>
      </c>
      <c r="L26" s="2">
        <v>44981</v>
      </c>
      <c r="M26" s="1">
        <f>Tabla1_Resueltas[[#This Row],[Resuelta]]-Tabla1_Resueltas[[#This Row],[Creada]]</f>
        <v>1</v>
      </c>
      <c r="N26" s="1">
        <f>Tabla1_Resueltas[[#This Row],[Fecha Fin Escalado]]-Tabla1_Resueltas[[#This Row],[Fecha Inicio Escalado]]</f>
        <v>1</v>
      </c>
      <c r="O26" s="1">
        <f>YEAR(Tabla1_Resueltas[[#This Row],[Resuelta]])</f>
        <v>2023</v>
      </c>
      <c r="P26" s="1">
        <f>MONTH(Tabla1_Resueltas[[#This Row],[Resuelta]])</f>
        <v>2</v>
      </c>
      <c r="Q26" s="1">
        <f>_xlfn.PERCENTILE.INC(Tabla1_Resueltas[CicleTime],0.85)</f>
        <v>28</v>
      </c>
      <c r="R26" s="1">
        <f>_xlfn.PERCENTILE.INC(Tabla1_Resueltas[CicleTime],0.7)</f>
        <v>9</v>
      </c>
      <c r="S26" s="1">
        <f>_xlfn.PERCENTILE.INC(Tabla1_Resueltas[CicleTime],0.5)</f>
        <v>3</v>
      </c>
    </row>
    <row r="27" spans="1:19" x14ac:dyDescent="0.35">
      <c r="A27" t="s">
        <v>17</v>
      </c>
      <c r="B27" t="s">
        <v>2084</v>
      </c>
      <c r="C27" t="s">
        <v>18</v>
      </c>
      <c r="D27" t="s">
        <v>6</v>
      </c>
      <c r="E27" t="s">
        <v>27</v>
      </c>
      <c r="F27">
        <v>6431210</v>
      </c>
      <c r="G27" s="2">
        <v>44979</v>
      </c>
      <c r="H27" s="2">
        <v>44984</v>
      </c>
      <c r="I27" s="2"/>
      <c r="J27" s="2"/>
      <c r="K27" t="s">
        <v>1037</v>
      </c>
      <c r="L27" s="2">
        <v>44984</v>
      </c>
      <c r="M27" s="1">
        <f>Tabla1_Resueltas[[#This Row],[Resuelta]]-Tabla1_Resueltas[[#This Row],[Creada]]</f>
        <v>5</v>
      </c>
      <c r="N27" s="1">
        <f>Tabla1_Resueltas[[#This Row],[Fecha Fin Escalado]]-Tabla1_Resueltas[[#This Row],[Fecha Inicio Escalado]]</f>
        <v>0</v>
      </c>
      <c r="O27" s="1">
        <f>YEAR(Tabla1_Resueltas[[#This Row],[Resuelta]])</f>
        <v>2023</v>
      </c>
      <c r="P27" s="1">
        <f>MONTH(Tabla1_Resueltas[[#This Row],[Resuelta]])</f>
        <v>2</v>
      </c>
      <c r="Q27" s="1">
        <f>_xlfn.PERCENTILE.INC(Tabla1_Resueltas[CicleTime],0.85)</f>
        <v>28</v>
      </c>
      <c r="R27" s="1">
        <f>_xlfn.PERCENTILE.INC(Tabla1_Resueltas[CicleTime],0.7)</f>
        <v>9</v>
      </c>
      <c r="S27" s="1">
        <f>_xlfn.PERCENTILE.INC(Tabla1_Resueltas[CicleTime],0.5)</f>
        <v>3</v>
      </c>
    </row>
    <row r="28" spans="1:19" x14ac:dyDescent="0.35">
      <c r="A28" t="s">
        <v>17</v>
      </c>
      <c r="B28" t="s">
        <v>2084</v>
      </c>
      <c r="C28" t="s">
        <v>18</v>
      </c>
      <c r="D28" t="s">
        <v>6</v>
      </c>
      <c r="E28" t="s">
        <v>28</v>
      </c>
      <c r="F28">
        <v>6429210</v>
      </c>
      <c r="G28" s="2">
        <v>44979</v>
      </c>
      <c r="H28" s="2">
        <v>44984</v>
      </c>
      <c r="I28" s="2"/>
      <c r="J28" s="2"/>
      <c r="K28" t="s">
        <v>1037</v>
      </c>
      <c r="L28" s="2">
        <v>44984</v>
      </c>
      <c r="M28" s="1">
        <f>Tabla1_Resueltas[[#This Row],[Resuelta]]-Tabla1_Resueltas[[#This Row],[Creada]]</f>
        <v>5</v>
      </c>
      <c r="N28" s="1">
        <f>Tabla1_Resueltas[[#This Row],[Fecha Fin Escalado]]-Tabla1_Resueltas[[#This Row],[Fecha Inicio Escalado]]</f>
        <v>0</v>
      </c>
      <c r="O28" s="1">
        <f>YEAR(Tabla1_Resueltas[[#This Row],[Resuelta]])</f>
        <v>2023</v>
      </c>
      <c r="P28" s="1">
        <f>MONTH(Tabla1_Resueltas[[#This Row],[Resuelta]])</f>
        <v>2</v>
      </c>
      <c r="Q28" s="1">
        <f>_xlfn.PERCENTILE.INC(Tabla1_Resueltas[CicleTime],0.85)</f>
        <v>28</v>
      </c>
      <c r="R28" s="1">
        <f>_xlfn.PERCENTILE.INC(Tabla1_Resueltas[CicleTime],0.7)</f>
        <v>9</v>
      </c>
      <c r="S28" s="1">
        <f>_xlfn.PERCENTILE.INC(Tabla1_Resueltas[CicleTime],0.5)</f>
        <v>3</v>
      </c>
    </row>
    <row r="29" spans="1:19" x14ac:dyDescent="0.35">
      <c r="A29" t="s">
        <v>19</v>
      </c>
      <c r="B29" t="s">
        <v>2086</v>
      </c>
      <c r="C29" t="s">
        <v>43</v>
      </c>
      <c r="D29" t="s">
        <v>6</v>
      </c>
      <c r="E29" t="s">
        <v>55</v>
      </c>
      <c r="F29">
        <v>6425932</v>
      </c>
      <c r="G29" s="2">
        <v>44979</v>
      </c>
      <c r="H29" s="2">
        <v>44980</v>
      </c>
      <c r="I29" s="2">
        <v>44979</v>
      </c>
      <c r="J29" s="2">
        <v>44980</v>
      </c>
      <c r="K29" t="s">
        <v>1037</v>
      </c>
      <c r="L29" s="2">
        <v>44980</v>
      </c>
      <c r="M29" s="1">
        <f>Tabla1_Resueltas[[#This Row],[Resuelta]]-Tabla1_Resueltas[[#This Row],[Creada]]</f>
        <v>1</v>
      </c>
      <c r="N29" s="1">
        <f>Tabla1_Resueltas[[#This Row],[Fecha Fin Escalado]]-Tabla1_Resueltas[[#This Row],[Fecha Inicio Escalado]]</f>
        <v>1</v>
      </c>
      <c r="O29" s="1">
        <f>YEAR(Tabla1_Resueltas[[#This Row],[Resuelta]])</f>
        <v>2023</v>
      </c>
      <c r="P29" s="1">
        <f>MONTH(Tabla1_Resueltas[[#This Row],[Resuelta]])</f>
        <v>2</v>
      </c>
      <c r="Q29" s="1">
        <f>_xlfn.PERCENTILE.INC(Tabla1_Resueltas[CicleTime],0.85)</f>
        <v>28</v>
      </c>
      <c r="R29" s="1">
        <f>_xlfn.PERCENTILE.INC(Tabla1_Resueltas[CicleTime],0.7)</f>
        <v>9</v>
      </c>
      <c r="S29" s="1">
        <f>_xlfn.PERCENTILE.INC(Tabla1_Resueltas[CicleTime],0.5)</f>
        <v>3</v>
      </c>
    </row>
    <row r="30" spans="1:19" x14ac:dyDescent="0.35">
      <c r="A30" t="s">
        <v>17</v>
      </c>
      <c r="B30" t="s">
        <v>2083</v>
      </c>
      <c r="C30" t="s">
        <v>18</v>
      </c>
      <c r="D30" t="s">
        <v>132</v>
      </c>
      <c r="E30" t="s">
        <v>56</v>
      </c>
      <c r="F30">
        <v>6423447</v>
      </c>
      <c r="G30" s="2">
        <v>44978</v>
      </c>
      <c r="H30" s="2">
        <v>44994</v>
      </c>
      <c r="I30" s="2"/>
      <c r="J30" s="2"/>
      <c r="K30" t="s">
        <v>1037</v>
      </c>
      <c r="L30" s="2">
        <v>44979</v>
      </c>
      <c r="M30" s="1">
        <f>Tabla1_Resueltas[[#This Row],[Resuelta]]-Tabla1_Resueltas[[#This Row],[Creada]]</f>
        <v>1</v>
      </c>
      <c r="N30" s="1">
        <f>Tabla1_Resueltas[[#This Row],[Fecha Fin Escalado]]-Tabla1_Resueltas[[#This Row],[Fecha Inicio Escalado]]</f>
        <v>0</v>
      </c>
      <c r="O30" s="1">
        <f>YEAR(Tabla1_Resueltas[[#This Row],[Resuelta]])</f>
        <v>2023</v>
      </c>
      <c r="P30" s="1">
        <f>MONTH(Tabla1_Resueltas[[#This Row],[Resuelta]])</f>
        <v>2</v>
      </c>
      <c r="Q30" s="1">
        <f>_xlfn.PERCENTILE.INC(Tabla1_Resueltas[CicleTime],0.85)</f>
        <v>28</v>
      </c>
      <c r="R30" s="1">
        <f>_xlfn.PERCENTILE.INC(Tabla1_Resueltas[CicleTime],0.7)</f>
        <v>9</v>
      </c>
      <c r="S30" s="1">
        <f>_xlfn.PERCENTILE.INC(Tabla1_Resueltas[CicleTime],0.5)</f>
        <v>3</v>
      </c>
    </row>
    <row r="31" spans="1:19" x14ac:dyDescent="0.35">
      <c r="A31" t="s">
        <v>19</v>
      </c>
      <c r="B31" t="s">
        <v>2084</v>
      </c>
      <c r="C31" t="s">
        <v>20</v>
      </c>
      <c r="D31" t="s">
        <v>132</v>
      </c>
      <c r="E31" t="s">
        <v>57</v>
      </c>
      <c r="F31">
        <v>6422891</v>
      </c>
      <c r="G31" s="2">
        <v>44978</v>
      </c>
      <c r="H31" s="2">
        <v>44994</v>
      </c>
      <c r="I31" s="2"/>
      <c r="J31" s="2"/>
      <c r="K31" t="s">
        <v>1037</v>
      </c>
      <c r="L31" s="2">
        <v>44979</v>
      </c>
      <c r="M31" s="1">
        <f>Tabla1_Resueltas[[#This Row],[Resuelta]]-Tabla1_Resueltas[[#This Row],[Creada]]</f>
        <v>1</v>
      </c>
      <c r="N31" s="1">
        <f>Tabla1_Resueltas[[#This Row],[Fecha Fin Escalado]]-Tabla1_Resueltas[[#This Row],[Fecha Inicio Escalado]]</f>
        <v>0</v>
      </c>
      <c r="O31" s="1">
        <f>YEAR(Tabla1_Resueltas[[#This Row],[Resuelta]])</f>
        <v>2023</v>
      </c>
      <c r="P31" s="1">
        <f>MONTH(Tabla1_Resueltas[[#This Row],[Resuelta]])</f>
        <v>2</v>
      </c>
      <c r="Q31" s="1">
        <f>_xlfn.PERCENTILE.INC(Tabla1_Resueltas[CicleTime],0.85)</f>
        <v>28</v>
      </c>
      <c r="R31" s="1">
        <f>_xlfn.PERCENTILE.INC(Tabla1_Resueltas[CicleTime],0.7)</f>
        <v>9</v>
      </c>
      <c r="S31" s="1">
        <f>_xlfn.PERCENTILE.INC(Tabla1_Resueltas[CicleTime],0.5)</f>
        <v>3</v>
      </c>
    </row>
    <row r="32" spans="1:19" x14ac:dyDescent="0.35">
      <c r="A32" t="s">
        <v>19</v>
      </c>
      <c r="B32" t="s">
        <v>2084</v>
      </c>
      <c r="C32" t="s">
        <v>20</v>
      </c>
      <c r="D32" t="s">
        <v>6</v>
      </c>
      <c r="E32" t="s">
        <v>29</v>
      </c>
      <c r="F32">
        <v>6422689</v>
      </c>
      <c r="G32" s="2">
        <v>44978</v>
      </c>
      <c r="H32" s="2">
        <v>44984</v>
      </c>
      <c r="I32" s="2">
        <v>44979</v>
      </c>
      <c r="J32" s="2">
        <v>44984</v>
      </c>
      <c r="K32" t="s">
        <v>1037</v>
      </c>
      <c r="L32" s="2">
        <v>44984</v>
      </c>
      <c r="M32" s="1">
        <f>Tabla1_Resueltas[[#This Row],[Resuelta]]-Tabla1_Resueltas[[#This Row],[Creada]]</f>
        <v>6</v>
      </c>
      <c r="N32" s="1">
        <f>Tabla1_Resueltas[[#This Row],[Fecha Fin Escalado]]-Tabla1_Resueltas[[#This Row],[Fecha Inicio Escalado]]</f>
        <v>5</v>
      </c>
      <c r="O32" s="1">
        <f>YEAR(Tabla1_Resueltas[[#This Row],[Resuelta]])</f>
        <v>2023</v>
      </c>
      <c r="P32" s="1">
        <f>MONTH(Tabla1_Resueltas[[#This Row],[Resuelta]])</f>
        <v>2</v>
      </c>
      <c r="Q32" s="1">
        <f>_xlfn.PERCENTILE.INC(Tabla1_Resueltas[CicleTime],0.85)</f>
        <v>28</v>
      </c>
      <c r="R32" s="1">
        <f>_xlfn.PERCENTILE.INC(Tabla1_Resueltas[CicleTime],0.7)</f>
        <v>9</v>
      </c>
      <c r="S32" s="1">
        <f>_xlfn.PERCENTILE.INC(Tabla1_Resueltas[CicleTime],0.5)</f>
        <v>3</v>
      </c>
    </row>
    <row r="33" spans="1:19" x14ac:dyDescent="0.35">
      <c r="A33" t="s">
        <v>19</v>
      </c>
      <c r="B33" t="s">
        <v>2084</v>
      </c>
      <c r="C33" t="s">
        <v>20</v>
      </c>
      <c r="D33" t="s">
        <v>132</v>
      </c>
      <c r="E33" t="s">
        <v>58</v>
      </c>
      <c r="F33">
        <v>6422636</v>
      </c>
      <c r="G33" s="2">
        <v>44978</v>
      </c>
      <c r="H33" s="2">
        <v>44994</v>
      </c>
      <c r="I33" s="2">
        <v>44978</v>
      </c>
      <c r="J33" s="2">
        <v>44979</v>
      </c>
      <c r="K33" t="s">
        <v>1037</v>
      </c>
      <c r="L33" s="2">
        <v>44979</v>
      </c>
      <c r="M33" s="1">
        <f>Tabla1_Resueltas[[#This Row],[Resuelta]]-Tabla1_Resueltas[[#This Row],[Creada]]</f>
        <v>1</v>
      </c>
      <c r="N33" s="1">
        <f>Tabla1_Resueltas[[#This Row],[Fecha Fin Escalado]]-Tabla1_Resueltas[[#This Row],[Fecha Inicio Escalado]]</f>
        <v>1</v>
      </c>
      <c r="O33" s="1">
        <f>YEAR(Tabla1_Resueltas[[#This Row],[Resuelta]])</f>
        <v>2023</v>
      </c>
      <c r="P33" s="1">
        <f>MONTH(Tabla1_Resueltas[[#This Row],[Resuelta]])</f>
        <v>2</v>
      </c>
      <c r="Q33" s="1">
        <f>_xlfn.PERCENTILE.INC(Tabla1_Resueltas[CicleTime],0.85)</f>
        <v>28</v>
      </c>
      <c r="R33" s="1">
        <f>_xlfn.PERCENTILE.INC(Tabla1_Resueltas[CicleTime],0.7)</f>
        <v>9</v>
      </c>
      <c r="S33" s="1">
        <f>_xlfn.PERCENTILE.INC(Tabla1_Resueltas[CicleTime],0.5)</f>
        <v>3</v>
      </c>
    </row>
    <row r="34" spans="1:19" x14ac:dyDescent="0.35">
      <c r="A34" t="s">
        <v>19</v>
      </c>
      <c r="B34" t="s">
        <v>2084</v>
      </c>
      <c r="C34" t="s">
        <v>20</v>
      </c>
      <c r="D34" t="s">
        <v>132</v>
      </c>
      <c r="E34" t="s">
        <v>59</v>
      </c>
      <c r="F34">
        <v>6422617</v>
      </c>
      <c r="G34" s="2">
        <v>44978</v>
      </c>
      <c r="H34" s="2">
        <v>44994</v>
      </c>
      <c r="I34" s="2"/>
      <c r="J34" s="2"/>
      <c r="K34" t="s">
        <v>1037</v>
      </c>
      <c r="L34" s="2">
        <v>44979</v>
      </c>
      <c r="M34" s="1">
        <f>Tabla1_Resueltas[[#This Row],[Resuelta]]-Tabla1_Resueltas[[#This Row],[Creada]]</f>
        <v>1</v>
      </c>
      <c r="N34" s="1">
        <f>Tabla1_Resueltas[[#This Row],[Fecha Fin Escalado]]-Tabla1_Resueltas[[#This Row],[Fecha Inicio Escalado]]</f>
        <v>0</v>
      </c>
      <c r="O34" s="1">
        <f>YEAR(Tabla1_Resueltas[[#This Row],[Resuelta]])</f>
        <v>2023</v>
      </c>
      <c r="P34" s="1">
        <f>MONTH(Tabla1_Resueltas[[#This Row],[Resuelta]])</f>
        <v>2</v>
      </c>
      <c r="Q34" s="1">
        <f>_xlfn.PERCENTILE.INC(Tabla1_Resueltas[CicleTime],0.85)</f>
        <v>28</v>
      </c>
      <c r="R34" s="1">
        <f>_xlfn.PERCENTILE.INC(Tabla1_Resueltas[CicleTime],0.7)</f>
        <v>9</v>
      </c>
      <c r="S34" s="1">
        <f>_xlfn.PERCENTILE.INC(Tabla1_Resueltas[CicleTime],0.5)</f>
        <v>3</v>
      </c>
    </row>
    <row r="35" spans="1:19" x14ac:dyDescent="0.35">
      <c r="A35" t="s">
        <v>19</v>
      </c>
      <c r="B35" t="s">
        <v>2084</v>
      </c>
      <c r="C35" t="s">
        <v>20</v>
      </c>
      <c r="D35" t="s">
        <v>132</v>
      </c>
      <c r="E35" t="s">
        <v>60</v>
      </c>
      <c r="F35">
        <v>6422284</v>
      </c>
      <c r="G35" s="2">
        <v>44978</v>
      </c>
      <c r="H35" s="2">
        <v>44994</v>
      </c>
      <c r="I35" s="2">
        <v>44978</v>
      </c>
      <c r="J35" s="2">
        <v>44979</v>
      </c>
      <c r="K35" t="s">
        <v>1037</v>
      </c>
      <c r="L35" s="2">
        <v>44979</v>
      </c>
      <c r="M35" s="1">
        <f>Tabla1_Resueltas[[#This Row],[Resuelta]]-Tabla1_Resueltas[[#This Row],[Creada]]</f>
        <v>1</v>
      </c>
      <c r="N35" s="1">
        <f>Tabla1_Resueltas[[#This Row],[Fecha Fin Escalado]]-Tabla1_Resueltas[[#This Row],[Fecha Inicio Escalado]]</f>
        <v>1</v>
      </c>
      <c r="O35" s="1">
        <f>YEAR(Tabla1_Resueltas[[#This Row],[Resuelta]])</f>
        <v>2023</v>
      </c>
      <c r="P35" s="1">
        <f>MONTH(Tabla1_Resueltas[[#This Row],[Resuelta]])</f>
        <v>2</v>
      </c>
      <c r="Q35" s="1">
        <f>_xlfn.PERCENTILE.INC(Tabla1_Resueltas[CicleTime],0.85)</f>
        <v>28</v>
      </c>
      <c r="R35" s="1">
        <f>_xlfn.PERCENTILE.INC(Tabla1_Resueltas[CicleTime],0.7)</f>
        <v>9</v>
      </c>
      <c r="S35" s="1">
        <f>_xlfn.PERCENTILE.INC(Tabla1_Resueltas[CicleTime],0.5)</f>
        <v>3</v>
      </c>
    </row>
    <row r="36" spans="1:19" x14ac:dyDescent="0.35">
      <c r="A36" t="s">
        <v>19</v>
      </c>
      <c r="B36" t="s">
        <v>2084</v>
      </c>
      <c r="C36" t="s">
        <v>20</v>
      </c>
      <c r="D36" t="s">
        <v>132</v>
      </c>
      <c r="E36" t="s">
        <v>61</v>
      </c>
      <c r="F36">
        <v>6422273</v>
      </c>
      <c r="G36" s="2">
        <v>44978</v>
      </c>
      <c r="H36" s="2">
        <v>44994</v>
      </c>
      <c r="I36" s="2"/>
      <c r="J36" s="2"/>
      <c r="K36" t="s">
        <v>1037</v>
      </c>
      <c r="L36" s="2">
        <v>44979</v>
      </c>
      <c r="M36" s="1">
        <f>Tabla1_Resueltas[[#This Row],[Resuelta]]-Tabla1_Resueltas[[#This Row],[Creada]]</f>
        <v>1</v>
      </c>
      <c r="N36" s="1">
        <f>Tabla1_Resueltas[[#This Row],[Fecha Fin Escalado]]-Tabla1_Resueltas[[#This Row],[Fecha Inicio Escalado]]</f>
        <v>0</v>
      </c>
      <c r="O36" s="1">
        <f>YEAR(Tabla1_Resueltas[[#This Row],[Resuelta]])</f>
        <v>2023</v>
      </c>
      <c r="P36" s="1">
        <f>MONTH(Tabla1_Resueltas[[#This Row],[Resuelta]])</f>
        <v>2</v>
      </c>
      <c r="Q36" s="1">
        <f>_xlfn.PERCENTILE.INC(Tabla1_Resueltas[CicleTime],0.85)</f>
        <v>28</v>
      </c>
      <c r="R36" s="1">
        <f>_xlfn.PERCENTILE.INC(Tabla1_Resueltas[CicleTime],0.7)</f>
        <v>9</v>
      </c>
      <c r="S36" s="1">
        <f>_xlfn.PERCENTILE.INC(Tabla1_Resueltas[CicleTime],0.5)</f>
        <v>3</v>
      </c>
    </row>
    <row r="37" spans="1:19" x14ac:dyDescent="0.35">
      <c r="A37" t="s">
        <v>19</v>
      </c>
      <c r="B37" t="s">
        <v>2084</v>
      </c>
      <c r="C37" t="s">
        <v>20</v>
      </c>
      <c r="D37" t="s">
        <v>132</v>
      </c>
      <c r="E37" t="s">
        <v>62</v>
      </c>
      <c r="F37">
        <v>6422265</v>
      </c>
      <c r="G37" s="2">
        <v>44978</v>
      </c>
      <c r="H37" s="2">
        <v>44994</v>
      </c>
      <c r="I37" s="2"/>
      <c r="J37" s="2"/>
      <c r="K37" t="s">
        <v>1037</v>
      </c>
      <c r="L37" s="2">
        <v>44979</v>
      </c>
      <c r="M37" s="1">
        <f>Tabla1_Resueltas[[#This Row],[Resuelta]]-Tabla1_Resueltas[[#This Row],[Creada]]</f>
        <v>1</v>
      </c>
      <c r="N37" s="1">
        <f>Tabla1_Resueltas[[#This Row],[Fecha Fin Escalado]]-Tabla1_Resueltas[[#This Row],[Fecha Inicio Escalado]]</f>
        <v>0</v>
      </c>
      <c r="O37" s="1">
        <f>YEAR(Tabla1_Resueltas[[#This Row],[Resuelta]])</f>
        <v>2023</v>
      </c>
      <c r="P37" s="1">
        <f>MONTH(Tabla1_Resueltas[[#This Row],[Resuelta]])</f>
        <v>2</v>
      </c>
      <c r="Q37" s="1">
        <f>_xlfn.PERCENTILE.INC(Tabla1_Resueltas[CicleTime],0.85)</f>
        <v>28</v>
      </c>
      <c r="R37" s="1">
        <f>_xlfn.PERCENTILE.INC(Tabla1_Resueltas[CicleTime],0.7)</f>
        <v>9</v>
      </c>
      <c r="S37" s="1">
        <f>_xlfn.PERCENTILE.INC(Tabla1_Resueltas[CicleTime],0.5)</f>
        <v>3</v>
      </c>
    </row>
    <row r="38" spans="1:19" x14ac:dyDescent="0.35">
      <c r="A38" t="s">
        <v>19</v>
      </c>
      <c r="B38" t="s">
        <v>2084</v>
      </c>
      <c r="C38" t="s">
        <v>20</v>
      </c>
      <c r="D38" t="s">
        <v>132</v>
      </c>
      <c r="E38" t="s">
        <v>63</v>
      </c>
      <c r="F38">
        <v>6422243</v>
      </c>
      <c r="G38" s="2">
        <v>44978</v>
      </c>
      <c r="H38" s="2">
        <v>44994</v>
      </c>
      <c r="I38" s="2">
        <v>44978</v>
      </c>
      <c r="J38" s="2">
        <v>44979</v>
      </c>
      <c r="K38" t="s">
        <v>1037</v>
      </c>
      <c r="L38" s="2">
        <v>44979</v>
      </c>
      <c r="M38" s="1">
        <f>Tabla1_Resueltas[[#This Row],[Resuelta]]-Tabla1_Resueltas[[#This Row],[Creada]]</f>
        <v>1</v>
      </c>
      <c r="N38" s="1">
        <f>Tabla1_Resueltas[[#This Row],[Fecha Fin Escalado]]-Tabla1_Resueltas[[#This Row],[Fecha Inicio Escalado]]</f>
        <v>1</v>
      </c>
      <c r="O38" s="1">
        <f>YEAR(Tabla1_Resueltas[[#This Row],[Resuelta]])</f>
        <v>2023</v>
      </c>
      <c r="P38" s="1">
        <f>MONTH(Tabla1_Resueltas[[#This Row],[Resuelta]])</f>
        <v>2</v>
      </c>
      <c r="Q38" s="1">
        <f>_xlfn.PERCENTILE.INC(Tabla1_Resueltas[CicleTime],0.85)</f>
        <v>28</v>
      </c>
      <c r="R38" s="1">
        <f>_xlfn.PERCENTILE.INC(Tabla1_Resueltas[CicleTime],0.7)</f>
        <v>9</v>
      </c>
      <c r="S38" s="1">
        <f>_xlfn.PERCENTILE.INC(Tabla1_Resueltas[CicleTime],0.5)</f>
        <v>3</v>
      </c>
    </row>
    <row r="39" spans="1:19" x14ac:dyDescent="0.35">
      <c r="A39" t="s">
        <v>19</v>
      </c>
      <c r="B39" t="s">
        <v>2089</v>
      </c>
      <c r="C39" t="s">
        <v>20</v>
      </c>
      <c r="D39" t="s">
        <v>132</v>
      </c>
      <c r="E39" t="s">
        <v>64</v>
      </c>
      <c r="F39">
        <v>6417640</v>
      </c>
      <c r="G39" s="2">
        <v>44977</v>
      </c>
      <c r="H39" s="2">
        <v>44993</v>
      </c>
      <c r="I39" s="2"/>
      <c r="J39" s="2"/>
      <c r="K39" t="s">
        <v>1037</v>
      </c>
      <c r="L39" s="2">
        <v>44977</v>
      </c>
      <c r="M39" s="1">
        <f>Tabla1_Resueltas[[#This Row],[Resuelta]]-Tabla1_Resueltas[[#This Row],[Creada]]</f>
        <v>0</v>
      </c>
      <c r="N39" s="1">
        <f>Tabla1_Resueltas[[#This Row],[Fecha Fin Escalado]]-Tabla1_Resueltas[[#This Row],[Fecha Inicio Escalado]]</f>
        <v>0</v>
      </c>
      <c r="O39" s="1">
        <f>YEAR(Tabla1_Resueltas[[#This Row],[Resuelta]])</f>
        <v>2023</v>
      </c>
      <c r="P39" s="1">
        <f>MONTH(Tabla1_Resueltas[[#This Row],[Resuelta]])</f>
        <v>2</v>
      </c>
      <c r="Q39" s="1">
        <f>_xlfn.PERCENTILE.INC(Tabla1_Resueltas[CicleTime],0.85)</f>
        <v>28</v>
      </c>
      <c r="R39" s="1">
        <f>_xlfn.PERCENTILE.INC(Tabla1_Resueltas[CicleTime],0.7)</f>
        <v>9</v>
      </c>
      <c r="S39" s="1">
        <f>_xlfn.PERCENTILE.INC(Tabla1_Resueltas[CicleTime],0.5)</f>
        <v>3</v>
      </c>
    </row>
    <row r="40" spans="1:19" x14ac:dyDescent="0.35">
      <c r="A40" t="s">
        <v>19</v>
      </c>
      <c r="B40" t="s">
        <v>2090</v>
      </c>
      <c r="C40" t="s">
        <v>18</v>
      </c>
      <c r="D40" t="s">
        <v>132</v>
      </c>
      <c r="E40" t="s">
        <v>65</v>
      </c>
      <c r="F40">
        <v>6417539</v>
      </c>
      <c r="G40" s="2">
        <v>44977</v>
      </c>
      <c r="H40" s="2">
        <v>44993</v>
      </c>
      <c r="I40" s="2"/>
      <c r="J40" s="2"/>
      <c r="K40" t="s">
        <v>1037</v>
      </c>
      <c r="L40" s="2">
        <v>44978</v>
      </c>
      <c r="M40" s="1">
        <f>Tabla1_Resueltas[[#This Row],[Resuelta]]-Tabla1_Resueltas[[#This Row],[Creada]]</f>
        <v>1</v>
      </c>
      <c r="N40" s="1">
        <f>Tabla1_Resueltas[[#This Row],[Fecha Fin Escalado]]-Tabla1_Resueltas[[#This Row],[Fecha Inicio Escalado]]</f>
        <v>0</v>
      </c>
      <c r="O40" s="1">
        <f>YEAR(Tabla1_Resueltas[[#This Row],[Resuelta]])</f>
        <v>2023</v>
      </c>
      <c r="P40" s="1">
        <f>MONTH(Tabla1_Resueltas[[#This Row],[Resuelta]])</f>
        <v>2</v>
      </c>
      <c r="Q40" s="1">
        <f>_xlfn.PERCENTILE.INC(Tabla1_Resueltas[CicleTime],0.85)</f>
        <v>28</v>
      </c>
      <c r="R40" s="1">
        <f>_xlfn.PERCENTILE.INC(Tabla1_Resueltas[CicleTime],0.7)</f>
        <v>9</v>
      </c>
      <c r="S40" s="1">
        <f>_xlfn.PERCENTILE.INC(Tabla1_Resueltas[CicleTime],0.5)</f>
        <v>3</v>
      </c>
    </row>
    <row r="41" spans="1:19" x14ac:dyDescent="0.35">
      <c r="A41" t="s">
        <v>19</v>
      </c>
      <c r="B41" t="s">
        <v>2090</v>
      </c>
      <c r="C41" t="s">
        <v>18</v>
      </c>
      <c r="D41" t="s">
        <v>6</v>
      </c>
      <c r="E41" t="s">
        <v>30</v>
      </c>
      <c r="F41">
        <v>6416058</v>
      </c>
      <c r="G41" s="2">
        <v>44977</v>
      </c>
      <c r="H41" s="2">
        <v>44985</v>
      </c>
      <c r="I41" s="2"/>
      <c r="J41" s="2"/>
      <c r="K41" t="s">
        <v>1037</v>
      </c>
      <c r="L41" s="2">
        <v>44985</v>
      </c>
      <c r="M41" s="1">
        <f>Tabla1_Resueltas[[#This Row],[Resuelta]]-Tabla1_Resueltas[[#This Row],[Creada]]</f>
        <v>8</v>
      </c>
      <c r="N41" s="1">
        <f>Tabla1_Resueltas[[#This Row],[Fecha Fin Escalado]]-Tabla1_Resueltas[[#This Row],[Fecha Inicio Escalado]]</f>
        <v>0</v>
      </c>
      <c r="O41" s="1">
        <f>YEAR(Tabla1_Resueltas[[#This Row],[Resuelta]])</f>
        <v>2023</v>
      </c>
      <c r="P41" s="1">
        <f>MONTH(Tabla1_Resueltas[[#This Row],[Resuelta]])</f>
        <v>2</v>
      </c>
      <c r="Q41" s="1">
        <f>_xlfn.PERCENTILE.INC(Tabla1_Resueltas[CicleTime],0.85)</f>
        <v>28</v>
      </c>
      <c r="R41" s="1">
        <f>_xlfn.PERCENTILE.INC(Tabla1_Resueltas[CicleTime],0.7)</f>
        <v>9</v>
      </c>
      <c r="S41" s="1">
        <f>_xlfn.PERCENTILE.INC(Tabla1_Resueltas[CicleTime],0.5)</f>
        <v>3</v>
      </c>
    </row>
    <row r="42" spans="1:19" x14ac:dyDescent="0.35">
      <c r="A42" t="s">
        <v>19</v>
      </c>
      <c r="B42" t="s">
        <v>2088</v>
      </c>
      <c r="C42" t="s">
        <v>20</v>
      </c>
      <c r="D42" t="s">
        <v>132</v>
      </c>
      <c r="E42" t="s">
        <v>66</v>
      </c>
      <c r="F42">
        <v>6414814</v>
      </c>
      <c r="G42" s="2">
        <v>44977</v>
      </c>
      <c r="H42" s="2">
        <v>44992</v>
      </c>
      <c r="I42" s="2"/>
      <c r="J42" s="2"/>
      <c r="K42" t="s">
        <v>1037</v>
      </c>
      <c r="L42" s="2">
        <v>44977</v>
      </c>
      <c r="M42" s="1">
        <f>Tabla1_Resueltas[[#This Row],[Resuelta]]-Tabla1_Resueltas[[#This Row],[Creada]]</f>
        <v>0</v>
      </c>
      <c r="N42" s="1">
        <f>Tabla1_Resueltas[[#This Row],[Fecha Fin Escalado]]-Tabla1_Resueltas[[#This Row],[Fecha Inicio Escalado]]</f>
        <v>0</v>
      </c>
      <c r="O42" s="1">
        <f>YEAR(Tabla1_Resueltas[[#This Row],[Resuelta]])</f>
        <v>2023</v>
      </c>
      <c r="P42" s="1">
        <f>MONTH(Tabla1_Resueltas[[#This Row],[Resuelta]])</f>
        <v>2</v>
      </c>
      <c r="Q42" s="1">
        <f>_xlfn.PERCENTILE.INC(Tabla1_Resueltas[CicleTime],0.85)</f>
        <v>28</v>
      </c>
      <c r="R42" s="1">
        <f>_xlfn.PERCENTILE.INC(Tabla1_Resueltas[CicleTime],0.7)</f>
        <v>9</v>
      </c>
      <c r="S42" s="1">
        <f>_xlfn.PERCENTILE.INC(Tabla1_Resueltas[CicleTime],0.5)</f>
        <v>3</v>
      </c>
    </row>
    <row r="43" spans="1:19" x14ac:dyDescent="0.35">
      <c r="A43" t="s">
        <v>19</v>
      </c>
      <c r="B43" t="s">
        <v>2084</v>
      </c>
      <c r="C43" t="s">
        <v>20</v>
      </c>
      <c r="D43" t="s">
        <v>6</v>
      </c>
      <c r="E43" t="s">
        <v>31</v>
      </c>
      <c r="F43">
        <v>6414107</v>
      </c>
      <c r="G43" s="2">
        <v>44977</v>
      </c>
      <c r="H43" s="2">
        <v>44981</v>
      </c>
      <c r="I43" s="2">
        <v>44977</v>
      </c>
      <c r="J43" s="2">
        <v>44981</v>
      </c>
      <c r="K43" t="s">
        <v>1037</v>
      </c>
      <c r="L43" s="2">
        <v>44981</v>
      </c>
      <c r="M43" s="1">
        <f>Tabla1_Resueltas[[#This Row],[Resuelta]]-Tabla1_Resueltas[[#This Row],[Creada]]</f>
        <v>4</v>
      </c>
      <c r="N43" s="1">
        <f>Tabla1_Resueltas[[#This Row],[Fecha Fin Escalado]]-Tabla1_Resueltas[[#This Row],[Fecha Inicio Escalado]]</f>
        <v>4</v>
      </c>
      <c r="O43" s="1">
        <f>YEAR(Tabla1_Resueltas[[#This Row],[Resuelta]])</f>
        <v>2023</v>
      </c>
      <c r="P43" s="1">
        <f>MONTH(Tabla1_Resueltas[[#This Row],[Resuelta]])</f>
        <v>2</v>
      </c>
      <c r="Q43" s="1">
        <f>_xlfn.PERCENTILE.INC(Tabla1_Resueltas[CicleTime],0.85)</f>
        <v>28</v>
      </c>
      <c r="R43" s="1">
        <f>_xlfn.PERCENTILE.INC(Tabla1_Resueltas[CicleTime],0.7)</f>
        <v>9</v>
      </c>
      <c r="S43" s="1">
        <f>_xlfn.PERCENTILE.INC(Tabla1_Resueltas[CicleTime],0.5)</f>
        <v>3</v>
      </c>
    </row>
    <row r="44" spans="1:19" x14ac:dyDescent="0.35">
      <c r="A44" t="s">
        <v>19</v>
      </c>
      <c r="B44" t="s">
        <v>2084</v>
      </c>
      <c r="C44" t="s">
        <v>20</v>
      </c>
      <c r="D44" t="s">
        <v>132</v>
      </c>
      <c r="E44" t="s">
        <v>67</v>
      </c>
      <c r="F44">
        <v>6414106</v>
      </c>
      <c r="G44" s="2">
        <v>44977</v>
      </c>
      <c r="H44" s="2">
        <v>44993</v>
      </c>
      <c r="I44" s="2"/>
      <c r="J44" s="2"/>
      <c r="K44" t="s">
        <v>1037</v>
      </c>
      <c r="L44" s="2">
        <v>44978</v>
      </c>
      <c r="M44" s="1">
        <f>Tabla1_Resueltas[[#This Row],[Resuelta]]-Tabla1_Resueltas[[#This Row],[Creada]]</f>
        <v>1</v>
      </c>
      <c r="N44" s="1">
        <f>Tabla1_Resueltas[[#This Row],[Fecha Fin Escalado]]-Tabla1_Resueltas[[#This Row],[Fecha Inicio Escalado]]</f>
        <v>0</v>
      </c>
      <c r="O44" s="1">
        <f>YEAR(Tabla1_Resueltas[[#This Row],[Resuelta]])</f>
        <v>2023</v>
      </c>
      <c r="P44" s="1">
        <f>MONTH(Tabla1_Resueltas[[#This Row],[Resuelta]])</f>
        <v>2</v>
      </c>
      <c r="Q44" s="1">
        <f>_xlfn.PERCENTILE.INC(Tabla1_Resueltas[CicleTime],0.85)</f>
        <v>28</v>
      </c>
      <c r="R44" s="1">
        <f>_xlfn.PERCENTILE.INC(Tabla1_Resueltas[CicleTime],0.7)</f>
        <v>9</v>
      </c>
      <c r="S44" s="1">
        <f>_xlfn.PERCENTILE.INC(Tabla1_Resueltas[CicleTime],0.5)</f>
        <v>3</v>
      </c>
    </row>
    <row r="45" spans="1:19" x14ac:dyDescent="0.35">
      <c r="A45" t="s">
        <v>19</v>
      </c>
      <c r="B45" t="s">
        <v>2084</v>
      </c>
      <c r="C45" t="s">
        <v>20</v>
      </c>
      <c r="D45" t="s">
        <v>132</v>
      </c>
      <c r="E45" t="s">
        <v>68</v>
      </c>
      <c r="F45">
        <v>6414098</v>
      </c>
      <c r="G45" s="2">
        <v>44977</v>
      </c>
      <c r="H45" s="2">
        <v>44992</v>
      </c>
      <c r="I45" s="2"/>
      <c r="J45" s="2"/>
      <c r="K45" t="s">
        <v>1037</v>
      </c>
      <c r="L45" s="2">
        <v>44977</v>
      </c>
      <c r="M45" s="1">
        <f>Tabla1_Resueltas[[#This Row],[Resuelta]]-Tabla1_Resueltas[[#This Row],[Creada]]</f>
        <v>0</v>
      </c>
      <c r="N45" s="1">
        <f>Tabla1_Resueltas[[#This Row],[Fecha Fin Escalado]]-Tabla1_Resueltas[[#This Row],[Fecha Inicio Escalado]]</f>
        <v>0</v>
      </c>
      <c r="O45" s="1">
        <f>YEAR(Tabla1_Resueltas[[#This Row],[Resuelta]])</f>
        <v>2023</v>
      </c>
      <c r="P45" s="1">
        <f>MONTH(Tabla1_Resueltas[[#This Row],[Resuelta]])</f>
        <v>2</v>
      </c>
      <c r="Q45" s="1">
        <f>_xlfn.PERCENTILE.INC(Tabla1_Resueltas[CicleTime],0.85)</f>
        <v>28</v>
      </c>
      <c r="R45" s="1">
        <f>_xlfn.PERCENTILE.INC(Tabla1_Resueltas[CicleTime],0.7)</f>
        <v>9</v>
      </c>
      <c r="S45" s="1">
        <f>_xlfn.PERCENTILE.INC(Tabla1_Resueltas[CicleTime],0.5)</f>
        <v>3</v>
      </c>
    </row>
    <row r="46" spans="1:19" x14ac:dyDescent="0.35">
      <c r="A46" t="s">
        <v>19</v>
      </c>
      <c r="B46" t="s">
        <v>2084</v>
      </c>
      <c r="C46" t="s">
        <v>36</v>
      </c>
      <c r="D46" t="s">
        <v>132</v>
      </c>
      <c r="E46" t="s">
        <v>69</v>
      </c>
      <c r="F46">
        <v>6413530</v>
      </c>
      <c r="G46" s="2">
        <v>44977</v>
      </c>
      <c r="H46" s="2">
        <v>44992</v>
      </c>
      <c r="I46" s="2"/>
      <c r="J46" s="2"/>
      <c r="K46" t="s">
        <v>1037</v>
      </c>
      <c r="L46" s="2">
        <v>44977</v>
      </c>
      <c r="M46" s="1">
        <f>Tabla1_Resueltas[[#This Row],[Resuelta]]-Tabla1_Resueltas[[#This Row],[Creada]]</f>
        <v>0</v>
      </c>
      <c r="N46" s="1">
        <f>Tabla1_Resueltas[[#This Row],[Fecha Fin Escalado]]-Tabla1_Resueltas[[#This Row],[Fecha Inicio Escalado]]</f>
        <v>0</v>
      </c>
      <c r="O46" s="1">
        <f>YEAR(Tabla1_Resueltas[[#This Row],[Resuelta]])</f>
        <v>2023</v>
      </c>
      <c r="P46" s="1">
        <f>MONTH(Tabla1_Resueltas[[#This Row],[Resuelta]])</f>
        <v>2</v>
      </c>
      <c r="Q46" s="1">
        <f>_xlfn.PERCENTILE.INC(Tabla1_Resueltas[CicleTime],0.85)</f>
        <v>28</v>
      </c>
      <c r="R46" s="1">
        <f>_xlfn.PERCENTILE.INC(Tabla1_Resueltas[CicleTime],0.7)</f>
        <v>9</v>
      </c>
      <c r="S46" s="1">
        <f>_xlfn.PERCENTILE.INC(Tabla1_Resueltas[CicleTime],0.5)</f>
        <v>3</v>
      </c>
    </row>
    <row r="47" spans="1:19" x14ac:dyDescent="0.35">
      <c r="A47" t="s">
        <v>17</v>
      </c>
      <c r="B47" t="s">
        <v>2084</v>
      </c>
      <c r="C47" t="s">
        <v>42</v>
      </c>
      <c r="D47" t="s">
        <v>132</v>
      </c>
      <c r="E47" t="s">
        <v>70</v>
      </c>
      <c r="F47">
        <v>6413467</v>
      </c>
      <c r="G47" s="2">
        <v>44977</v>
      </c>
      <c r="H47" s="2">
        <v>44992</v>
      </c>
      <c r="I47" s="2"/>
      <c r="J47" s="2"/>
      <c r="K47" t="s">
        <v>1037</v>
      </c>
      <c r="L47" s="2">
        <v>44977</v>
      </c>
      <c r="M47" s="1">
        <f>Tabla1_Resueltas[[#This Row],[Resuelta]]-Tabla1_Resueltas[[#This Row],[Creada]]</f>
        <v>0</v>
      </c>
      <c r="N47" s="1">
        <f>Tabla1_Resueltas[[#This Row],[Fecha Fin Escalado]]-Tabla1_Resueltas[[#This Row],[Fecha Inicio Escalado]]</f>
        <v>0</v>
      </c>
      <c r="O47" s="1">
        <f>YEAR(Tabla1_Resueltas[[#This Row],[Resuelta]])</f>
        <v>2023</v>
      </c>
      <c r="P47" s="1">
        <f>MONTH(Tabla1_Resueltas[[#This Row],[Resuelta]])</f>
        <v>2</v>
      </c>
      <c r="Q47" s="1">
        <f>_xlfn.PERCENTILE.INC(Tabla1_Resueltas[CicleTime],0.85)</f>
        <v>28</v>
      </c>
      <c r="R47" s="1">
        <f>_xlfn.PERCENTILE.INC(Tabla1_Resueltas[CicleTime],0.7)</f>
        <v>9</v>
      </c>
      <c r="S47" s="1">
        <f>_xlfn.PERCENTILE.INC(Tabla1_Resueltas[CicleTime],0.5)</f>
        <v>3</v>
      </c>
    </row>
    <row r="48" spans="1:19" x14ac:dyDescent="0.35">
      <c r="A48" t="s">
        <v>19</v>
      </c>
      <c r="B48" t="s">
        <v>2086</v>
      </c>
      <c r="C48" t="s">
        <v>20</v>
      </c>
      <c r="D48" t="s">
        <v>6</v>
      </c>
      <c r="E48" t="s">
        <v>32</v>
      </c>
      <c r="F48">
        <v>6413452</v>
      </c>
      <c r="G48" s="2">
        <v>44977</v>
      </c>
      <c r="H48" s="2">
        <v>44984</v>
      </c>
      <c r="I48" s="2"/>
      <c r="J48" s="2"/>
      <c r="K48" t="s">
        <v>1037</v>
      </c>
      <c r="L48" s="2">
        <v>44984</v>
      </c>
      <c r="M48" s="1">
        <f>Tabla1_Resueltas[[#This Row],[Resuelta]]-Tabla1_Resueltas[[#This Row],[Creada]]</f>
        <v>7</v>
      </c>
      <c r="N48" s="1">
        <f>Tabla1_Resueltas[[#This Row],[Fecha Fin Escalado]]-Tabla1_Resueltas[[#This Row],[Fecha Inicio Escalado]]</f>
        <v>0</v>
      </c>
      <c r="O48" s="1">
        <f>YEAR(Tabla1_Resueltas[[#This Row],[Resuelta]])</f>
        <v>2023</v>
      </c>
      <c r="P48" s="1">
        <f>MONTH(Tabla1_Resueltas[[#This Row],[Resuelta]])</f>
        <v>2</v>
      </c>
      <c r="Q48" s="1">
        <f>_xlfn.PERCENTILE.INC(Tabla1_Resueltas[CicleTime],0.85)</f>
        <v>28</v>
      </c>
      <c r="R48" s="1">
        <f>_xlfn.PERCENTILE.INC(Tabla1_Resueltas[CicleTime],0.7)</f>
        <v>9</v>
      </c>
      <c r="S48" s="1">
        <f>_xlfn.PERCENTILE.INC(Tabla1_Resueltas[CicleTime],0.5)</f>
        <v>3</v>
      </c>
    </row>
    <row r="49" spans="1:19" x14ac:dyDescent="0.35">
      <c r="A49" t="s">
        <v>19</v>
      </c>
      <c r="B49" t="s">
        <v>2084</v>
      </c>
      <c r="C49" t="s">
        <v>36</v>
      </c>
      <c r="D49" t="s">
        <v>132</v>
      </c>
      <c r="E49" t="s">
        <v>71</v>
      </c>
      <c r="F49">
        <v>6413106</v>
      </c>
      <c r="G49" s="2">
        <v>44977</v>
      </c>
      <c r="H49" s="2">
        <v>44992</v>
      </c>
      <c r="I49" s="2"/>
      <c r="J49" s="2"/>
      <c r="K49" t="s">
        <v>1037</v>
      </c>
      <c r="L49" s="2">
        <v>44977</v>
      </c>
      <c r="M49" s="1">
        <f>Tabla1_Resueltas[[#This Row],[Resuelta]]-Tabla1_Resueltas[[#This Row],[Creada]]</f>
        <v>0</v>
      </c>
      <c r="N49" s="1">
        <f>Tabla1_Resueltas[[#This Row],[Fecha Fin Escalado]]-Tabla1_Resueltas[[#This Row],[Fecha Inicio Escalado]]</f>
        <v>0</v>
      </c>
      <c r="O49" s="1">
        <f>YEAR(Tabla1_Resueltas[[#This Row],[Resuelta]])</f>
        <v>2023</v>
      </c>
      <c r="P49" s="1">
        <f>MONTH(Tabla1_Resueltas[[#This Row],[Resuelta]])</f>
        <v>2</v>
      </c>
      <c r="Q49" s="1">
        <f>_xlfn.PERCENTILE.INC(Tabla1_Resueltas[CicleTime],0.85)</f>
        <v>28</v>
      </c>
      <c r="R49" s="1">
        <f>_xlfn.PERCENTILE.INC(Tabla1_Resueltas[CicleTime],0.7)</f>
        <v>9</v>
      </c>
      <c r="S49" s="1">
        <f>_xlfn.PERCENTILE.INC(Tabla1_Resueltas[CicleTime],0.5)</f>
        <v>3</v>
      </c>
    </row>
    <row r="50" spans="1:19" x14ac:dyDescent="0.35">
      <c r="A50" t="s">
        <v>19</v>
      </c>
      <c r="B50" t="s">
        <v>2086</v>
      </c>
      <c r="C50" t="s">
        <v>20</v>
      </c>
      <c r="D50" t="s">
        <v>132</v>
      </c>
      <c r="E50" t="s">
        <v>72</v>
      </c>
      <c r="F50">
        <v>6413443</v>
      </c>
      <c r="G50" s="2">
        <v>44977</v>
      </c>
      <c r="H50" s="2">
        <v>44992</v>
      </c>
      <c r="I50" s="2"/>
      <c r="J50" s="2"/>
      <c r="K50" t="s">
        <v>1037</v>
      </c>
      <c r="L50" s="2">
        <v>44977</v>
      </c>
      <c r="M50" s="1">
        <f>Tabla1_Resueltas[[#This Row],[Resuelta]]-Tabla1_Resueltas[[#This Row],[Creada]]</f>
        <v>0</v>
      </c>
      <c r="N50" s="1">
        <f>Tabla1_Resueltas[[#This Row],[Fecha Fin Escalado]]-Tabla1_Resueltas[[#This Row],[Fecha Inicio Escalado]]</f>
        <v>0</v>
      </c>
      <c r="O50" s="1">
        <f>YEAR(Tabla1_Resueltas[[#This Row],[Resuelta]])</f>
        <v>2023</v>
      </c>
      <c r="P50" s="1">
        <f>MONTH(Tabla1_Resueltas[[#This Row],[Resuelta]])</f>
        <v>2</v>
      </c>
      <c r="Q50" s="1">
        <f>_xlfn.PERCENTILE.INC(Tabla1_Resueltas[CicleTime],0.85)</f>
        <v>28</v>
      </c>
      <c r="R50" s="1">
        <f>_xlfn.PERCENTILE.INC(Tabla1_Resueltas[CicleTime],0.7)</f>
        <v>9</v>
      </c>
      <c r="S50" s="1">
        <f>_xlfn.PERCENTILE.INC(Tabla1_Resueltas[CicleTime],0.5)</f>
        <v>3</v>
      </c>
    </row>
    <row r="51" spans="1:19" x14ac:dyDescent="0.35">
      <c r="A51" t="s">
        <v>19</v>
      </c>
      <c r="B51" t="s">
        <v>2084</v>
      </c>
      <c r="C51" t="s">
        <v>36</v>
      </c>
      <c r="D51" t="s">
        <v>132</v>
      </c>
      <c r="E51" t="s">
        <v>73</v>
      </c>
      <c r="F51">
        <v>6413084</v>
      </c>
      <c r="G51" s="2">
        <v>44977</v>
      </c>
      <c r="H51" s="2">
        <v>44992</v>
      </c>
      <c r="I51" s="2"/>
      <c r="J51" s="2"/>
      <c r="K51" t="s">
        <v>1037</v>
      </c>
      <c r="L51" s="2">
        <v>44977</v>
      </c>
      <c r="M51" s="1">
        <f>Tabla1_Resueltas[[#This Row],[Resuelta]]-Tabla1_Resueltas[[#This Row],[Creada]]</f>
        <v>0</v>
      </c>
      <c r="N51" s="1">
        <f>Tabla1_Resueltas[[#This Row],[Fecha Fin Escalado]]-Tabla1_Resueltas[[#This Row],[Fecha Inicio Escalado]]</f>
        <v>0</v>
      </c>
      <c r="O51" s="1">
        <f>YEAR(Tabla1_Resueltas[[#This Row],[Resuelta]])</f>
        <v>2023</v>
      </c>
      <c r="P51" s="1">
        <f>MONTH(Tabla1_Resueltas[[#This Row],[Resuelta]])</f>
        <v>2</v>
      </c>
      <c r="Q51" s="1">
        <f>_xlfn.PERCENTILE.INC(Tabla1_Resueltas[CicleTime],0.85)</f>
        <v>28</v>
      </c>
      <c r="R51" s="1">
        <f>_xlfn.PERCENTILE.INC(Tabla1_Resueltas[CicleTime],0.7)</f>
        <v>9</v>
      </c>
      <c r="S51" s="1">
        <f>_xlfn.PERCENTILE.INC(Tabla1_Resueltas[CicleTime],0.5)</f>
        <v>3</v>
      </c>
    </row>
    <row r="52" spans="1:19" x14ac:dyDescent="0.35">
      <c r="A52" t="s">
        <v>19</v>
      </c>
      <c r="B52" t="s">
        <v>2086</v>
      </c>
      <c r="C52" t="s">
        <v>36</v>
      </c>
      <c r="D52" t="s">
        <v>132</v>
      </c>
      <c r="E52" t="s">
        <v>74</v>
      </c>
      <c r="F52">
        <v>6412908</v>
      </c>
      <c r="G52" s="2">
        <v>44977</v>
      </c>
      <c r="H52" s="2">
        <v>44994</v>
      </c>
      <c r="I52" s="2">
        <v>44977</v>
      </c>
      <c r="J52" s="2">
        <v>44979</v>
      </c>
      <c r="K52" t="s">
        <v>1037</v>
      </c>
      <c r="L52" s="2">
        <v>44979</v>
      </c>
      <c r="M52" s="1">
        <f>Tabla1_Resueltas[[#This Row],[Resuelta]]-Tabla1_Resueltas[[#This Row],[Creada]]</f>
        <v>2</v>
      </c>
      <c r="N52" s="1">
        <f>Tabla1_Resueltas[[#This Row],[Fecha Fin Escalado]]-Tabla1_Resueltas[[#This Row],[Fecha Inicio Escalado]]</f>
        <v>2</v>
      </c>
      <c r="O52" s="1">
        <f>YEAR(Tabla1_Resueltas[[#This Row],[Resuelta]])</f>
        <v>2023</v>
      </c>
      <c r="P52" s="1">
        <f>MONTH(Tabla1_Resueltas[[#This Row],[Resuelta]])</f>
        <v>2</v>
      </c>
      <c r="Q52" s="1">
        <f>_xlfn.PERCENTILE.INC(Tabla1_Resueltas[CicleTime],0.85)</f>
        <v>28</v>
      </c>
      <c r="R52" s="1">
        <f>_xlfn.PERCENTILE.INC(Tabla1_Resueltas[CicleTime],0.7)</f>
        <v>9</v>
      </c>
      <c r="S52" s="1">
        <f>_xlfn.PERCENTILE.INC(Tabla1_Resueltas[CicleTime],0.5)</f>
        <v>3</v>
      </c>
    </row>
    <row r="53" spans="1:19" x14ac:dyDescent="0.35">
      <c r="A53" t="s">
        <v>19</v>
      </c>
      <c r="B53" t="s">
        <v>2090</v>
      </c>
      <c r="C53" t="s">
        <v>18</v>
      </c>
      <c r="D53" t="s">
        <v>132</v>
      </c>
      <c r="E53" t="s">
        <v>75</v>
      </c>
      <c r="F53">
        <v>6410482</v>
      </c>
      <c r="G53" s="2">
        <v>44975</v>
      </c>
      <c r="H53" s="2">
        <v>44992</v>
      </c>
      <c r="I53" s="2"/>
      <c r="J53" s="2"/>
      <c r="K53" t="s">
        <v>1037</v>
      </c>
      <c r="L53" s="2">
        <v>44977</v>
      </c>
      <c r="M53" s="1">
        <f>Tabla1_Resueltas[[#This Row],[Resuelta]]-Tabla1_Resueltas[[#This Row],[Creada]]</f>
        <v>2</v>
      </c>
      <c r="N53" s="1">
        <f>Tabla1_Resueltas[[#This Row],[Fecha Fin Escalado]]-Tabla1_Resueltas[[#This Row],[Fecha Inicio Escalado]]</f>
        <v>0</v>
      </c>
      <c r="O53" s="1">
        <f>YEAR(Tabla1_Resueltas[[#This Row],[Resuelta]])</f>
        <v>2023</v>
      </c>
      <c r="P53" s="1">
        <f>MONTH(Tabla1_Resueltas[[#This Row],[Resuelta]])</f>
        <v>2</v>
      </c>
      <c r="Q53" s="1">
        <f>_xlfn.PERCENTILE.INC(Tabla1_Resueltas[CicleTime],0.85)</f>
        <v>28</v>
      </c>
      <c r="R53" s="1">
        <f>_xlfn.PERCENTILE.INC(Tabla1_Resueltas[CicleTime],0.7)</f>
        <v>9</v>
      </c>
      <c r="S53" s="1">
        <f>_xlfn.PERCENTILE.INC(Tabla1_Resueltas[CicleTime],0.5)</f>
        <v>3</v>
      </c>
    </row>
    <row r="54" spans="1:19" x14ac:dyDescent="0.35">
      <c r="A54" t="s">
        <v>19</v>
      </c>
      <c r="B54" t="s">
        <v>2090</v>
      </c>
      <c r="C54" t="s">
        <v>18</v>
      </c>
      <c r="D54" t="s">
        <v>132</v>
      </c>
      <c r="E54" t="s">
        <v>76</v>
      </c>
      <c r="F54">
        <v>6408971</v>
      </c>
      <c r="G54" s="2">
        <v>44974</v>
      </c>
      <c r="H54" s="2">
        <v>44992</v>
      </c>
      <c r="I54" s="2"/>
      <c r="J54" s="2"/>
      <c r="K54" t="s">
        <v>1037</v>
      </c>
      <c r="L54" s="2">
        <v>44977</v>
      </c>
      <c r="M54" s="1">
        <f>Tabla1_Resueltas[[#This Row],[Resuelta]]-Tabla1_Resueltas[[#This Row],[Creada]]</f>
        <v>3</v>
      </c>
      <c r="N54" s="1">
        <f>Tabla1_Resueltas[[#This Row],[Fecha Fin Escalado]]-Tabla1_Resueltas[[#This Row],[Fecha Inicio Escalado]]</f>
        <v>0</v>
      </c>
      <c r="O54" s="1">
        <f>YEAR(Tabla1_Resueltas[[#This Row],[Resuelta]])</f>
        <v>2023</v>
      </c>
      <c r="P54" s="1">
        <f>MONTH(Tabla1_Resueltas[[#This Row],[Resuelta]])</f>
        <v>2</v>
      </c>
      <c r="Q54" s="1">
        <f>_xlfn.PERCENTILE.INC(Tabla1_Resueltas[CicleTime],0.85)</f>
        <v>28</v>
      </c>
      <c r="R54" s="1">
        <f>_xlfn.PERCENTILE.INC(Tabla1_Resueltas[CicleTime],0.7)</f>
        <v>9</v>
      </c>
      <c r="S54" s="1">
        <f>_xlfn.PERCENTILE.INC(Tabla1_Resueltas[CicleTime],0.5)</f>
        <v>3</v>
      </c>
    </row>
    <row r="55" spans="1:19" x14ac:dyDescent="0.35">
      <c r="A55" t="s">
        <v>19</v>
      </c>
      <c r="B55" t="s">
        <v>2090</v>
      </c>
      <c r="C55" t="s">
        <v>18</v>
      </c>
      <c r="D55" t="s">
        <v>132</v>
      </c>
      <c r="E55" t="s">
        <v>77</v>
      </c>
      <c r="F55">
        <v>6407272</v>
      </c>
      <c r="G55" s="2">
        <v>44974</v>
      </c>
      <c r="H55" s="2">
        <v>44994</v>
      </c>
      <c r="I55" s="2"/>
      <c r="J55" s="2"/>
      <c r="K55" t="s">
        <v>1037</v>
      </c>
      <c r="L55" s="2">
        <v>44978</v>
      </c>
      <c r="M55" s="1">
        <f>Tabla1_Resueltas[[#This Row],[Resuelta]]-Tabla1_Resueltas[[#This Row],[Creada]]</f>
        <v>4</v>
      </c>
      <c r="N55" s="1">
        <f>Tabla1_Resueltas[[#This Row],[Fecha Fin Escalado]]-Tabla1_Resueltas[[#This Row],[Fecha Inicio Escalado]]</f>
        <v>0</v>
      </c>
      <c r="O55" s="1">
        <f>YEAR(Tabla1_Resueltas[[#This Row],[Resuelta]])</f>
        <v>2023</v>
      </c>
      <c r="P55" s="1">
        <f>MONTH(Tabla1_Resueltas[[#This Row],[Resuelta]])</f>
        <v>2</v>
      </c>
      <c r="Q55" s="1">
        <f>_xlfn.PERCENTILE.INC(Tabla1_Resueltas[CicleTime],0.85)</f>
        <v>28</v>
      </c>
      <c r="R55" s="1">
        <f>_xlfn.PERCENTILE.INC(Tabla1_Resueltas[CicleTime],0.7)</f>
        <v>9</v>
      </c>
      <c r="S55" s="1">
        <f>_xlfn.PERCENTILE.INC(Tabla1_Resueltas[CicleTime],0.5)</f>
        <v>3</v>
      </c>
    </row>
    <row r="56" spans="1:19" x14ac:dyDescent="0.35">
      <c r="A56" t="s">
        <v>19</v>
      </c>
      <c r="B56" t="s">
        <v>2086</v>
      </c>
      <c r="C56" t="s">
        <v>20</v>
      </c>
      <c r="D56" t="s">
        <v>132</v>
      </c>
      <c r="E56" t="s">
        <v>78</v>
      </c>
      <c r="F56">
        <v>6407131</v>
      </c>
      <c r="G56" s="2">
        <v>44974</v>
      </c>
      <c r="H56" s="2">
        <v>44989</v>
      </c>
      <c r="I56" s="2"/>
      <c r="J56" s="2"/>
      <c r="K56" t="s">
        <v>1037</v>
      </c>
      <c r="L56" s="2">
        <v>44974</v>
      </c>
      <c r="M56" s="1">
        <f>Tabla1_Resueltas[[#This Row],[Resuelta]]-Tabla1_Resueltas[[#This Row],[Creada]]</f>
        <v>0</v>
      </c>
      <c r="N56" s="1">
        <f>Tabla1_Resueltas[[#This Row],[Fecha Fin Escalado]]-Tabla1_Resueltas[[#This Row],[Fecha Inicio Escalado]]</f>
        <v>0</v>
      </c>
      <c r="O56" s="1">
        <f>YEAR(Tabla1_Resueltas[[#This Row],[Resuelta]])</f>
        <v>2023</v>
      </c>
      <c r="P56" s="1">
        <f>MONTH(Tabla1_Resueltas[[#This Row],[Resuelta]])</f>
        <v>2</v>
      </c>
      <c r="Q56" s="1">
        <f>_xlfn.PERCENTILE.INC(Tabla1_Resueltas[CicleTime],0.85)</f>
        <v>28</v>
      </c>
      <c r="R56" s="1">
        <f>_xlfn.PERCENTILE.INC(Tabla1_Resueltas[CicleTime],0.7)</f>
        <v>9</v>
      </c>
      <c r="S56" s="1">
        <f>_xlfn.PERCENTILE.INC(Tabla1_Resueltas[CicleTime],0.5)</f>
        <v>3</v>
      </c>
    </row>
    <row r="57" spans="1:19" x14ac:dyDescent="0.35">
      <c r="A57" t="s">
        <v>19</v>
      </c>
      <c r="B57" t="s">
        <v>2084</v>
      </c>
      <c r="C57" t="s">
        <v>20</v>
      </c>
      <c r="D57" t="s">
        <v>132</v>
      </c>
      <c r="E57" t="s">
        <v>79</v>
      </c>
      <c r="F57">
        <v>6405874</v>
      </c>
      <c r="G57" s="2">
        <v>44974</v>
      </c>
      <c r="H57" s="2">
        <v>44989</v>
      </c>
      <c r="I57" s="2"/>
      <c r="J57" s="2"/>
      <c r="K57" t="s">
        <v>1037</v>
      </c>
      <c r="L57" s="2">
        <v>44974</v>
      </c>
      <c r="M57" s="1">
        <f>Tabla1_Resueltas[[#This Row],[Resuelta]]-Tabla1_Resueltas[[#This Row],[Creada]]</f>
        <v>0</v>
      </c>
      <c r="N57" s="1">
        <f>Tabla1_Resueltas[[#This Row],[Fecha Fin Escalado]]-Tabla1_Resueltas[[#This Row],[Fecha Inicio Escalado]]</f>
        <v>0</v>
      </c>
      <c r="O57" s="1">
        <f>YEAR(Tabla1_Resueltas[[#This Row],[Resuelta]])</f>
        <v>2023</v>
      </c>
      <c r="P57" s="1">
        <f>MONTH(Tabla1_Resueltas[[#This Row],[Resuelta]])</f>
        <v>2</v>
      </c>
      <c r="Q57" s="1">
        <f>_xlfn.PERCENTILE.INC(Tabla1_Resueltas[CicleTime],0.85)</f>
        <v>28</v>
      </c>
      <c r="R57" s="1">
        <f>_xlfn.PERCENTILE.INC(Tabla1_Resueltas[CicleTime],0.7)</f>
        <v>9</v>
      </c>
      <c r="S57" s="1">
        <f>_xlfn.PERCENTILE.INC(Tabla1_Resueltas[CicleTime],0.5)</f>
        <v>3</v>
      </c>
    </row>
    <row r="58" spans="1:19" x14ac:dyDescent="0.35">
      <c r="A58" t="s">
        <v>19</v>
      </c>
      <c r="B58" t="s">
        <v>2086</v>
      </c>
      <c r="C58" t="s">
        <v>20</v>
      </c>
      <c r="D58" t="s">
        <v>6</v>
      </c>
      <c r="E58" t="s">
        <v>33</v>
      </c>
      <c r="F58">
        <v>6406085</v>
      </c>
      <c r="G58" s="2">
        <v>44974</v>
      </c>
      <c r="H58" s="2">
        <v>44985</v>
      </c>
      <c r="I58" s="2">
        <v>44974</v>
      </c>
      <c r="J58" s="2">
        <v>44985</v>
      </c>
      <c r="K58" t="s">
        <v>1037</v>
      </c>
      <c r="L58" s="2">
        <v>44985</v>
      </c>
      <c r="M58" s="1">
        <f>Tabla1_Resueltas[[#This Row],[Resuelta]]-Tabla1_Resueltas[[#This Row],[Creada]]</f>
        <v>11</v>
      </c>
      <c r="N58" s="1">
        <f>Tabla1_Resueltas[[#This Row],[Fecha Fin Escalado]]-Tabla1_Resueltas[[#This Row],[Fecha Inicio Escalado]]</f>
        <v>11</v>
      </c>
      <c r="O58" s="1">
        <f>YEAR(Tabla1_Resueltas[[#This Row],[Resuelta]])</f>
        <v>2023</v>
      </c>
      <c r="P58" s="1">
        <f>MONTH(Tabla1_Resueltas[[#This Row],[Resuelta]])</f>
        <v>2</v>
      </c>
      <c r="Q58" s="1">
        <f>_xlfn.PERCENTILE.INC(Tabla1_Resueltas[CicleTime],0.85)</f>
        <v>28</v>
      </c>
      <c r="R58" s="1">
        <f>_xlfn.PERCENTILE.INC(Tabla1_Resueltas[CicleTime],0.7)</f>
        <v>9</v>
      </c>
      <c r="S58" s="1">
        <f>_xlfn.PERCENTILE.INC(Tabla1_Resueltas[CicleTime],0.5)</f>
        <v>3</v>
      </c>
    </row>
    <row r="59" spans="1:19" x14ac:dyDescent="0.35">
      <c r="A59" t="s">
        <v>19</v>
      </c>
      <c r="B59" t="s">
        <v>2084</v>
      </c>
      <c r="C59" t="s">
        <v>20</v>
      </c>
      <c r="D59" t="s">
        <v>6</v>
      </c>
      <c r="E59" t="s">
        <v>34</v>
      </c>
      <c r="F59">
        <v>6405858</v>
      </c>
      <c r="G59" s="2">
        <v>44974</v>
      </c>
      <c r="H59" s="2">
        <v>44984</v>
      </c>
      <c r="I59" s="2">
        <v>44977</v>
      </c>
      <c r="J59" s="2">
        <v>44984</v>
      </c>
      <c r="K59" t="s">
        <v>1037</v>
      </c>
      <c r="L59" s="2">
        <v>44984</v>
      </c>
      <c r="M59" s="1">
        <f>Tabla1_Resueltas[[#This Row],[Resuelta]]-Tabla1_Resueltas[[#This Row],[Creada]]</f>
        <v>10</v>
      </c>
      <c r="N59" s="1">
        <f>Tabla1_Resueltas[[#This Row],[Fecha Fin Escalado]]-Tabla1_Resueltas[[#This Row],[Fecha Inicio Escalado]]</f>
        <v>7</v>
      </c>
      <c r="O59" s="1">
        <f>YEAR(Tabla1_Resueltas[[#This Row],[Resuelta]])</f>
        <v>2023</v>
      </c>
      <c r="P59" s="1">
        <f>MONTH(Tabla1_Resueltas[[#This Row],[Resuelta]])</f>
        <v>2</v>
      </c>
      <c r="Q59" s="1">
        <f>_xlfn.PERCENTILE.INC(Tabla1_Resueltas[CicleTime],0.85)</f>
        <v>28</v>
      </c>
      <c r="R59" s="1">
        <f>_xlfn.PERCENTILE.INC(Tabla1_Resueltas[CicleTime],0.7)</f>
        <v>9</v>
      </c>
      <c r="S59" s="1">
        <f>_xlfn.PERCENTILE.INC(Tabla1_Resueltas[CicleTime],0.5)</f>
        <v>3</v>
      </c>
    </row>
    <row r="60" spans="1:19" x14ac:dyDescent="0.35">
      <c r="A60" t="s">
        <v>19</v>
      </c>
      <c r="B60" t="s">
        <v>2084</v>
      </c>
      <c r="C60" t="s">
        <v>20</v>
      </c>
      <c r="D60" t="s">
        <v>132</v>
      </c>
      <c r="E60" t="s">
        <v>80</v>
      </c>
      <c r="F60">
        <v>6405399</v>
      </c>
      <c r="G60" s="2">
        <v>44974</v>
      </c>
      <c r="H60" s="2">
        <v>44989</v>
      </c>
      <c r="I60" s="2"/>
      <c r="J60" s="2"/>
      <c r="K60" t="s">
        <v>1037</v>
      </c>
      <c r="L60" s="2">
        <v>44974</v>
      </c>
      <c r="M60" s="1">
        <f>Tabla1_Resueltas[[#This Row],[Resuelta]]-Tabla1_Resueltas[[#This Row],[Creada]]</f>
        <v>0</v>
      </c>
      <c r="N60" s="1">
        <f>Tabla1_Resueltas[[#This Row],[Fecha Fin Escalado]]-Tabla1_Resueltas[[#This Row],[Fecha Inicio Escalado]]</f>
        <v>0</v>
      </c>
      <c r="O60" s="1">
        <f>YEAR(Tabla1_Resueltas[[#This Row],[Resuelta]])</f>
        <v>2023</v>
      </c>
      <c r="P60" s="1">
        <f>MONTH(Tabla1_Resueltas[[#This Row],[Resuelta]])</f>
        <v>2</v>
      </c>
      <c r="Q60" s="1">
        <f>_xlfn.PERCENTILE.INC(Tabla1_Resueltas[CicleTime],0.85)</f>
        <v>28</v>
      </c>
      <c r="R60" s="1">
        <f>_xlfn.PERCENTILE.INC(Tabla1_Resueltas[CicleTime],0.7)</f>
        <v>9</v>
      </c>
      <c r="S60" s="1">
        <f>_xlfn.PERCENTILE.INC(Tabla1_Resueltas[CicleTime],0.5)</f>
        <v>3</v>
      </c>
    </row>
    <row r="61" spans="1:19" x14ac:dyDescent="0.35">
      <c r="A61" t="s">
        <v>19</v>
      </c>
      <c r="B61" t="s">
        <v>2090</v>
      </c>
      <c r="C61" t="s">
        <v>18</v>
      </c>
      <c r="D61" t="s">
        <v>132</v>
      </c>
      <c r="E61" t="s">
        <v>81</v>
      </c>
      <c r="F61">
        <v>6404210</v>
      </c>
      <c r="G61" s="2">
        <v>44974</v>
      </c>
      <c r="H61" s="2">
        <v>44992</v>
      </c>
      <c r="I61" s="2"/>
      <c r="J61" s="2"/>
      <c r="K61" t="s">
        <v>1037</v>
      </c>
      <c r="L61" s="2">
        <v>44977</v>
      </c>
      <c r="M61" s="1">
        <f>Tabla1_Resueltas[[#This Row],[Resuelta]]-Tabla1_Resueltas[[#This Row],[Creada]]</f>
        <v>3</v>
      </c>
      <c r="N61" s="1">
        <f>Tabla1_Resueltas[[#This Row],[Fecha Fin Escalado]]-Tabla1_Resueltas[[#This Row],[Fecha Inicio Escalado]]</f>
        <v>0</v>
      </c>
      <c r="O61" s="1">
        <f>YEAR(Tabla1_Resueltas[[#This Row],[Resuelta]])</f>
        <v>2023</v>
      </c>
      <c r="P61" s="1">
        <f>MONTH(Tabla1_Resueltas[[#This Row],[Resuelta]])</f>
        <v>2</v>
      </c>
      <c r="Q61" s="1">
        <f>_xlfn.PERCENTILE.INC(Tabla1_Resueltas[CicleTime],0.85)</f>
        <v>28</v>
      </c>
      <c r="R61" s="1">
        <f>_xlfn.PERCENTILE.INC(Tabla1_Resueltas[CicleTime],0.7)</f>
        <v>9</v>
      </c>
      <c r="S61" s="1">
        <f>_xlfn.PERCENTILE.INC(Tabla1_Resueltas[CicleTime],0.5)</f>
        <v>3</v>
      </c>
    </row>
    <row r="62" spans="1:19" x14ac:dyDescent="0.35">
      <c r="A62" t="s">
        <v>17</v>
      </c>
      <c r="B62" t="s">
        <v>2083</v>
      </c>
      <c r="C62" t="s">
        <v>18</v>
      </c>
      <c r="D62" t="s">
        <v>6</v>
      </c>
      <c r="E62" t="s">
        <v>82</v>
      </c>
      <c r="F62">
        <v>6402241</v>
      </c>
      <c r="G62" s="2">
        <v>44973</v>
      </c>
      <c r="H62" s="2">
        <v>44980</v>
      </c>
      <c r="I62" s="2"/>
      <c r="J62" s="2"/>
      <c r="K62" t="s">
        <v>1037</v>
      </c>
      <c r="L62" s="2">
        <v>44980</v>
      </c>
      <c r="M62" s="1">
        <f>Tabla1_Resueltas[[#This Row],[Resuelta]]-Tabla1_Resueltas[[#This Row],[Creada]]</f>
        <v>7</v>
      </c>
      <c r="N62" s="1">
        <f>Tabla1_Resueltas[[#This Row],[Fecha Fin Escalado]]-Tabla1_Resueltas[[#This Row],[Fecha Inicio Escalado]]</f>
        <v>0</v>
      </c>
      <c r="O62" s="1">
        <f>YEAR(Tabla1_Resueltas[[#This Row],[Resuelta]])</f>
        <v>2023</v>
      </c>
      <c r="P62" s="1">
        <f>MONTH(Tabla1_Resueltas[[#This Row],[Resuelta]])</f>
        <v>2</v>
      </c>
      <c r="Q62" s="1">
        <f>_xlfn.PERCENTILE.INC(Tabla1_Resueltas[CicleTime],0.85)</f>
        <v>28</v>
      </c>
      <c r="R62" s="1">
        <f>_xlfn.PERCENTILE.INC(Tabla1_Resueltas[CicleTime],0.7)</f>
        <v>9</v>
      </c>
      <c r="S62" s="1">
        <f>_xlfn.PERCENTILE.INC(Tabla1_Resueltas[CicleTime],0.5)</f>
        <v>3</v>
      </c>
    </row>
    <row r="63" spans="1:19" x14ac:dyDescent="0.35">
      <c r="A63" t="s">
        <v>17</v>
      </c>
      <c r="B63" t="s">
        <v>2083</v>
      </c>
      <c r="C63" t="s">
        <v>20</v>
      </c>
      <c r="D63" t="s">
        <v>132</v>
      </c>
      <c r="E63" t="s">
        <v>83</v>
      </c>
      <c r="F63">
        <v>6400980</v>
      </c>
      <c r="G63" s="2">
        <v>44973</v>
      </c>
      <c r="H63" s="2">
        <v>44988</v>
      </c>
      <c r="I63" s="2"/>
      <c r="J63" s="2"/>
      <c r="K63" t="s">
        <v>1037</v>
      </c>
      <c r="L63" s="2">
        <v>44973</v>
      </c>
      <c r="M63" s="1">
        <f>Tabla1_Resueltas[[#This Row],[Resuelta]]-Tabla1_Resueltas[[#This Row],[Creada]]</f>
        <v>0</v>
      </c>
      <c r="N63" s="1">
        <f>Tabla1_Resueltas[[#This Row],[Fecha Fin Escalado]]-Tabla1_Resueltas[[#This Row],[Fecha Inicio Escalado]]</f>
        <v>0</v>
      </c>
      <c r="O63" s="1">
        <f>YEAR(Tabla1_Resueltas[[#This Row],[Resuelta]])</f>
        <v>2023</v>
      </c>
      <c r="P63" s="1">
        <f>MONTH(Tabla1_Resueltas[[#This Row],[Resuelta]])</f>
        <v>2</v>
      </c>
      <c r="Q63" s="1">
        <f>_xlfn.PERCENTILE.INC(Tabla1_Resueltas[CicleTime],0.85)</f>
        <v>28</v>
      </c>
      <c r="R63" s="1">
        <f>_xlfn.PERCENTILE.INC(Tabla1_Resueltas[CicleTime],0.7)</f>
        <v>9</v>
      </c>
      <c r="S63" s="1">
        <f>_xlfn.PERCENTILE.INC(Tabla1_Resueltas[CicleTime],0.5)</f>
        <v>3</v>
      </c>
    </row>
    <row r="64" spans="1:19" x14ac:dyDescent="0.35">
      <c r="A64" t="s">
        <v>19</v>
      </c>
      <c r="B64" t="s">
        <v>2084</v>
      </c>
      <c r="C64" t="s">
        <v>20</v>
      </c>
      <c r="D64" t="s">
        <v>132</v>
      </c>
      <c r="E64" t="s">
        <v>84</v>
      </c>
      <c r="F64">
        <v>6400915</v>
      </c>
      <c r="G64" s="2">
        <v>44973</v>
      </c>
      <c r="H64" s="2">
        <v>44988</v>
      </c>
      <c r="I64" s="2">
        <v>44973</v>
      </c>
      <c r="J64" s="2">
        <v>44973</v>
      </c>
      <c r="K64" t="s">
        <v>1037</v>
      </c>
      <c r="L64" s="2">
        <v>44973</v>
      </c>
      <c r="M64" s="1">
        <f>Tabla1_Resueltas[[#This Row],[Resuelta]]-Tabla1_Resueltas[[#This Row],[Creada]]</f>
        <v>0</v>
      </c>
      <c r="N64" s="1">
        <f>Tabla1_Resueltas[[#This Row],[Fecha Fin Escalado]]-Tabla1_Resueltas[[#This Row],[Fecha Inicio Escalado]]</f>
        <v>0</v>
      </c>
      <c r="O64" s="1">
        <f>YEAR(Tabla1_Resueltas[[#This Row],[Resuelta]])</f>
        <v>2023</v>
      </c>
      <c r="P64" s="1">
        <f>MONTH(Tabla1_Resueltas[[#This Row],[Resuelta]])</f>
        <v>2</v>
      </c>
      <c r="Q64" s="1">
        <f>_xlfn.PERCENTILE.INC(Tabla1_Resueltas[CicleTime],0.85)</f>
        <v>28</v>
      </c>
      <c r="R64" s="1">
        <f>_xlfn.PERCENTILE.INC(Tabla1_Resueltas[CicleTime],0.7)</f>
        <v>9</v>
      </c>
      <c r="S64" s="1">
        <f>_xlfn.PERCENTILE.INC(Tabla1_Resueltas[CicleTime],0.5)</f>
        <v>3</v>
      </c>
    </row>
    <row r="65" spans="1:19" x14ac:dyDescent="0.35">
      <c r="A65" t="s">
        <v>19</v>
      </c>
      <c r="B65" t="s">
        <v>2084</v>
      </c>
      <c r="C65" t="s">
        <v>20</v>
      </c>
      <c r="D65" t="s">
        <v>132</v>
      </c>
      <c r="E65" t="s">
        <v>85</v>
      </c>
      <c r="F65">
        <v>6399452</v>
      </c>
      <c r="G65" s="2">
        <v>44973</v>
      </c>
      <c r="H65" s="2">
        <v>44988</v>
      </c>
      <c r="I65" s="2"/>
      <c r="J65" s="2"/>
      <c r="K65" t="s">
        <v>1037</v>
      </c>
      <c r="L65" s="2">
        <v>44973</v>
      </c>
      <c r="M65" s="1">
        <f>Tabla1_Resueltas[[#This Row],[Resuelta]]-Tabla1_Resueltas[[#This Row],[Creada]]</f>
        <v>0</v>
      </c>
      <c r="N65" s="1">
        <f>Tabla1_Resueltas[[#This Row],[Fecha Fin Escalado]]-Tabla1_Resueltas[[#This Row],[Fecha Inicio Escalado]]</f>
        <v>0</v>
      </c>
      <c r="O65" s="1">
        <f>YEAR(Tabla1_Resueltas[[#This Row],[Resuelta]])</f>
        <v>2023</v>
      </c>
      <c r="P65" s="1">
        <f>MONTH(Tabla1_Resueltas[[#This Row],[Resuelta]])</f>
        <v>2</v>
      </c>
      <c r="Q65" s="1">
        <f>_xlfn.PERCENTILE.INC(Tabla1_Resueltas[CicleTime],0.85)</f>
        <v>28</v>
      </c>
      <c r="R65" s="1">
        <f>_xlfn.PERCENTILE.INC(Tabla1_Resueltas[CicleTime],0.7)</f>
        <v>9</v>
      </c>
      <c r="S65" s="1">
        <f>_xlfn.PERCENTILE.INC(Tabla1_Resueltas[CicleTime],0.5)</f>
        <v>3</v>
      </c>
    </row>
    <row r="66" spans="1:19" x14ac:dyDescent="0.35">
      <c r="A66" t="s">
        <v>19</v>
      </c>
      <c r="B66" t="s">
        <v>2086</v>
      </c>
      <c r="C66" t="s">
        <v>20</v>
      </c>
      <c r="D66" t="s">
        <v>132</v>
      </c>
      <c r="E66" t="s">
        <v>86</v>
      </c>
      <c r="F66">
        <v>6398470</v>
      </c>
      <c r="G66" s="2">
        <v>44973</v>
      </c>
      <c r="H66" s="2">
        <v>44988</v>
      </c>
      <c r="I66" s="2"/>
      <c r="J66" s="2"/>
      <c r="K66" t="s">
        <v>1037</v>
      </c>
      <c r="L66" s="2">
        <v>44973</v>
      </c>
      <c r="M66" s="1">
        <f>Tabla1_Resueltas[[#This Row],[Resuelta]]-Tabla1_Resueltas[[#This Row],[Creada]]</f>
        <v>0</v>
      </c>
      <c r="N66" s="1">
        <f>Tabla1_Resueltas[[#This Row],[Fecha Fin Escalado]]-Tabla1_Resueltas[[#This Row],[Fecha Inicio Escalado]]</f>
        <v>0</v>
      </c>
      <c r="O66" s="1">
        <f>YEAR(Tabla1_Resueltas[[#This Row],[Resuelta]])</f>
        <v>2023</v>
      </c>
      <c r="P66" s="1">
        <f>MONTH(Tabla1_Resueltas[[#This Row],[Resuelta]])</f>
        <v>2</v>
      </c>
      <c r="Q66" s="1">
        <f>_xlfn.PERCENTILE.INC(Tabla1_Resueltas[CicleTime],0.85)</f>
        <v>28</v>
      </c>
      <c r="R66" s="1">
        <f>_xlfn.PERCENTILE.INC(Tabla1_Resueltas[CicleTime],0.7)</f>
        <v>9</v>
      </c>
      <c r="S66" s="1">
        <f>_xlfn.PERCENTILE.INC(Tabla1_Resueltas[CicleTime],0.5)</f>
        <v>3</v>
      </c>
    </row>
    <row r="67" spans="1:19" x14ac:dyDescent="0.35">
      <c r="A67" t="s">
        <v>19</v>
      </c>
      <c r="B67" t="s">
        <v>2084</v>
      </c>
      <c r="C67" t="s">
        <v>20</v>
      </c>
      <c r="D67" t="s">
        <v>132</v>
      </c>
      <c r="E67" t="s">
        <v>87</v>
      </c>
      <c r="F67">
        <v>6398535</v>
      </c>
      <c r="G67" s="2">
        <v>44973</v>
      </c>
      <c r="H67" s="2">
        <v>44988</v>
      </c>
      <c r="I67" s="2"/>
      <c r="J67" s="2"/>
      <c r="K67" t="s">
        <v>1037</v>
      </c>
      <c r="L67" s="2">
        <v>44973</v>
      </c>
      <c r="M67" s="1">
        <f>Tabla1_Resueltas[[#This Row],[Resuelta]]-Tabla1_Resueltas[[#This Row],[Creada]]</f>
        <v>0</v>
      </c>
      <c r="N67" s="1">
        <f>Tabla1_Resueltas[[#This Row],[Fecha Fin Escalado]]-Tabla1_Resueltas[[#This Row],[Fecha Inicio Escalado]]</f>
        <v>0</v>
      </c>
      <c r="O67" s="1">
        <f>YEAR(Tabla1_Resueltas[[#This Row],[Resuelta]])</f>
        <v>2023</v>
      </c>
      <c r="P67" s="1">
        <f>MONTH(Tabla1_Resueltas[[#This Row],[Resuelta]])</f>
        <v>2</v>
      </c>
      <c r="Q67" s="1">
        <f>_xlfn.PERCENTILE.INC(Tabla1_Resueltas[CicleTime],0.85)</f>
        <v>28</v>
      </c>
      <c r="R67" s="1">
        <f>_xlfn.PERCENTILE.INC(Tabla1_Resueltas[CicleTime],0.7)</f>
        <v>9</v>
      </c>
      <c r="S67" s="1">
        <f>_xlfn.PERCENTILE.INC(Tabla1_Resueltas[CicleTime],0.5)</f>
        <v>3</v>
      </c>
    </row>
    <row r="68" spans="1:19" x14ac:dyDescent="0.35">
      <c r="A68" t="s">
        <v>19</v>
      </c>
      <c r="B68" t="s">
        <v>2084</v>
      </c>
      <c r="C68" t="s">
        <v>20</v>
      </c>
      <c r="D68" t="s">
        <v>132</v>
      </c>
      <c r="E68" t="s">
        <v>88</v>
      </c>
      <c r="F68">
        <v>6398532</v>
      </c>
      <c r="G68" s="2">
        <v>44973</v>
      </c>
      <c r="H68" s="2">
        <v>44989</v>
      </c>
      <c r="I68" s="2"/>
      <c r="J68" s="2"/>
      <c r="K68" t="s">
        <v>1037</v>
      </c>
      <c r="L68" s="2">
        <v>44974</v>
      </c>
      <c r="M68" s="1">
        <f>Tabla1_Resueltas[[#This Row],[Resuelta]]-Tabla1_Resueltas[[#This Row],[Creada]]</f>
        <v>1</v>
      </c>
      <c r="N68" s="1">
        <f>Tabla1_Resueltas[[#This Row],[Fecha Fin Escalado]]-Tabla1_Resueltas[[#This Row],[Fecha Inicio Escalado]]</f>
        <v>0</v>
      </c>
      <c r="O68" s="1">
        <f>YEAR(Tabla1_Resueltas[[#This Row],[Resuelta]])</f>
        <v>2023</v>
      </c>
      <c r="P68" s="1">
        <f>MONTH(Tabla1_Resueltas[[#This Row],[Resuelta]])</f>
        <v>2</v>
      </c>
      <c r="Q68" s="1">
        <f>_xlfn.PERCENTILE.INC(Tabla1_Resueltas[CicleTime],0.85)</f>
        <v>28</v>
      </c>
      <c r="R68" s="1">
        <f>_xlfn.PERCENTILE.INC(Tabla1_Resueltas[CicleTime],0.7)</f>
        <v>9</v>
      </c>
      <c r="S68" s="1">
        <f>_xlfn.PERCENTILE.INC(Tabla1_Resueltas[CicleTime],0.5)</f>
        <v>3</v>
      </c>
    </row>
    <row r="69" spans="1:19" x14ac:dyDescent="0.35">
      <c r="A69" t="s">
        <v>19</v>
      </c>
      <c r="B69" t="s">
        <v>2084</v>
      </c>
      <c r="C69" t="s">
        <v>20</v>
      </c>
      <c r="D69" t="s">
        <v>132</v>
      </c>
      <c r="E69" t="s">
        <v>89</v>
      </c>
      <c r="F69">
        <v>6398520</v>
      </c>
      <c r="G69" s="2">
        <v>44973</v>
      </c>
      <c r="H69" s="2">
        <v>44993</v>
      </c>
      <c r="I69" s="2"/>
      <c r="J69" s="2"/>
      <c r="K69" t="s">
        <v>1037</v>
      </c>
      <c r="L69" s="2">
        <v>44978</v>
      </c>
      <c r="M69" s="1">
        <f>Tabla1_Resueltas[[#This Row],[Resuelta]]-Tabla1_Resueltas[[#This Row],[Creada]]</f>
        <v>5</v>
      </c>
      <c r="N69" s="1">
        <f>Tabla1_Resueltas[[#This Row],[Fecha Fin Escalado]]-Tabla1_Resueltas[[#This Row],[Fecha Inicio Escalado]]</f>
        <v>0</v>
      </c>
      <c r="O69" s="1">
        <f>YEAR(Tabla1_Resueltas[[#This Row],[Resuelta]])</f>
        <v>2023</v>
      </c>
      <c r="P69" s="1">
        <f>MONTH(Tabla1_Resueltas[[#This Row],[Resuelta]])</f>
        <v>2</v>
      </c>
      <c r="Q69" s="1">
        <f>_xlfn.PERCENTILE.INC(Tabla1_Resueltas[CicleTime],0.85)</f>
        <v>28</v>
      </c>
      <c r="R69" s="1">
        <f>_xlfn.PERCENTILE.INC(Tabla1_Resueltas[CicleTime],0.7)</f>
        <v>9</v>
      </c>
      <c r="S69" s="1">
        <f>_xlfn.PERCENTILE.INC(Tabla1_Resueltas[CicleTime],0.5)</f>
        <v>3</v>
      </c>
    </row>
    <row r="70" spans="1:19" x14ac:dyDescent="0.35">
      <c r="A70" t="s">
        <v>19</v>
      </c>
      <c r="B70" t="s">
        <v>2086</v>
      </c>
      <c r="C70" t="s">
        <v>20</v>
      </c>
      <c r="D70" t="s">
        <v>132</v>
      </c>
      <c r="E70" t="s">
        <v>90</v>
      </c>
      <c r="F70">
        <v>6398433</v>
      </c>
      <c r="G70" s="2">
        <v>44973</v>
      </c>
      <c r="H70" s="2">
        <v>44988</v>
      </c>
      <c r="I70" s="2"/>
      <c r="J70" s="2"/>
      <c r="K70" t="s">
        <v>1037</v>
      </c>
      <c r="L70" s="2">
        <v>44973</v>
      </c>
      <c r="M70" s="1">
        <f>Tabla1_Resueltas[[#This Row],[Resuelta]]-Tabla1_Resueltas[[#This Row],[Creada]]</f>
        <v>0</v>
      </c>
      <c r="N70" s="1">
        <f>Tabla1_Resueltas[[#This Row],[Fecha Fin Escalado]]-Tabla1_Resueltas[[#This Row],[Fecha Inicio Escalado]]</f>
        <v>0</v>
      </c>
      <c r="O70" s="1">
        <f>YEAR(Tabla1_Resueltas[[#This Row],[Resuelta]])</f>
        <v>2023</v>
      </c>
      <c r="P70" s="1">
        <f>MONTH(Tabla1_Resueltas[[#This Row],[Resuelta]])</f>
        <v>2</v>
      </c>
      <c r="Q70" s="1">
        <f>_xlfn.PERCENTILE.INC(Tabla1_Resueltas[CicleTime],0.85)</f>
        <v>28</v>
      </c>
      <c r="R70" s="1">
        <f>_xlfn.PERCENTILE.INC(Tabla1_Resueltas[CicleTime],0.7)</f>
        <v>9</v>
      </c>
      <c r="S70" s="1">
        <f>_xlfn.PERCENTILE.INC(Tabla1_Resueltas[CicleTime],0.5)</f>
        <v>3</v>
      </c>
    </row>
    <row r="71" spans="1:19" x14ac:dyDescent="0.35">
      <c r="A71" t="s">
        <v>19</v>
      </c>
      <c r="B71" t="s">
        <v>2084</v>
      </c>
      <c r="C71" t="s">
        <v>20</v>
      </c>
      <c r="D71" t="s">
        <v>132</v>
      </c>
      <c r="E71" t="s">
        <v>91</v>
      </c>
      <c r="F71">
        <v>6398166</v>
      </c>
      <c r="G71" s="2">
        <v>44973</v>
      </c>
      <c r="H71" s="2">
        <v>44988</v>
      </c>
      <c r="I71" s="2"/>
      <c r="J71" s="2"/>
      <c r="K71" t="s">
        <v>1037</v>
      </c>
      <c r="L71" s="2">
        <v>44973</v>
      </c>
      <c r="M71" s="1">
        <f>Tabla1_Resueltas[[#This Row],[Resuelta]]-Tabla1_Resueltas[[#This Row],[Creada]]</f>
        <v>0</v>
      </c>
      <c r="N71" s="1">
        <f>Tabla1_Resueltas[[#This Row],[Fecha Fin Escalado]]-Tabla1_Resueltas[[#This Row],[Fecha Inicio Escalado]]</f>
        <v>0</v>
      </c>
      <c r="O71" s="1">
        <f>YEAR(Tabla1_Resueltas[[#This Row],[Resuelta]])</f>
        <v>2023</v>
      </c>
      <c r="P71" s="1">
        <f>MONTH(Tabla1_Resueltas[[#This Row],[Resuelta]])</f>
        <v>2</v>
      </c>
      <c r="Q71" s="1">
        <f>_xlfn.PERCENTILE.INC(Tabla1_Resueltas[CicleTime],0.85)</f>
        <v>28</v>
      </c>
      <c r="R71" s="1">
        <f>_xlfn.PERCENTILE.INC(Tabla1_Resueltas[CicleTime],0.7)</f>
        <v>9</v>
      </c>
      <c r="S71" s="1">
        <f>_xlfn.PERCENTILE.INC(Tabla1_Resueltas[CicleTime],0.5)</f>
        <v>3</v>
      </c>
    </row>
    <row r="72" spans="1:19" x14ac:dyDescent="0.35">
      <c r="A72" t="s">
        <v>19</v>
      </c>
      <c r="B72" t="s">
        <v>2086</v>
      </c>
      <c r="C72" t="s">
        <v>20</v>
      </c>
      <c r="D72" t="s">
        <v>132</v>
      </c>
      <c r="E72" t="s">
        <v>92</v>
      </c>
      <c r="F72">
        <v>6397857</v>
      </c>
      <c r="G72" s="2">
        <v>44973</v>
      </c>
      <c r="H72" s="2">
        <v>44989</v>
      </c>
      <c r="I72" s="2">
        <v>44973</v>
      </c>
      <c r="J72" s="2">
        <v>44974</v>
      </c>
      <c r="K72" t="s">
        <v>1037</v>
      </c>
      <c r="L72" s="2">
        <v>44974</v>
      </c>
      <c r="M72" s="1">
        <f>Tabla1_Resueltas[[#This Row],[Resuelta]]-Tabla1_Resueltas[[#This Row],[Creada]]</f>
        <v>1</v>
      </c>
      <c r="N72" s="1">
        <f>Tabla1_Resueltas[[#This Row],[Fecha Fin Escalado]]-Tabla1_Resueltas[[#This Row],[Fecha Inicio Escalado]]</f>
        <v>1</v>
      </c>
      <c r="O72" s="1">
        <f>YEAR(Tabla1_Resueltas[[#This Row],[Resuelta]])</f>
        <v>2023</v>
      </c>
      <c r="P72" s="1">
        <f>MONTH(Tabla1_Resueltas[[#This Row],[Resuelta]])</f>
        <v>2</v>
      </c>
      <c r="Q72" s="1">
        <f>_xlfn.PERCENTILE.INC(Tabla1_Resueltas[CicleTime],0.85)</f>
        <v>28</v>
      </c>
      <c r="R72" s="1">
        <f>_xlfn.PERCENTILE.INC(Tabla1_Resueltas[CicleTime],0.7)</f>
        <v>9</v>
      </c>
      <c r="S72" s="1">
        <f>_xlfn.PERCENTILE.INC(Tabla1_Resueltas[CicleTime],0.5)</f>
        <v>3</v>
      </c>
    </row>
    <row r="73" spans="1:19" x14ac:dyDescent="0.35">
      <c r="A73" t="s">
        <v>19</v>
      </c>
      <c r="B73" t="s">
        <v>2084</v>
      </c>
      <c r="C73" t="s">
        <v>20</v>
      </c>
      <c r="D73" t="s">
        <v>132</v>
      </c>
      <c r="E73" t="s">
        <v>93</v>
      </c>
      <c r="F73">
        <v>6398149</v>
      </c>
      <c r="G73" s="2">
        <v>44973</v>
      </c>
      <c r="H73" s="2">
        <v>44993</v>
      </c>
      <c r="I73" s="2"/>
      <c r="J73" s="2"/>
      <c r="K73" t="s">
        <v>1037</v>
      </c>
      <c r="L73" s="2">
        <v>44978</v>
      </c>
      <c r="M73" s="1">
        <f>Tabla1_Resueltas[[#This Row],[Resuelta]]-Tabla1_Resueltas[[#This Row],[Creada]]</f>
        <v>5</v>
      </c>
      <c r="N73" s="1">
        <f>Tabla1_Resueltas[[#This Row],[Fecha Fin Escalado]]-Tabla1_Resueltas[[#This Row],[Fecha Inicio Escalado]]</f>
        <v>0</v>
      </c>
      <c r="O73" s="1">
        <f>YEAR(Tabla1_Resueltas[[#This Row],[Resuelta]])</f>
        <v>2023</v>
      </c>
      <c r="P73" s="1">
        <f>MONTH(Tabla1_Resueltas[[#This Row],[Resuelta]])</f>
        <v>2</v>
      </c>
      <c r="Q73" s="1">
        <f>_xlfn.PERCENTILE.INC(Tabla1_Resueltas[CicleTime],0.85)</f>
        <v>28</v>
      </c>
      <c r="R73" s="1">
        <f>_xlfn.PERCENTILE.INC(Tabla1_Resueltas[CicleTime],0.7)</f>
        <v>9</v>
      </c>
      <c r="S73" s="1">
        <f>_xlfn.PERCENTILE.INC(Tabla1_Resueltas[CicleTime],0.5)</f>
        <v>3</v>
      </c>
    </row>
    <row r="74" spans="1:19" x14ac:dyDescent="0.35">
      <c r="A74" t="s">
        <v>17</v>
      </c>
      <c r="B74" t="s">
        <v>2083</v>
      </c>
      <c r="C74" t="s">
        <v>18</v>
      </c>
      <c r="D74" t="s">
        <v>132</v>
      </c>
      <c r="E74" t="s">
        <v>94</v>
      </c>
      <c r="F74">
        <v>6398137</v>
      </c>
      <c r="G74" s="2">
        <v>44973</v>
      </c>
      <c r="H74" s="2">
        <v>44988</v>
      </c>
      <c r="I74" s="2"/>
      <c r="J74" s="2"/>
      <c r="K74" t="s">
        <v>1037</v>
      </c>
      <c r="L74" s="2">
        <v>44973</v>
      </c>
      <c r="M74" s="1">
        <f>Tabla1_Resueltas[[#This Row],[Resuelta]]-Tabla1_Resueltas[[#This Row],[Creada]]</f>
        <v>0</v>
      </c>
      <c r="N74" s="1">
        <f>Tabla1_Resueltas[[#This Row],[Fecha Fin Escalado]]-Tabla1_Resueltas[[#This Row],[Fecha Inicio Escalado]]</f>
        <v>0</v>
      </c>
      <c r="O74" s="1">
        <f>YEAR(Tabla1_Resueltas[[#This Row],[Resuelta]])</f>
        <v>2023</v>
      </c>
      <c r="P74" s="1">
        <f>MONTH(Tabla1_Resueltas[[#This Row],[Resuelta]])</f>
        <v>2</v>
      </c>
      <c r="Q74" s="1">
        <f>_xlfn.PERCENTILE.INC(Tabla1_Resueltas[CicleTime],0.85)</f>
        <v>28</v>
      </c>
      <c r="R74" s="1">
        <f>_xlfn.PERCENTILE.INC(Tabla1_Resueltas[CicleTime],0.7)</f>
        <v>9</v>
      </c>
      <c r="S74" s="1">
        <f>_xlfn.PERCENTILE.INC(Tabla1_Resueltas[CicleTime],0.5)</f>
        <v>3</v>
      </c>
    </row>
    <row r="75" spans="1:19" x14ac:dyDescent="0.35">
      <c r="A75" t="s">
        <v>19</v>
      </c>
      <c r="B75" t="s">
        <v>2090</v>
      </c>
      <c r="C75" t="s">
        <v>18</v>
      </c>
      <c r="D75" t="s">
        <v>132</v>
      </c>
      <c r="E75" t="s">
        <v>95</v>
      </c>
      <c r="F75">
        <v>6397133</v>
      </c>
      <c r="G75" s="2">
        <v>44973</v>
      </c>
      <c r="H75" s="2">
        <v>44992</v>
      </c>
      <c r="I75" s="2"/>
      <c r="J75" s="2"/>
      <c r="K75" t="s">
        <v>1037</v>
      </c>
      <c r="L75" s="2">
        <v>44977</v>
      </c>
      <c r="M75" s="1">
        <f>Tabla1_Resueltas[[#This Row],[Resuelta]]-Tabla1_Resueltas[[#This Row],[Creada]]</f>
        <v>4</v>
      </c>
      <c r="N75" s="1">
        <f>Tabla1_Resueltas[[#This Row],[Fecha Fin Escalado]]-Tabla1_Resueltas[[#This Row],[Fecha Inicio Escalado]]</f>
        <v>0</v>
      </c>
      <c r="O75" s="1">
        <f>YEAR(Tabla1_Resueltas[[#This Row],[Resuelta]])</f>
        <v>2023</v>
      </c>
      <c r="P75" s="1">
        <f>MONTH(Tabla1_Resueltas[[#This Row],[Resuelta]])</f>
        <v>2</v>
      </c>
      <c r="Q75" s="1">
        <f>_xlfn.PERCENTILE.INC(Tabla1_Resueltas[CicleTime],0.85)</f>
        <v>28</v>
      </c>
      <c r="R75" s="1">
        <f>_xlfn.PERCENTILE.INC(Tabla1_Resueltas[CicleTime],0.7)</f>
        <v>9</v>
      </c>
      <c r="S75" s="1">
        <f>_xlfn.PERCENTILE.INC(Tabla1_Resueltas[CicleTime],0.5)</f>
        <v>3</v>
      </c>
    </row>
    <row r="76" spans="1:19" x14ac:dyDescent="0.35">
      <c r="A76" t="s">
        <v>17</v>
      </c>
      <c r="B76" t="s">
        <v>2083</v>
      </c>
      <c r="C76" t="s">
        <v>18</v>
      </c>
      <c r="D76" t="s">
        <v>132</v>
      </c>
      <c r="E76" t="s">
        <v>96</v>
      </c>
      <c r="F76">
        <v>6394204</v>
      </c>
      <c r="G76" s="2">
        <v>44972</v>
      </c>
      <c r="H76" s="2">
        <v>44988</v>
      </c>
      <c r="I76" s="2"/>
      <c r="J76" s="2"/>
      <c r="K76" t="s">
        <v>1037</v>
      </c>
      <c r="L76" s="2">
        <v>44973</v>
      </c>
      <c r="M76" s="1">
        <f>Tabla1_Resueltas[[#This Row],[Resuelta]]-Tabla1_Resueltas[[#This Row],[Creada]]</f>
        <v>1</v>
      </c>
      <c r="N76" s="1">
        <f>Tabla1_Resueltas[[#This Row],[Fecha Fin Escalado]]-Tabla1_Resueltas[[#This Row],[Fecha Inicio Escalado]]</f>
        <v>0</v>
      </c>
      <c r="O76" s="1">
        <f>YEAR(Tabla1_Resueltas[[#This Row],[Resuelta]])</f>
        <v>2023</v>
      </c>
      <c r="P76" s="1">
        <f>MONTH(Tabla1_Resueltas[[#This Row],[Resuelta]])</f>
        <v>2</v>
      </c>
      <c r="Q76" s="1">
        <f>_xlfn.PERCENTILE.INC(Tabla1_Resueltas[CicleTime],0.85)</f>
        <v>28</v>
      </c>
      <c r="R76" s="1">
        <f>_xlfn.PERCENTILE.INC(Tabla1_Resueltas[CicleTime],0.7)</f>
        <v>9</v>
      </c>
      <c r="S76" s="1">
        <f>_xlfn.PERCENTILE.INC(Tabla1_Resueltas[CicleTime],0.5)</f>
        <v>3</v>
      </c>
    </row>
    <row r="77" spans="1:19" x14ac:dyDescent="0.35">
      <c r="A77" t="s">
        <v>17</v>
      </c>
      <c r="B77" t="s">
        <v>2083</v>
      </c>
      <c r="C77" t="s">
        <v>20</v>
      </c>
      <c r="D77" t="s">
        <v>132</v>
      </c>
      <c r="E77" t="s">
        <v>97</v>
      </c>
      <c r="F77">
        <v>6393868</v>
      </c>
      <c r="G77" s="2">
        <v>44972</v>
      </c>
      <c r="H77" s="2">
        <v>44988</v>
      </c>
      <c r="I77" s="2"/>
      <c r="J77" s="2"/>
      <c r="K77" t="s">
        <v>1037</v>
      </c>
      <c r="L77" s="2">
        <v>44973</v>
      </c>
      <c r="M77" s="1">
        <f>Tabla1_Resueltas[[#This Row],[Resuelta]]-Tabla1_Resueltas[[#This Row],[Creada]]</f>
        <v>1</v>
      </c>
      <c r="N77" s="1">
        <f>Tabla1_Resueltas[[#This Row],[Fecha Fin Escalado]]-Tabla1_Resueltas[[#This Row],[Fecha Inicio Escalado]]</f>
        <v>0</v>
      </c>
      <c r="O77" s="1">
        <f>YEAR(Tabla1_Resueltas[[#This Row],[Resuelta]])</f>
        <v>2023</v>
      </c>
      <c r="P77" s="1">
        <f>MONTH(Tabla1_Resueltas[[#This Row],[Resuelta]])</f>
        <v>2</v>
      </c>
      <c r="Q77" s="1">
        <f>_xlfn.PERCENTILE.INC(Tabla1_Resueltas[CicleTime],0.85)</f>
        <v>28</v>
      </c>
      <c r="R77" s="1">
        <f>_xlfn.PERCENTILE.INC(Tabla1_Resueltas[CicleTime],0.7)</f>
        <v>9</v>
      </c>
      <c r="S77" s="1">
        <f>_xlfn.PERCENTILE.INC(Tabla1_Resueltas[CicleTime],0.5)</f>
        <v>3</v>
      </c>
    </row>
    <row r="78" spans="1:19" x14ac:dyDescent="0.35">
      <c r="A78" t="s">
        <v>17</v>
      </c>
      <c r="B78" t="s">
        <v>2083</v>
      </c>
      <c r="C78" t="s">
        <v>20</v>
      </c>
      <c r="D78" t="s">
        <v>132</v>
      </c>
      <c r="E78" t="s">
        <v>98</v>
      </c>
      <c r="F78">
        <v>6392063</v>
      </c>
      <c r="G78" s="2">
        <v>44972</v>
      </c>
      <c r="H78" s="2">
        <v>44987</v>
      </c>
      <c r="I78" s="2"/>
      <c r="J78" s="2"/>
      <c r="K78" t="s">
        <v>1037</v>
      </c>
      <c r="L78" s="2">
        <v>44972</v>
      </c>
      <c r="M78" s="1">
        <f>Tabla1_Resueltas[[#This Row],[Resuelta]]-Tabla1_Resueltas[[#This Row],[Creada]]</f>
        <v>0</v>
      </c>
      <c r="N78" s="1">
        <f>Tabla1_Resueltas[[#This Row],[Fecha Fin Escalado]]-Tabla1_Resueltas[[#This Row],[Fecha Inicio Escalado]]</f>
        <v>0</v>
      </c>
      <c r="O78" s="1">
        <f>YEAR(Tabla1_Resueltas[[#This Row],[Resuelta]])</f>
        <v>2023</v>
      </c>
      <c r="P78" s="1">
        <f>MONTH(Tabla1_Resueltas[[#This Row],[Resuelta]])</f>
        <v>2</v>
      </c>
      <c r="Q78" s="1">
        <f>_xlfn.PERCENTILE.INC(Tabla1_Resueltas[CicleTime],0.85)</f>
        <v>28</v>
      </c>
      <c r="R78" s="1">
        <f>_xlfn.PERCENTILE.INC(Tabla1_Resueltas[CicleTime],0.7)</f>
        <v>9</v>
      </c>
      <c r="S78" s="1">
        <f>_xlfn.PERCENTILE.INC(Tabla1_Resueltas[CicleTime],0.5)</f>
        <v>3</v>
      </c>
    </row>
    <row r="79" spans="1:19" x14ac:dyDescent="0.35">
      <c r="A79" t="s">
        <v>17</v>
      </c>
      <c r="B79" t="s">
        <v>2083</v>
      </c>
      <c r="C79" t="s">
        <v>42</v>
      </c>
      <c r="D79" t="s">
        <v>132</v>
      </c>
      <c r="E79" t="s">
        <v>99</v>
      </c>
      <c r="F79">
        <v>6391834</v>
      </c>
      <c r="G79" s="2">
        <v>44972</v>
      </c>
      <c r="H79" s="2">
        <v>44987</v>
      </c>
      <c r="I79" s="2"/>
      <c r="J79" s="2"/>
      <c r="K79" t="s">
        <v>1037</v>
      </c>
      <c r="L79" s="2">
        <v>44972</v>
      </c>
      <c r="M79" s="1">
        <f>Tabla1_Resueltas[[#This Row],[Resuelta]]-Tabla1_Resueltas[[#This Row],[Creada]]</f>
        <v>0</v>
      </c>
      <c r="N79" s="1">
        <f>Tabla1_Resueltas[[#This Row],[Fecha Fin Escalado]]-Tabla1_Resueltas[[#This Row],[Fecha Inicio Escalado]]</f>
        <v>0</v>
      </c>
      <c r="O79" s="1">
        <f>YEAR(Tabla1_Resueltas[[#This Row],[Resuelta]])</f>
        <v>2023</v>
      </c>
      <c r="P79" s="1">
        <f>MONTH(Tabla1_Resueltas[[#This Row],[Resuelta]])</f>
        <v>2</v>
      </c>
      <c r="Q79" s="1">
        <f>_xlfn.PERCENTILE.INC(Tabla1_Resueltas[CicleTime],0.85)</f>
        <v>28</v>
      </c>
      <c r="R79" s="1">
        <f>_xlfn.PERCENTILE.INC(Tabla1_Resueltas[CicleTime],0.7)</f>
        <v>9</v>
      </c>
      <c r="S79" s="1">
        <f>_xlfn.PERCENTILE.INC(Tabla1_Resueltas[CicleTime],0.5)</f>
        <v>3</v>
      </c>
    </row>
    <row r="80" spans="1:19" x14ac:dyDescent="0.35">
      <c r="A80" t="s">
        <v>17</v>
      </c>
      <c r="B80" t="s">
        <v>2083</v>
      </c>
      <c r="C80" t="s">
        <v>20</v>
      </c>
      <c r="D80" t="s">
        <v>132</v>
      </c>
      <c r="E80" t="s">
        <v>100</v>
      </c>
      <c r="F80">
        <v>6391351</v>
      </c>
      <c r="G80" s="2">
        <v>44972</v>
      </c>
      <c r="H80" s="2">
        <v>44987</v>
      </c>
      <c r="I80" s="2"/>
      <c r="J80" s="2"/>
      <c r="K80" t="s">
        <v>1037</v>
      </c>
      <c r="L80" s="2">
        <v>44972</v>
      </c>
      <c r="M80" s="1">
        <f>Tabla1_Resueltas[[#This Row],[Resuelta]]-Tabla1_Resueltas[[#This Row],[Creada]]</f>
        <v>0</v>
      </c>
      <c r="N80" s="1">
        <f>Tabla1_Resueltas[[#This Row],[Fecha Fin Escalado]]-Tabla1_Resueltas[[#This Row],[Fecha Inicio Escalado]]</f>
        <v>0</v>
      </c>
      <c r="O80" s="1">
        <f>YEAR(Tabla1_Resueltas[[#This Row],[Resuelta]])</f>
        <v>2023</v>
      </c>
      <c r="P80" s="1">
        <f>MONTH(Tabla1_Resueltas[[#This Row],[Resuelta]])</f>
        <v>2</v>
      </c>
      <c r="Q80" s="1">
        <f>_xlfn.PERCENTILE.INC(Tabla1_Resueltas[CicleTime],0.85)</f>
        <v>28</v>
      </c>
      <c r="R80" s="1">
        <f>_xlfn.PERCENTILE.INC(Tabla1_Resueltas[CicleTime],0.7)</f>
        <v>9</v>
      </c>
      <c r="S80" s="1">
        <f>_xlfn.PERCENTILE.INC(Tabla1_Resueltas[CicleTime],0.5)</f>
        <v>3</v>
      </c>
    </row>
    <row r="81" spans="1:19" x14ac:dyDescent="0.35">
      <c r="A81" t="s">
        <v>19</v>
      </c>
      <c r="B81" t="s">
        <v>2088</v>
      </c>
      <c r="C81" t="s">
        <v>36</v>
      </c>
      <c r="D81" t="s">
        <v>132</v>
      </c>
      <c r="E81" t="s">
        <v>101</v>
      </c>
      <c r="F81">
        <v>6391220</v>
      </c>
      <c r="G81" s="2">
        <v>44972</v>
      </c>
      <c r="H81" s="2">
        <v>44989</v>
      </c>
      <c r="I81" s="2">
        <v>44972</v>
      </c>
      <c r="J81" s="2">
        <v>44974</v>
      </c>
      <c r="K81" t="s">
        <v>1037</v>
      </c>
      <c r="L81" s="2">
        <v>44974</v>
      </c>
      <c r="M81" s="1">
        <f>Tabla1_Resueltas[[#This Row],[Resuelta]]-Tabla1_Resueltas[[#This Row],[Creada]]</f>
        <v>2</v>
      </c>
      <c r="N81" s="1">
        <f>Tabla1_Resueltas[[#This Row],[Fecha Fin Escalado]]-Tabla1_Resueltas[[#This Row],[Fecha Inicio Escalado]]</f>
        <v>2</v>
      </c>
      <c r="O81" s="1">
        <f>YEAR(Tabla1_Resueltas[[#This Row],[Resuelta]])</f>
        <v>2023</v>
      </c>
      <c r="P81" s="1">
        <f>MONTH(Tabla1_Resueltas[[#This Row],[Resuelta]])</f>
        <v>2</v>
      </c>
      <c r="Q81" s="1">
        <f>_xlfn.PERCENTILE.INC(Tabla1_Resueltas[CicleTime],0.85)</f>
        <v>28</v>
      </c>
      <c r="R81" s="1">
        <f>_xlfn.PERCENTILE.INC(Tabla1_Resueltas[CicleTime],0.7)</f>
        <v>9</v>
      </c>
      <c r="S81" s="1">
        <f>_xlfn.PERCENTILE.INC(Tabla1_Resueltas[CicleTime],0.5)</f>
        <v>3</v>
      </c>
    </row>
    <row r="82" spans="1:19" x14ac:dyDescent="0.35">
      <c r="A82" t="s">
        <v>19</v>
      </c>
      <c r="B82" t="s">
        <v>2084</v>
      </c>
      <c r="C82" t="s">
        <v>20</v>
      </c>
      <c r="D82" t="s">
        <v>6</v>
      </c>
      <c r="E82" t="s">
        <v>35</v>
      </c>
      <c r="F82">
        <v>6390375</v>
      </c>
      <c r="G82" s="2">
        <v>44972</v>
      </c>
      <c r="H82" s="2">
        <v>44984</v>
      </c>
      <c r="I82" s="2">
        <v>44972</v>
      </c>
      <c r="J82" s="2">
        <v>44984</v>
      </c>
      <c r="K82" t="s">
        <v>1037</v>
      </c>
      <c r="L82" s="2">
        <v>44984</v>
      </c>
      <c r="M82" s="1">
        <f>Tabla1_Resueltas[[#This Row],[Resuelta]]-Tabla1_Resueltas[[#This Row],[Creada]]</f>
        <v>12</v>
      </c>
      <c r="N82" s="1">
        <f>Tabla1_Resueltas[[#This Row],[Fecha Fin Escalado]]-Tabla1_Resueltas[[#This Row],[Fecha Inicio Escalado]]</f>
        <v>12</v>
      </c>
      <c r="O82" s="1">
        <f>YEAR(Tabla1_Resueltas[[#This Row],[Resuelta]])</f>
        <v>2023</v>
      </c>
      <c r="P82" s="1">
        <f>MONTH(Tabla1_Resueltas[[#This Row],[Resuelta]])</f>
        <v>2</v>
      </c>
      <c r="Q82" s="1">
        <f>_xlfn.PERCENTILE.INC(Tabla1_Resueltas[CicleTime],0.85)</f>
        <v>28</v>
      </c>
      <c r="R82" s="1">
        <f>_xlfn.PERCENTILE.INC(Tabla1_Resueltas[CicleTime],0.7)</f>
        <v>9</v>
      </c>
      <c r="S82" s="1">
        <f>_xlfn.PERCENTILE.INC(Tabla1_Resueltas[CicleTime],0.5)</f>
        <v>3</v>
      </c>
    </row>
    <row r="83" spans="1:19" x14ac:dyDescent="0.35">
      <c r="A83" t="s">
        <v>19</v>
      </c>
      <c r="B83" t="s">
        <v>2084</v>
      </c>
      <c r="C83" t="s">
        <v>20</v>
      </c>
      <c r="D83" t="s">
        <v>132</v>
      </c>
      <c r="E83" t="s">
        <v>102</v>
      </c>
      <c r="F83">
        <v>6390346</v>
      </c>
      <c r="G83" s="2">
        <v>44972</v>
      </c>
      <c r="H83" s="2">
        <v>44987</v>
      </c>
      <c r="I83" s="2"/>
      <c r="J83" s="2"/>
      <c r="K83" t="s">
        <v>1037</v>
      </c>
      <c r="L83" s="2">
        <v>44972</v>
      </c>
      <c r="M83" s="1">
        <f>Tabla1_Resueltas[[#This Row],[Resuelta]]-Tabla1_Resueltas[[#This Row],[Creada]]</f>
        <v>0</v>
      </c>
      <c r="N83" s="1">
        <f>Tabla1_Resueltas[[#This Row],[Fecha Fin Escalado]]-Tabla1_Resueltas[[#This Row],[Fecha Inicio Escalado]]</f>
        <v>0</v>
      </c>
      <c r="O83" s="1">
        <f>YEAR(Tabla1_Resueltas[[#This Row],[Resuelta]])</f>
        <v>2023</v>
      </c>
      <c r="P83" s="1">
        <f>MONTH(Tabla1_Resueltas[[#This Row],[Resuelta]])</f>
        <v>2</v>
      </c>
      <c r="Q83" s="1">
        <f>_xlfn.PERCENTILE.INC(Tabla1_Resueltas[CicleTime],0.85)</f>
        <v>28</v>
      </c>
      <c r="R83" s="1">
        <f>_xlfn.PERCENTILE.INC(Tabla1_Resueltas[CicleTime],0.7)</f>
        <v>9</v>
      </c>
      <c r="S83" s="1">
        <f>_xlfn.PERCENTILE.INC(Tabla1_Resueltas[CicleTime],0.5)</f>
        <v>3</v>
      </c>
    </row>
    <row r="84" spans="1:19" x14ac:dyDescent="0.35">
      <c r="A84" t="s">
        <v>19</v>
      </c>
      <c r="B84" t="s">
        <v>2084</v>
      </c>
      <c r="C84" t="s">
        <v>20</v>
      </c>
      <c r="D84" t="s">
        <v>132</v>
      </c>
      <c r="E84" t="s">
        <v>103</v>
      </c>
      <c r="F84">
        <v>6389497</v>
      </c>
      <c r="G84" s="2">
        <v>44972</v>
      </c>
      <c r="H84" s="2">
        <v>44987</v>
      </c>
      <c r="I84" s="2"/>
      <c r="J84" s="2"/>
      <c r="K84" t="s">
        <v>1037</v>
      </c>
      <c r="L84" s="2">
        <v>44972</v>
      </c>
      <c r="M84" s="1">
        <f>Tabla1_Resueltas[[#This Row],[Resuelta]]-Tabla1_Resueltas[[#This Row],[Creada]]</f>
        <v>0</v>
      </c>
      <c r="N84" s="1">
        <f>Tabla1_Resueltas[[#This Row],[Fecha Fin Escalado]]-Tabla1_Resueltas[[#This Row],[Fecha Inicio Escalado]]</f>
        <v>0</v>
      </c>
      <c r="O84" s="1">
        <f>YEAR(Tabla1_Resueltas[[#This Row],[Resuelta]])</f>
        <v>2023</v>
      </c>
      <c r="P84" s="1">
        <f>MONTH(Tabla1_Resueltas[[#This Row],[Resuelta]])</f>
        <v>2</v>
      </c>
      <c r="Q84" s="1">
        <f>_xlfn.PERCENTILE.INC(Tabla1_Resueltas[CicleTime],0.85)</f>
        <v>28</v>
      </c>
      <c r="R84" s="1">
        <f>_xlfn.PERCENTILE.INC(Tabla1_Resueltas[CicleTime],0.7)</f>
        <v>9</v>
      </c>
      <c r="S84" s="1">
        <f>_xlfn.PERCENTILE.INC(Tabla1_Resueltas[CicleTime],0.5)</f>
        <v>3</v>
      </c>
    </row>
    <row r="85" spans="1:19" x14ac:dyDescent="0.35">
      <c r="A85" t="s">
        <v>19</v>
      </c>
      <c r="B85" t="s">
        <v>2086</v>
      </c>
      <c r="C85" t="s">
        <v>20</v>
      </c>
      <c r="D85" t="s">
        <v>6</v>
      </c>
      <c r="E85" t="s">
        <v>104</v>
      </c>
      <c r="F85">
        <v>6389567</v>
      </c>
      <c r="G85" s="2">
        <v>44972</v>
      </c>
      <c r="H85" s="2">
        <v>44980</v>
      </c>
      <c r="I85" s="2"/>
      <c r="J85" s="2"/>
      <c r="K85" t="s">
        <v>1037</v>
      </c>
      <c r="L85" s="2">
        <v>44980</v>
      </c>
      <c r="M85" s="1">
        <f>Tabla1_Resueltas[[#This Row],[Resuelta]]-Tabla1_Resueltas[[#This Row],[Creada]]</f>
        <v>8</v>
      </c>
      <c r="N85" s="1">
        <f>Tabla1_Resueltas[[#This Row],[Fecha Fin Escalado]]-Tabla1_Resueltas[[#This Row],[Fecha Inicio Escalado]]</f>
        <v>0</v>
      </c>
      <c r="O85" s="1">
        <f>YEAR(Tabla1_Resueltas[[#This Row],[Resuelta]])</f>
        <v>2023</v>
      </c>
      <c r="P85" s="1">
        <f>MONTH(Tabla1_Resueltas[[#This Row],[Resuelta]])</f>
        <v>2</v>
      </c>
      <c r="Q85" s="1">
        <f>_xlfn.PERCENTILE.INC(Tabla1_Resueltas[CicleTime],0.85)</f>
        <v>28</v>
      </c>
      <c r="R85" s="1">
        <f>_xlfn.PERCENTILE.INC(Tabla1_Resueltas[CicleTime],0.7)</f>
        <v>9</v>
      </c>
      <c r="S85" s="1">
        <f>_xlfn.PERCENTILE.INC(Tabla1_Resueltas[CicleTime],0.5)</f>
        <v>3</v>
      </c>
    </row>
    <row r="86" spans="1:19" x14ac:dyDescent="0.35">
      <c r="A86" t="s">
        <v>19</v>
      </c>
      <c r="B86" t="s">
        <v>2086</v>
      </c>
      <c r="C86" t="s">
        <v>20</v>
      </c>
      <c r="D86" t="s">
        <v>132</v>
      </c>
      <c r="E86" t="s">
        <v>105</v>
      </c>
      <c r="F86">
        <v>6389562</v>
      </c>
      <c r="G86" s="2">
        <v>44972</v>
      </c>
      <c r="H86" s="2">
        <v>44988</v>
      </c>
      <c r="I86" s="2">
        <v>44972</v>
      </c>
      <c r="J86" s="2">
        <v>44973</v>
      </c>
      <c r="K86" t="s">
        <v>1037</v>
      </c>
      <c r="L86" s="2">
        <v>44973</v>
      </c>
      <c r="M86" s="1">
        <f>Tabla1_Resueltas[[#This Row],[Resuelta]]-Tabla1_Resueltas[[#This Row],[Creada]]</f>
        <v>1</v>
      </c>
      <c r="N86" s="1">
        <f>Tabla1_Resueltas[[#This Row],[Fecha Fin Escalado]]-Tabla1_Resueltas[[#This Row],[Fecha Inicio Escalado]]</f>
        <v>1</v>
      </c>
      <c r="O86" s="1">
        <f>YEAR(Tabla1_Resueltas[[#This Row],[Resuelta]])</f>
        <v>2023</v>
      </c>
      <c r="P86" s="1">
        <f>MONTH(Tabla1_Resueltas[[#This Row],[Resuelta]])</f>
        <v>2</v>
      </c>
      <c r="Q86" s="1">
        <f>_xlfn.PERCENTILE.INC(Tabla1_Resueltas[CicleTime],0.85)</f>
        <v>28</v>
      </c>
      <c r="R86" s="1">
        <f>_xlfn.PERCENTILE.INC(Tabla1_Resueltas[CicleTime],0.7)</f>
        <v>9</v>
      </c>
      <c r="S86" s="1">
        <f>_xlfn.PERCENTILE.INC(Tabla1_Resueltas[CicleTime],0.5)</f>
        <v>3</v>
      </c>
    </row>
    <row r="87" spans="1:19" x14ac:dyDescent="0.35">
      <c r="A87" t="s">
        <v>17</v>
      </c>
      <c r="B87" t="s">
        <v>2083</v>
      </c>
      <c r="C87" t="s">
        <v>20</v>
      </c>
      <c r="D87" t="s">
        <v>132</v>
      </c>
      <c r="E87" t="s">
        <v>106</v>
      </c>
      <c r="F87">
        <v>6385849</v>
      </c>
      <c r="G87" s="2">
        <v>44971</v>
      </c>
      <c r="H87" s="2">
        <v>44987</v>
      </c>
      <c r="I87" s="2"/>
      <c r="J87" s="2"/>
      <c r="K87" t="s">
        <v>1037</v>
      </c>
      <c r="L87" s="2">
        <v>44972</v>
      </c>
      <c r="M87" s="1">
        <f>Tabla1_Resueltas[[#This Row],[Resuelta]]-Tabla1_Resueltas[[#This Row],[Creada]]</f>
        <v>1</v>
      </c>
      <c r="N87" s="1">
        <f>Tabla1_Resueltas[[#This Row],[Fecha Fin Escalado]]-Tabla1_Resueltas[[#This Row],[Fecha Inicio Escalado]]</f>
        <v>0</v>
      </c>
      <c r="O87" s="1">
        <f>YEAR(Tabla1_Resueltas[[#This Row],[Resuelta]])</f>
        <v>2023</v>
      </c>
      <c r="P87" s="1">
        <f>MONTH(Tabla1_Resueltas[[#This Row],[Resuelta]])</f>
        <v>2</v>
      </c>
      <c r="Q87" s="1">
        <f>_xlfn.PERCENTILE.INC(Tabla1_Resueltas[CicleTime],0.85)</f>
        <v>28</v>
      </c>
      <c r="R87" s="1">
        <f>_xlfn.PERCENTILE.INC(Tabla1_Resueltas[CicleTime],0.7)</f>
        <v>9</v>
      </c>
      <c r="S87" s="1">
        <f>_xlfn.PERCENTILE.INC(Tabla1_Resueltas[CicleTime],0.5)</f>
        <v>3</v>
      </c>
    </row>
    <row r="88" spans="1:19" x14ac:dyDescent="0.35">
      <c r="A88" t="s">
        <v>19</v>
      </c>
      <c r="B88" t="s">
        <v>2084</v>
      </c>
      <c r="C88" t="s">
        <v>20</v>
      </c>
      <c r="D88" t="s">
        <v>132</v>
      </c>
      <c r="E88" t="s">
        <v>107</v>
      </c>
      <c r="F88">
        <v>6383382</v>
      </c>
      <c r="G88" s="2">
        <v>44971</v>
      </c>
      <c r="H88" s="2">
        <v>44987</v>
      </c>
      <c r="I88" s="2"/>
      <c r="J88" s="2"/>
      <c r="K88" t="s">
        <v>1037</v>
      </c>
      <c r="L88" s="2">
        <v>44972</v>
      </c>
      <c r="M88" s="1">
        <f>Tabla1_Resueltas[[#This Row],[Resuelta]]-Tabla1_Resueltas[[#This Row],[Creada]]</f>
        <v>1</v>
      </c>
      <c r="N88" s="1">
        <f>Tabla1_Resueltas[[#This Row],[Fecha Fin Escalado]]-Tabla1_Resueltas[[#This Row],[Fecha Inicio Escalado]]</f>
        <v>0</v>
      </c>
      <c r="O88" s="1">
        <f>YEAR(Tabla1_Resueltas[[#This Row],[Resuelta]])</f>
        <v>2023</v>
      </c>
      <c r="P88" s="1">
        <f>MONTH(Tabla1_Resueltas[[#This Row],[Resuelta]])</f>
        <v>2</v>
      </c>
      <c r="Q88" s="1">
        <f>_xlfn.PERCENTILE.INC(Tabla1_Resueltas[CicleTime],0.85)</f>
        <v>28</v>
      </c>
      <c r="R88" s="1">
        <f>_xlfn.PERCENTILE.INC(Tabla1_Resueltas[CicleTime],0.7)</f>
        <v>9</v>
      </c>
      <c r="S88" s="1">
        <f>_xlfn.PERCENTILE.INC(Tabla1_Resueltas[CicleTime],0.5)</f>
        <v>3</v>
      </c>
    </row>
    <row r="89" spans="1:19" x14ac:dyDescent="0.35">
      <c r="A89" t="s">
        <v>19</v>
      </c>
      <c r="B89" t="s">
        <v>2084</v>
      </c>
      <c r="C89" t="s">
        <v>20</v>
      </c>
      <c r="D89" t="s">
        <v>132</v>
      </c>
      <c r="E89" t="s">
        <v>108</v>
      </c>
      <c r="F89">
        <v>6383366</v>
      </c>
      <c r="G89" s="2">
        <v>44971</v>
      </c>
      <c r="H89" s="2">
        <v>44988</v>
      </c>
      <c r="I89" s="2">
        <v>44971</v>
      </c>
      <c r="J89" s="2">
        <v>44973</v>
      </c>
      <c r="K89" t="s">
        <v>1037</v>
      </c>
      <c r="L89" s="2">
        <v>44973</v>
      </c>
      <c r="M89" s="1">
        <f>Tabla1_Resueltas[[#This Row],[Resuelta]]-Tabla1_Resueltas[[#This Row],[Creada]]</f>
        <v>2</v>
      </c>
      <c r="N89" s="1">
        <f>Tabla1_Resueltas[[#This Row],[Fecha Fin Escalado]]-Tabla1_Resueltas[[#This Row],[Fecha Inicio Escalado]]</f>
        <v>2</v>
      </c>
      <c r="O89" s="1">
        <f>YEAR(Tabla1_Resueltas[[#This Row],[Resuelta]])</f>
        <v>2023</v>
      </c>
      <c r="P89" s="1">
        <f>MONTH(Tabla1_Resueltas[[#This Row],[Resuelta]])</f>
        <v>2</v>
      </c>
      <c r="Q89" s="1">
        <f>_xlfn.PERCENTILE.INC(Tabla1_Resueltas[CicleTime],0.85)</f>
        <v>28</v>
      </c>
      <c r="R89" s="1">
        <f>_xlfn.PERCENTILE.INC(Tabla1_Resueltas[CicleTime],0.7)</f>
        <v>9</v>
      </c>
      <c r="S89" s="1">
        <f>_xlfn.PERCENTILE.INC(Tabla1_Resueltas[CicleTime],0.5)</f>
        <v>3</v>
      </c>
    </row>
    <row r="90" spans="1:19" x14ac:dyDescent="0.35">
      <c r="A90" t="s">
        <v>19</v>
      </c>
      <c r="B90" t="s">
        <v>2084</v>
      </c>
      <c r="C90" t="s">
        <v>20</v>
      </c>
      <c r="D90" t="s">
        <v>132</v>
      </c>
      <c r="E90" t="s">
        <v>109</v>
      </c>
      <c r="F90">
        <v>6382512</v>
      </c>
      <c r="G90" s="2">
        <v>44971</v>
      </c>
      <c r="H90" s="2">
        <v>44988</v>
      </c>
      <c r="I90" s="2"/>
      <c r="J90" s="2"/>
      <c r="K90" t="s">
        <v>1037</v>
      </c>
      <c r="L90" s="2">
        <v>44973</v>
      </c>
      <c r="M90" s="1">
        <f>Tabla1_Resueltas[[#This Row],[Resuelta]]-Tabla1_Resueltas[[#This Row],[Creada]]</f>
        <v>2</v>
      </c>
      <c r="N90" s="1">
        <f>Tabla1_Resueltas[[#This Row],[Fecha Fin Escalado]]-Tabla1_Resueltas[[#This Row],[Fecha Inicio Escalado]]</f>
        <v>0</v>
      </c>
      <c r="O90" s="1">
        <f>YEAR(Tabla1_Resueltas[[#This Row],[Resuelta]])</f>
        <v>2023</v>
      </c>
      <c r="P90" s="1">
        <f>MONTH(Tabla1_Resueltas[[#This Row],[Resuelta]])</f>
        <v>2</v>
      </c>
      <c r="Q90" s="1">
        <f>_xlfn.PERCENTILE.INC(Tabla1_Resueltas[CicleTime],0.85)</f>
        <v>28</v>
      </c>
      <c r="R90" s="1">
        <f>_xlfn.PERCENTILE.INC(Tabla1_Resueltas[CicleTime],0.7)</f>
        <v>9</v>
      </c>
      <c r="S90" s="1">
        <f>_xlfn.PERCENTILE.INC(Tabla1_Resueltas[CicleTime],0.5)</f>
        <v>3</v>
      </c>
    </row>
    <row r="91" spans="1:19" x14ac:dyDescent="0.35">
      <c r="A91" t="s">
        <v>19</v>
      </c>
      <c r="B91" t="s">
        <v>2084</v>
      </c>
      <c r="C91" t="s">
        <v>43</v>
      </c>
      <c r="D91" t="s">
        <v>132</v>
      </c>
      <c r="E91" t="s">
        <v>110</v>
      </c>
      <c r="F91">
        <v>6381281</v>
      </c>
      <c r="G91" s="2">
        <v>44971</v>
      </c>
      <c r="H91" s="2">
        <v>44986</v>
      </c>
      <c r="I91" s="2"/>
      <c r="J91" s="2"/>
      <c r="K91" t="s">
        <v>1037</v>
      </c>
      <c r="L91" s="2">
        <v>44971</v>
      </c>
      <c r="M91" s="1">
        <f>Tabla1_Resueltas[[#This Row],[Resuelta]]-Tabla1_Resueltas[[#This Row],[Creada]]</f>
        <v>0</v>
      </c>
      <c r="N91" s="1">
        <f>Tabla1_Resueltas[[#This Row],[Fecha Fin Escalado]]-Tabla1_Resueltas[[#This Row],[Fecha Inicio Escalado]]</f>
        <v>0</v>
      </c>
      <c r="O91" s="1">
        <f>YEAR(Tabla1_Resueltas[[#This Row],[Resuelta]])</f>
        <v>2023</v>
      </c>
      <c r="P91" s="1">
        <f>MONTH(Tabla1_Resueltas[[#This Row],[Resuelta]])</f>
        <v>2</v>
      </c>
      <c r="Q91" s="1">
        <f>_xlfn.PERCENTILE.INC(Tabla1_Resueltas[CicleTime],0.85)</f>
        <v>28</v>
      </c>
      <c r="R91" s="1">
        <f>_xlfn.PERCENTILE.INC(Tabla1_Resueltas[CicleTime],0.7)</f>
        <v>9</v>
      </c>
      <c r="S91" s="1">
        <f>_xlfn.PERCENTILE.INC(Tabla1_Resueltas[CicleTime],0.5)</f>
        <v>3</v>
      </c>
    </row>
    <row r="92" spans="1:19" x14ac:dyDescent="0.35">
      <c r="A92" t="s">
        <v>19</v>
      </c>
      <c r="B92" t="s">
        <v>2084</v>
      </c>
      <c r="C92" t="s">
        <v>20</v>
      </c>
      <c r="D92" t="s">
        <v>132</v>
      </c>
      <c r="E92" t="s">
        <v>111</v>
      </c>
      <c r="F92">
        <v>6378302</v>
      </c>
      <c r="G92" s="2">
        <v>44970</v>
      </c>
      <c r="H92" s="2">
        <v>44986</v>
      </c>
      <c r="I92" s="2"/>
      <c r="J92" s="2"/>
      <c r="K92" t="s">
        <v>1037</v>
      </c>
      <c r="L92" s="2">
        <v>44970</v>
      </c>
      <c r="M92" s="1">
        <f>Tabla1_Resueltas[[#This Row],[Resuelta]]-Tabla1_Resueltas[[#This Row],[Creada]]</f>
        <v>0</v>
      </c>
      <c r="N92" s="1">
        <f>Tabla1_Resueltas[[#This Row],[Fecha Fin Escalado]]-Tabla1_Resueltas[[#This Row],[Fecha Inicio Escalado]]</f>
        <v>0</v>
      </c>
      <c r="O92" s="1">
        <f>YEAR(Tabla1_Resueltas[[#This Row],[Resuelta]])</f>
        <v>2023</v>
      </c>
      <c r="P92" s="1">
        <f>MONTH(Tabla1_Resueltas[[#This Row],[Resuelta]])</f>
        <v>2</v>
      </c>
      <c r="Q92" s="1">
        <f>_xlfn.PERCENTILE.INC(Tabla1_Resueltas[CicleTime],0.85)</f>
        <v>28</v>
      </c>
      <c r="R92" s="1">
        <f>_xlfn.PERCENTILE.INC(Tabla1_Resueltas[CicleTime],0.7)</f>
        <v>9</v>
      </c>
      <c r="S92" s="1">
        <f>_xlfn.PERCENTILE.INC(Tabla1_Resueltas[CicleTime],0.5)</f>
        <v>3</v>
      </c>
    </row>
    <row r="93" spans="1:19" x14ac:dyDescent="0.35">
      <c r="A93" t="s">
        <v>17</v>
      </c>
      <c r="B93" t="s">
        <v>2083</v>
      </c>
      <c r="C93" t="s">
        <v>18</v>
      </c>
      <c r="D93" t="s">
        <v>132</v>
      </c>
      <c r="E93" t="s">
        <v>112</v>
      </c>
      <c r="F93">
        <v>6378087</v>
      </c>
      <c r="G93" s="2">
        <v>44970</v>
      </c>
      <c r="H93" s="2">
        <v>44986</v>
      </c>
      <c r="I93" s="2"/>
      <c r="J93" s="2"/>
      <c r="K93" t="s">
        <v>1037</v>
      </c>
      <c r="L93" s="2">
        <v>44970</v>
      </c>
      <c r="M93" s="1">
        <f>Tabla1_Resueltas[[#This Row],[Resuelta]]-Tabla1_Resueltas[[#This Row],[Creada]]</f>
        <v>0</v>
      </c>
      <c r="N93" s="1">
        <f>Tabla1_Resueltas[[#This Row],[Fecha Fin Escalado]]-Tabla1_Resueltas[[#This Row],[Fecha Inicio Escalado]]</f>
        <v>0</v>
      </c>
      <c r="O93" s="1">
        <f>YEAR(Tabla1_Resueltas[[#This Row],[Resuelta]])</f>
        <v>2023</v>
      </c>
      <c r="P93" s="1">
        <f>MONTH(Tabla1_Resueltas[[#This Row],[Resuelta]])</f>
        <v>2</v>
      </c>
      <c r="Q93" s="1">
        <f>_xlfn.PERCENTILE.INC(Tabla1_Resueltas[CicleTime],0.85)</f>
        <v>28</v>
      </c>
      <c r="R93" s="1">
        <f>_xlfn.PERCENTILE.INC(Tabla1_Resueltas[CicleTime],0.7)</f>
        <v>9</v>
      </c>
      <c r="S93" s="1">
        <f>_xlfn.PERCENTILE.INC(Tabla1_Resueltas[CicleTime],0.5)</f>
        <v>3</v>
      </c>
    </row>
    <row r="94" spans="1:19" x14ac:dyDescent="0.35">
      <c r="A94" t="s">
        <v>19</v>
      </c>
      <c r="B94" t="s">
        <v>2084</v>
      </c>
      <c r="C94" t="s">
        <v>20</v>
      </c>
      <c r="D94" t="s">
        <v>132</v>
      </c>
      <c r="E94" t="s">
        <v>113</v>
      </c>
      <c r="F94">
        <v>6376984</v>
      </c>
      <c r="G94" s="2">
        <v>44970</v>
      </c>
      <c r="H94" s="2">
        <v>44987</v>
      </c>
      <c r="I94" s="2"/>
      <c r="J94" s="2"/>
      <c r="K94" t="s">
        <v>1037</v>
      </c>
      <c r="L94" s="2">
        <v>44972</v>
      </c>
      <c r="M94" s="1">
        <f>Tabla1_Resueltas[[#This Row],[Resuelta]]-Tabla1_Resueltas[[#This Row],[Creada]]</f>
        <v>2</v>
      </c>
      <c r="N94" s="1">
        <f>Tabla1_Resueltas[[#This Row],[Fecha Fin Escalado]]-Tabla1_Resueltas[[#This Row],[Fecha Inicio Escalado]]</f>
        <v>0</v>
      </c>
      <c r="O94" s="1">
        <f>YEAR(Tabla1_Resueltas[[#This Row],[Resuelta]])</f>
        <v>2023</v>
      </c>
      <c r="P94" s="1">
        <f>MONTH(Tabla1_Resueltas[[#This Row],[Resuelta]])</f>
        <v>2</v>
      </c>
      <c r="Q94" s="1">
        <f>_xlfn.PERCENTILE.INC(Tabla1_Resueltas[CicleTime],0.85)</f>
        <v>28</v>
      </c>
      <c r="R94" s="1">
        <f>_xlfn.PERCENTILE.INC(Tabla1_Resueltas[CicleTime],0.7)</f>
        <v>9</v>
      </c>
      <c r="S94" s="1">
        <f>_xlfn.PERCENTILE.INC(Tabla1_Resueltas[CicleTime],0.5)</f>
        <v>3</v>
      </c>
    </row>
    <row r="95" spans="1:19" x14ac:dyDescent="0.35">
      <c r="A95" t="s">
        <v>19</v>
      </c>
      <c r="B95" t="s">
        <v>2084</v>
      </c>
      <c r="C95" t="s">
        <v>20</v>
      </c>
      <c r="D95" t="s">
        <v>132</v>
      </c>
      <c r="E95" t="s">
        <v>114</v>
      </c>
      <c r="F95">
        <v>6373979</v>
      </c>
      <c r="G95" s="2">
        <v>44970</v>
      </c>
      <c r="H95" s="2">
        <v>44989</v>
      </c>
      <c r="I95" s="2"/>
      <c r="J95" s="2"/>
      <c r="K95" t="s">
        <v>1037</v>
      </c>
      <c r="L95" s="2">
        <v>44974</v>
      </c>
      <c r="M95" s="1">
        <f>Tabla1_Resueltas[[#This Row],[Resuelta]]-Tabla1_Resueltas[[#This Row],[Creada]]</f>
        <v>4</v>
      </c>
      <c r="N95" s="1">
        <f>Tabla1_Resueltas[[#This Row],[Fecha Fin Escalado]]-Tabla1_Resueltas[[#This Row],[Fecha Inicio Escalado]]</f>
        <v>0</v>
      </c>
      <c r="O95" s="1">
        <f>YEAR(Tabla1_Resueltas[[#This Row],[Resuelta]])</f>
        <v>2023</v>
      </c>
      <c r="P95" s="1">
        <f>MONTH(Tabla1_Resueltas[[#This Row],[Resuelta]])</f>
        <v>2</v>
      </c>
      <c r="Q95" s="1">
        <f>_xlfn.PERCENTILE.INC(Tabla1_Resueltas[CicleTime],0.85)</f>
        <v>28</v>
      </c>
      <c r="R95" s="1">
        <f>_xlfn.PERCENTILE.INC(Tabla1_Resueltas[CicleTime],0.7)</f>
        <v>9</v>
      </c>
      <c r="S95" s="1">
        <f>_xlfn.PERCENTILE.INC(Tabla1_Resueltas[CicleTime],0.5)</f>
        <v>3</v>
      </c>
    </row>
    <row r="96" spans="1:19" x14ac:dyDescent="0.35">
      <c r="A96" t="s">
        <v>19</v>
      </c>
      <c r="B96" t="s">
        <v>2084</v>
      </c>
      <c r="C96" t="s">
        <v>20</v>
      </c>
      <c r="D96" t="s">
        <v>132</v>
      </c>
      <c r="E96" t="s">
        <v>115</v>
      </c>
      <c r="F96">
        <v>6373956</v>
      </c>
      <c r="G96" s="2">
        <v>44970</v>
      </c>
      <c r="H96" s="2">
        <v>44989</v>
      </c>
      <c r="I96" s="2"/>
      <c r="J96" s="2"/>
      <c r="K96" t="s">
        <v>1037</v>
      </c>
      <c r="L96" s="2">
        <v>44974</v>
      </c>
      <c r="M96" s="1">
        <f>Tabla1_Resueltas[[#This Row],[Resuelta]]-Tabla1_Resueltas[[#This Row],[Creada]]</f>
        <v>4</v>
      </c>
      <c r="N96" s="1">
        <f>Tabla1_Resueltas[[#This Row],[Fecha Fin Escalado]]-Tabla1_Resueltas[[#This Row],[Fecha Inicio Escalado]]</f>
        <v>0</v>
      </c>
      <c r="O96" s="1">
        <f>YEAR(Tabla1_Resueltas[[#This Row],[Resuelta]])</f>
        <v>2023</v>
      </c>
      <c r="P96" s="1">
        <f>MONTH(Tabla1_Resueltas[[#This Row],[Resuelta]])</f>
        <v>2</v>
      </c>
      <c r="Q96" s="1">
        <f>_xlfn.PERCENTILE.INC(Tabla1_Resueltas[CicleTime],0.85)</f>
        <v>28</v>
      </c>
      <c r="R96" s="1">
        <f>_xlfn.PERCENTILE.INC(Tabla1_Resueltas[CicleTime],0.7)</f>
        <v>9</v>
      </c>
      <c r="S96" s="1">
        <f>_xlfn.PERCENTILE.INC(Tabla1_Resueltas[CicleTime],0.5)</f>
        <v>3</v>
      </c>
    </row>
    <row r="97" spans="1:19" x14ac:dyDescent="0.35">
      <c r="A97" t="s">
        <v>19</v>
      </c>
      <c r="B97" t="s">
        <v>2084</v>
      </c>
      <c r="C97" t="s">
        <v>20</v>
      </c>
      <c r="D97" t="s">
        <v>132</v>
      </c>
      <c r="E97" t="s">
        <v>116</v>
      </c>
      <c r="F97">
        <v>6373371</v>
      </c>
      <c r="G97" s="2">
        <v>44970</v>
      </c>
      <c r="H97" s="2">
        <v>44987</v>
      </c>
      <c r="I97" s="2"/>
      <c r="J97" s="2"/>
      <c r="K97" t="s">
        <v>1037</v>
      </c>
      <c r="L97" s="2">
        <v>44972</v>
      </c>
      <c r="M97" s="1">
        <f>Tabla1_Resueltas[[#This Row],[Resuelta]]-Tabla1_Resueltas[[#This Row],[Creada]]</f>
        <v>2</v>
      </c>
      <c r="N97" s="1">
        <f>Tabla1_Resueltas[[#This Row],[Fecha Fin Escalado]]-Tabla1_Resueltas[[#This Row],[Fecha Inicio Escalado]]</f>
        <v>0</v>
      </c>
      <c r="O97" s="1">
        <f>YEAR(Tabla1_Resueltas[[#This Row],[Resuelta]])</f>
        <v>2023</v>
      </c>
      <c r="P97" s="1">
        <f>MONTH(Tabla1_Resueltas[[#This Row],[Resuelta]])</f>
        <v>2</v>
      </c>
      <c r="Q97" s="1">
        <f>_xlfn.PERCENTILE.INC(Tabla1_Resueltas[CicleTime],0.85)</f>
        <v>28</v>
      </c>
      <c r="R97" s="1">
        <f>_xlfn.PERCENTILE.INC(Tabla1_Resueltas[CicleTime],0.7)</f>
        <v>9</v>
      </c>
      <c r="S97" s="1">
        <f>_xlfn.PERCENTILE.INC(Tabla1_Resueltas[CicleTime],0.5)</f>
        <v>3</v>
      </c>
    </row>
    <row r="98" spans="1:19" x14ac:dyDescent="0.35">
      <c r="A98" t="s">
        <v>19</v>
      </c>
      <c r="B98" t="s">
        <v>2086</v>
      </c>
      <c r="C98" t="s">
        <v>20</v>
      </c>
      <c r="D98" t="s">
        <v>132</v>
      </c>
      <c r="E98" t="s">
        <v>117</v>
      </c>
      <c r="F98">
        <v>6373648</v>
      </c>
      <c r="G98" s="2">
        <v>44970</v>
      </c>
      <c r="H98" s="2">
        <v>44986</v>
      </c>
      <c r="I98" s="2"/>
      <c r="J98" s="2"/>
      <c r="K98" t="s">
        <v>1037</v>
      </c>
      <c r="L98" s="2">
        <v>44971</v>
      </c>
      <c r="M98" s="1">
        <f>Tabla1_Resueltas[[#This Row],[Resuelta]]-Tabla1_Resueltas[[#This Row],[Creada]]</f>
        <v>1</v>
      </c>
      <c r="N98" s="1">
        <f>Tabla1_Resueltas[[#This Row],[Fecha Fin Escalado]]-Tabla1_Resueltas[[#This Row],[Fecha Inicio Escalado]]</f>
        <v>0</v>
      </c>
      <c r="O98" s="1">
        <f>YEAR(Tabla1_Resueltas[[#This Row],[Resuelta]])</f>
        <v>2023</v>
      </c>
      <c r="P98" s="1">
        <f>MONTH(Tabla1_Resueltas[[#This Row],[Resuelta]])</f>
        <v>2</v>
      </c>
      <c r="Q98" s="1">
        <f>_xlfn.PERCENTILE.INC(Tabla1_Resueltas[CicleTime],0.85)</f>
        <v>28</v>
      </c>
      <c r="R98" s="1">
        <f>_xlfn.PERCENTILE.INC(Tabla1_Resueltas[CicleTime],0.7)</f>
        <v>9</v>
      </c>
      <c r="S98" s="1">
        <f>_xlfn.PERCENTILE.INC(Tabla1_Resueltas[CicleTime],0.5)</f>
        <v>3</v>
      </c>
    </row>
    <row r="99" spans="1:19" x14ac:dyDescent="0.35">
      <c r="A99" t="s">
        <v>19</v>
      </c>
      <c r="B99" t="s">
        <v>2086</v>
      </c>
      <c r="C99" t="s">
        <v>20</v>
      </c>
      <c r="D99" t="s">
        <v>132</v>
      </c>
      <c r="E99" t="s">
        <v>118</v>
      </c>
      <c r="F99">
        <v>6373645</v>
      </c>
      <c r="G99" s="2">
        <v>44970</v>
      </c>
      <c r="H99" s="2">
        <v>44986</v>
      </c>
      <c r="I99" s="2"/>
      <c r="J99" s="2"/>
      <c r="K99" t="s">
        <v>1037</v>
      </c>
      <c r="L99" s="2">
        <v>44970</v>
      </c>
      <c r="M99" s="1">
        <f>Tabla1_Resueltas[[#This Row],[Resuelta]]-Tabla1_Resueltas[[#This Row],[Creada]]</f>
        <v>0</v>
      </c>
      <c r="N99" s="1">
        <f>Tabla1_Resueltas[[#This Row],[Fecha Fin Escalado]]-Tabla1_Resueltas[[#This Row],[Fecha Inicio Escalado]]</f>
        <v>0</v>
      </c>
      <c r="O99" s="1">
        <f>YEAR(Tabla1_Resueltas[[#This Row],[Resuelta]])</f>
        <v>2023</v>
      </c>
      <c r="P99" s="1">
        <f>MONTH(Tabla1_Resueltas[[#This Row],[Resuelta]])</f>
        <v>2</v>
      </c>
      <c r="Q99" s="1">
        <f>_xlfn.PERCENTILE.INC(Tabla1_Resueltas[CicleTime],0.85)</f>
        <v>28</v>
      </c>
      <c r="R99" s="1">
        <f>_xlfn.PERCENTILE.INC(Tabla1_Resueltas[CicleTime],0.7)</f>
        <v>9</v>
      </c>
      <c r="S99" s="1">
        <f>_xlfn.PERCENTILE.INC(Tabla1_Resueltas[CicleTime],0.5)</f>
        <v>3</v>
      </c>
    </row>
    <row r="100" spans="1:19" x14ac:dyDescent="0.35">
      <c r="A100" t="s">
        <v>19</v>
      </c>
      <c r="B100" t="s">
        <v>2090</v>
      </c>
      <c r="C100" t="s">
        <v>36</v>
      </c>
      <c r="D100" t="s">
        <v>6</v>
      </c>
      <c r="E100" t="s">
        <v>38</v>
      </c>
      <c r="F100">
        <v>6370535</v>
      </c>
      <c r="G100" s="2">
        <v>44968</v>
      </c>
      <c r="H100" s="2">
        <v>44985</v>
      </c>
      <c r="I100" s="2"/>
      <c r="J100" s="2"/>
      <c r="K100" t="s">
        <v>1037</v>
      </c>
      <c r="L100" s="2">
        <v>44985</v>
      </c>
      <c r="M100" s="1">
        <f>Tabla1_Resueltas[[#This Row],[Resuelta]]-Tabla1_Resueltas[[#This Row],[Creada]]</f>
        <v>17</v>
      </c>
      <c r="N100" s="1">
        <f>Tabla1_Resueltas[[#This Row],[Fecha Fin Escalado]]-Tabla1_Resueltas[[#This Row],[Fecha Inicio Escalado]]</f>
        <v>0</v>
      </c>
      <c r="O100" s="1">
        <f>YEAR(Tabla1_Resueltas[[#This Row],[Resuelta]])</f>
        <v>2023</v>
      </c>
      <c r="P100" s="1">
        <f>MONTH(Tabla1_Resueltas[[#This Row],[Resuelta]])</f>
        <v>2</v>
      </c>
      <c r="Q100" s="1">
        <f>_xlfn.PERCENTILE.INC(Tabla1_Resueltas[CicleTime],0.85)</f>
        <v>28</v>
      </c>
      <c r="R100" s="1">
        <f>_xlfn.PERCENTILE.INC(Tabla1_Resueltas[CicleTime],0.7)</f>
        <v>9</v>
      </c>
      <c r="S100" s="1">
        <f>_xlfn.PERCENTILE.INC(Tabla1_Resueltas[CicleTime],0.5)</f>
        <v>3</v>
      </c>
    </row>
    <row r="101" spans="1:19" x14ac:dyDescent="0.35">
      <c r="A101" t="s">
        <v>17</v>
      </c>
      <c r="B101" t="s">
        <v>2083</v>
      </c>
      <c r="C101" t="s">
        <v>18</v>
      </c>
      <c r="D101" t="s">
        <v>132</v>
      </c>
      <c r="E101" t="s">
        <v>119</v>
      </c>
      <c r="F101">
        <v>6367253</v>
      </c>
      <c r="G101" s="2">
        <v>44967</v>
      </c>
      <c r="H101" s="2">
        <v>44985</v>
      </c>
      <c r="I101" s="2"/>
      <c r="J101" s="2"/>
      <c r="K101" t="s">
        <v>1037</v>
      </c>
      <c r="L101" s="2">
        <v>44970</v>
      </c>
      <c r="M101" s="1">
        <f>Tabla1_Resueltas[[#This Row],[Resuelta]]-Tabla1_Resueltas[[#This Row],[Creada]]</f>
        <v>3</v>
      </c>
      <c r="N101" s="1">
        <f>Tabla1_Resueltas[[#This Row],[Fecha Fin Escalado]]-Tabla1_Resueltas[[#This Row],[Fecha Inicio Escalado]]</f>
        <v>0</v>
      </c>
      <c r="O101" s="1">
        <f>YEAR(Tabla1_Resueltas[[#This Row],[Resuelta]])</f>
        <v>2023</v>
      </c>
      <c r="P101" s="1">
        <f>MONTH(Tabla1_Resueltas[[#This Row],[Resuelta]])</f>
        <v>2</v>
      </c>
      <c r="Q101" s="1">
        <f>_xlfn.PERCENTILE.INC(Tabla1_Resueltas[CicleTime],0.85)</f>
        <v>28</v>
      </c>
      <c r="R101" s="1">
        <f>_xlfn.PERCENTILE.INC(Tabla1_Resueltas[CicleTime],0.7)</f>
        <v>9</v>
      </c>
      <c r="S101" s="1">
        <f>_xlfn.PERCENTILE.INC(Tabla1_Resueltas[CicleTime],0.5)</f>
        <v>3</v>
      </c>
    </row>
    <row r="102" spans="1:19" x14ac:dyDescent="0.35">
      <c r="A102" t="s">
        <v>19</v>
      </c>
      <c r="B102" t="s">
        <v>2088</v>
      </c>
      <c r="C102" t="s">
        <v>36</v>
      </c>
      <c r="D102" t="s">
        <v>132</v>
      </c>
      <c r="E102" t="s">
        <v>120</v>
      </c>
      <c r="F102">
        <v>6367237</v>
      </c>
      <c r="G102" s="2">
        <v>44967</v>
      </c>
      <c r="H102" s="2">
        <v>44982</v>
      </c>
      <c r="I102" s="2"/>
      <c r="J102" s="2"/>
      <c r="K102" t="s">
        <v>1037</v>
      </c>
      <c r="L102" s="2">
        <v>44967</v>
      </c>
      <c r="M102" s="1">
        <f>Tabla1_Resueltas[[#This Row],[Resuelta]]-Tabla1_Resueltas[[#This Row],[Creada]]</f>
        <v>0</v>
      </c>
      <c r="N102" s="1">
        <f>Tabla1_Resueltas[[#This Row],[Fecha Fin Escalado]]-Tabla1_Resueltas[[#This Row],[Fecha Inicio Escalado]]</f>
        <v>0</v>
      </c>
      <c r="O102" s="1">
        <f>YEAR(Tabla1_Resueltas[[#This Row],[Resuelta]])</f>
        <v>2023</v>
      </c>
      <c r="P102" s="1">
        <f>MONTH(Tabla1_Resueltas[[#This Row],[Resuelta]])</f>
        <v>2</v>
      </c>
      <c r="Q102" s="1">
        <f>_xlfn.PERCENTILE.INC(Tabla1_Resueltas[CicleTime],0.85)</f>
        <v>28</v>
      </c>
      <c r="R102" s="1">
        <f>_xlfn.PERCENTILE.INC(Tabla1_Resueltas[CicleTime],0.7)</f>
        <v>9</v>
      </c>
      <c r="S102" s="1">
        <f>_xlfn.PERCENTILE.INC(Tabla1_Resueltas[CicleTime],0.5)</f>
        <v>3</v>
      </c>
    </row>
    <row r="103" spans="1:19" x14ac:dyDescent="0.35">
      <c r="A103" t="s">
        <v>17</v>
      </c>
      <c r="B103" t="s">
        <v>2083</v>
      </c>
      <c r="C103" t="s">
        <v>20</v>
      </c>
      <c r="D103" t="s">
        <v>132</v>
      </c>
      <c r="E103" t="s">
        <v>121</v>
      </c>
      <c r="F103">
        <v>6364501</v>
      </c>
      <c r="G103" s="2">
        <v>44967</v>
      </c>
      <c r="H103" s="2">
        <v>44986</v>
      </c>
      <c r="I103" s="2"/>
      <c r="J103" s="2"/>
      <c r="K103" t="s">
        <v>1037</v>
      </c>
      <c r="L103" s="2">
        <v>44967</v>
      </c>
      <c r="M103" s="1">
        <f>Tabla1_Resueltas[[#This Row],[Resuelta]]-Tabla1_Resueltas[[#This Row],[Creada]]</f>
        <v>0</v>
      </c>
      <c r="N103" s="1">
        <f>Tabla1_Resueltas[[#This Row],[Fecha Fin Escalado]]-Tabla1_Resueltas[[#This Row],[Fecha Inicio Escalado]]</f>
        <v>0</v>
      </c>
      <c r="O103" s="1">
        <f>YEAR(Tabla1_Resueltas[[#This Row],[Resuelta]])</f>
        <v>2023</v>
      </c>
      <c r="P103" s="1">
        <f>MONTH(Tabla1_Resueltas[[#This Row],[Resuelta]])</f>
        <v>2</v>
      </c>
      <c r="Q103" s="1">
        <f>_xlfn.PERCENTILE.INC(Tabla1_Resueltas[CicleTime],0.85)</f>
        <v>28</v>
      </c>
      <c r="R103" s="1">
        <f>_xlfn.PERCENTILE.INC(Tabla1_Resueltas[CicleTime],0.7)</f>
        <v>9</v>
      </c>
      <c r="S103" s="1">
        <f>_xlfn.PERCENTILE.INC(Tabla1_Resueltas[CicleTime],0.5)</f>
        <v>3</v>
      </c>
    </row>
    <row r="104" spans="1:19" x14ac:dyDescent="0.35">
      <c r="A104" t="s">
        <v>19</v>
      </c>
      <c r="B104" t="s">
        <v>2086</v>
      </c>
      <c r="C104" t="s">
        <v>43</v>
      </c>
      <c r="D104" t="s">
        <v>132</v>
      </c>
      <c r="E104" t="s">
        <v>122</v>
      </c>
      <c r="F104">
        <v>6364498</v>
      </c>
      <c r="G104" s="2">
        <v>44967</v>
      </c>
      <c r="H104" s="2">
        <v>44986</v>
      </c>
      <c r="I104" s="2">
        <v>44967</v>
      </c>
      <c r="J104" s="2">
        <v>44971</v>
      </c>
      <c r="K104" t="s">
        <v>1037</v>
      </c>
      <c r="L104" s="2">
        <v>44971</v>
      </c>
      <c r="M104" s="1">
        <f>Tabla1_Resueltas[[#This Row],[Resuelta]]-Tabla1_Resueltas[[#This Row],[Creada]]</f>
        <v>4</v>
      </c>
      <c r="N104" s="1">
        <f>Tabla1_Resueltas[[#This Row],[Fecha Fin Escalado]]-Tabla1_Resueltas[[#This Row],[Fecha Inicio Escalado]]</f>
        <v>4</v>
      </c>
      <c r="O104" s="1">
        <f>YEAR(Tabla1_Resueltas[[#This Row],[Resuelta]])</f>
        <v>2023</v>
      </c>
      <c r="P104" s="1">
        <f>MONTH(Tabla1_Resueltas[[#This Row],[Resuelta]])</f>
        <v>2</v>
      </c>
      <c r="Q104" s="1">
        <f>_xlfn.PERCENTILE.INC(Tabla1_Resueltas[CicleTime],0.85)</f>
        <v>28</v>
      </c>
      <c r="R104" s="1">
        <f>_xlfn.PERCENTILE.INC(Tabla1_Resueltas[CicleTime],0.7)</f>
        <v>9</v>
      </c>
      <c r="S104" s="1">
        <f>_xlfn.PERCENTILE.INC(Tabla1_Resueltas[CicleTime],0.5)</f>
        <v>3</v>
      </c>
    </row>
    <row r="105" spans="1:19" x14ac:dyDescent="0.35">
      <c r="A105" t="s">
        <v>19</v>
      </c>
      <c r="B105" t="s">
        <v>2088</v>
      </c>
      <c r="C105" t="s">
        <v>43</v>
      </c>
      <c r="D105" t="s">
        <v>132</v>
      </c>
      <c r="E105" t="s">
        <v>123</v>
      </c>
      <c r="F105">
        <v>6364493</v>
      </c>
      <c r="G105" s="2">
        <v>44967</v>
      </c>
      <c r="H105" s="2">
        <v>44982</v>
      </c>
      <c r="I105" s="2">
        <v>44967</v>
      </c>
      <c r="J105" s="2">
        <v>44967</v>
      </c>
      <c r="K105" t="s">
        <v>1037</v>
      </c>
      <c r="L105" s="2">
        <v>44967</v>
      </c>
      <c r="M105" s="1">
        <f>Tabla1_Resueltas[[#This Row],[Resuelta]]-Tabla1_Resueltas[[#This Row],[Creada]]</f>
        <v>0</v>
      </c>
      <c r="N105" s="1">
        <f>Tabla1_Resueltas[[#This Row],[Fecha Fin Escalado]]-Tabla1_Resueltas[[#This Row],[Fecha Inicio Escalado]]</f>
        <v>0</v>
      </c>
      <c r="O105" s="1">
        <f>YEAR(Tabla1_Resueltas[[#This Row],[Resuelta]])</f>
        <v>2023</v>
      </c>
      <c r="P105" s="1">
        <f>MONTH(Tabla1_Resueltas[[#This Row],[Resuelta]])</f>
        <v>2</v>
      </c>
      <c r="Q105" s="1">
        <f>_xlfn.PERCENTILE.INC(Tabla1_Resueltas[CicleTime],0.85)</f>
        <v>28</v>
      </c>
      <c r="R105" s="1">
        <f>_xlfn.PERCENTILE.INC(Tabla1_Resueltas[CicleTime],0.7)</f>
        <v>9</v>
      </c>
      <c r="S105" s="1">
        <f>_xlfn.PERCENTILE.INC(Tabla1_Resueltas[CicleTime],0.5)</f>
        <v>3</v>
      </c>
    </row>
    <row r="106" spans="1:19" x14ac:dyDescent="0.35">
      <c r="A106" t="s">
        <v>19</v>
      </c>
      <c r="B106" t="s">
        <v>2086</v>
      </c>
      <c r="C106" t="s">
        <v>20</v>
      </c>
      <c r="D106" t="s">
        <v>132</v>
      </c>
      <c r="E106" t="s">
        <v>124</v>
      </c>
      <c r="F106">
        <v>6364486</v>
      </c>
      <c r="G106" s="2">
        <v>44967</v>
      </c>
      <c r="H106" s="2">
        <v>44987</v>
      </c>
      <c r="I106" s="2"/>
      <c r="J106" s="2"/>
      <c r="K106" t="s">
        <v>1037</v>
      </c>
      <c r="L106" s="2">
        <v>44972</v>
      </c>
      <c r="M106" s="1">
        <f>Tabla1_Resueltas[[#This Row],[Resuelta]]-Tabla1_Resueltas[[#This Row],[Creada]]</f>
        <v>5</v>
      </c>
      <c r="N106" s="1">
        <f>Tabla1_Resueltas[[#This Row],[Fecha Fin Escalado]]-Tabla1_Resueltas[[#This Row],[Fecha Inicio Escalado]]</f>
        <v>0</v>
      </c>
      <c r="O106" s="1">
        <f>YEAR(Tabla1_Resueltas[[#This Row],[Resuelta]])</f>
        <v>2023</v>
      </c>
      <c r="P106" s="1">
        <f>MONTH(Tabla1_Resueltas[[#This Row],[Resuelta]])</f>
        <v>2</v>
      </c>
      <c r="Q106" s="1">
        <f>_xlfn.PERCENTILE.INC(Tabla1_Resueltas[CicleTime],0.85)</f>
        <v>28</v>
      </c>
      <c r="R106" s="1">
        <f>_xlfn.PERCENTILE.INC(Tabla1_Resueltas[CicleTime],0.7)</f>
        <v>9</v>
      </c>
      <c r="S106" s="1">
        <f>_xlfn.PERCENTILE.INC(Tabla1_Resueltas[CicleTime],0.5)</f>
        <v>3</v>
      </c>
    </row>
    <row r="107" spans="1:19" x14ac:dyDescent="0.35">
      <c r="A107" t="s">
        <v>19</v>
      </c>
      <c r="B107" t="s">
        <v>2086</v>
      </c>
      <c r="C107" t="s">
        <v>20</v>
      </c>
      <c r="D107" t="s">
        <v>132</v>
      </c>
      <c r="E107" t="s">
        <v>125</v>
      </c>
      <c r="F107">
        <v>6360964</v>
      </c>
      <c r="G107" s="2">
        <v>44966</v>
      </c>
      <c r="H107" s="2">
        <v>44985</v>
      </c>
      <c r="I107" s="2">
        <v>44966</v>
      </c>
      <c r="J107" s="2">
        <v>44970</v>
      </c>
      <c r="K107" t="s">
        <v>1037</v>
      </c>
      <c r="L107" s="2">
        <v>44970</v>
      </c>
      <c r="M107" s="1">
        <f>Tabla1_Resueltas[[#This Row],[Resuelta]]-Tabla1_Resueltas[[#This Row],[Creada]]</f>
        <v>4</v>
      </c>
      <c r="N107" s="1">
        <f>Tabla1_Resueltas[[#This Row],[Fecha Fin Escalado]]-Tabla1_Resueltas[[#This Row],[Fecha Inicio Escalado]]</f>
        <v>4</v>
      </c>
      <c r="O107" s="1">
        <f>YEAR(Tabla1_Resueltas[[#This Row],[Resuelta]])</f>
        <v>2023</v>
      </c>
      <c r="P107" s="1">
        <f>MONTH(Tabla1_Resueltas[[#This Row],[Resuelta]])</f>
        <v>2</v>
      </c>
      <c r="Q107" s="1">
        <f>_xlfn.PERCENTILE.INC(Tabla1_Resueltas[CicleTime],0.85)</f>
        <v>28</v>
      </c>
      <c r="R107" s="1">
        <f>_xlfn.PERCENTILE.INC(Tabla1_Resueltas[CicleTime],0.7)</f>
        <v>9</v>
      </c>
      <c r="S107" s="1">
        <f>_xlfn.PERCENTILE.INC(Tabla1_Resueltas[CicleTime],0.5)</f>
        <v>3</v>
      </c>
    </row>
    <row r="108" spans="1:19" x14ac:dyDescent="0.35">
      <c r="A108" t="s">
        <v>19</v>
      </c>
      <c r="B108" t="s">
        <v>2084</v>
      </c>
      <c r="C108" t="s">
        <v>20</v>
      </c>
      <c r="D108" t="s">
        <v>132</v>
      </c>
      <c r="E108" t="s">
        <v>126</v>
      </c>
      <c r="F108">
        <v>6359375</v>
      </c>
      <c r="G108" s="2">
        <v>44966</v>
      </c>
      <c r="H108" s="2">
        <v>44986</v>
      </c>
      <c r="I108" s="2">
        <v>44966</v>
      </c>
      <c r="J108" s="2">
        <v>44971</v>
      </c>
      <c r="K108" t="s">
        <v>1037</v>
      </c>
      <c r="L108" s="2">
        <v>44971</v>
      </c>
      <c r="M108" s="1">
        <f>Tabla1_Resueltas[[#This Row],[Resuelta]]-Tabla1_Resueltas[[#This Row],[Creada]]</f>
        <v>5</v>
      </c>
      <c r="N108" s="1">
        <f>Tabla1_Resueltas[[#This Row],[Fecha Fin Escalado]]-Tabla1_Resueltas[[#This Row],[Fecha Inicio Escalado]]</f>
        <v>5</v>
      </c>
      <c r="O108" s="1">
        <f>YEAR(Tabla1_Resueltas[[#This Row],[Resuelta]])</f>
        <v>2023</v>
      </c>
      <c r="P108" s="1">
        <f>MONTH(Tabla1_Resueltas[[#This Row],[Resuelta]])</f>
        <v>2</v>
      </c>
      <c r="Q108" s="1">
        <f>_xlfn.PERCENTILE.INC(Tabla1_Resueltas[CicleTime],0.85)</f>
        <v>28</v>
      </c>
      <c r="R108" s="1">
        <f>_xlfn.PERCENTILE.INC(Tabla1_Resueltas[CicleTime],0.7)</f>
        <v>9</v>
      </c>
      <c r="S108" s="1">
        <f>_xlfn.PERCENTILE.INC(Tabla1_Resueltas[CicleTime],0.5)</f>
        <v>3</v>
      </c>
    </row>
    <row r="109" spans="1:19" x14ac:dyDescent="0.35">
      <c r="A109" t="s">
        <v>19</v>
      </c>
      <c r="B109" t="s">
        <v>2084</v>
      </c>
      <c r="C109" t="s">
        <v>20</v>
      </c>
      <c r="D109" t="s">
        <v>132</v>
      </c>
      <c r="E109" t="s">
        <v>127</v>
      </c>
      <c r="F109">
        <v>6359262</v>
      </c>
      <c r="G109" s="2">
        <v>44966</v>
      </c>
      <c r="H109" s="2">
        <v>44985</v>
      </c>
      <c r="I109" s="2">
        <v>44966</v>
      </c>
      <c r="J109" s="2">
        <v>44966</v>
      </c>
      <c r="K109" t="s">
        <v>1037</v>
      </c>
      <c r="L109" s="2">
        <v>44970</v>
      </c>
      <c r="M109" s="1">
        <f>Tabla1_Resueltas[[#This Row],[Resuelta]]-Tabla1_Resueltas[[#This Row],[Creada]]</f>
        <v>4</v>
      </c>
      <c r="N109" s="1">
        <f>Tabla1_Resueltas[[#This Row],[Fecha Fin Escalado]]-Tabla1_Resueltas[[#This Row],[Fecha Inicio Escalado]]</f>
        <v>0</v>
      </c>
      <c r="O109" s="1">
        <f>YEAR(Tabla1_Resueltas[[#This Row],[Resuelta]])</f>
        <v>2023</v>
      </c>
      <c r="P109" s="1">
        <f>MONTH(Tabla1_Resueltas[[#This Row],[Resuelta]])</f>
        <v>2</v>
      </c>
      <c r="Q109" s="1">
        <f>_xlfn.PERCENTILE.INC(Tabla1_Resueltas[CicleTime],0.85)</f>
        <v>28</v>
      </c>
      <c r="R109" s="1">
        <f>_xlfn.PERCENTILE.INC(Tabla1_Resueltas[CicleTime],0.7)</f>
        <v>9</v>
      </c>
      <c r="S109" s="1">
        <f>_xlfn.PERCENTILE.INC(Tabla1_Resueltas[CicleTime],0.5)</f>
        <v>3</v>
      </c>
    </row>
    <row r="110" spans="1:19" x14ac:dyDescent="0.35">
      <c r="A110" t="s">
        <v>19</v>
      </c>
      <c r="B110" t="s">
        <v>2084</v>
      </c>
      <c r="C110" t="s">
        <v>20</v>
      </c>
      <c r="D110" t="s">
        <v>132</v>
      </c>
      <c r="E110" t="s">
        <v>128</v>
      </c>
      <c r="F110">
        <v>6357425</v>
      </c>
      <c r="G110" s="2">
        <v>44966</v>
      </c>
      <c r="H110" s="2">
        <v>44987</v>
      </c>
      <c r="I110" s="2">
        <v>44967</v>
      </c>
      <c r="J110" s="2">
        <v>44972</v>
      </c>
      <c r="K110" t="s">
        <v>1037</v>
      </c>
      <c r="L110" s="2">
        <v>44972</v>
      </c>
      <c r="M110" s="1">
        <f>Tabla1_Resueltas[[#This Row],[Resuelta]]-Tabla1_Resueltas[[#This Row],[Creada]]</f>
        <v>6</v>
      </c>
      <c r="N110" s="1">
        <f>Tabla1_Resueltas[[#This Row],[Fecha Fin Escalado]]-Tabla1_Resueltas[[#This Row],[Fecha Inicio Escalado]]</f>
        <v>5</v>
      </c>
      <c r="O110" s="1">
        <f>YEAR(Tabla1_Resueltas[[#This Row],[Resuelta]])</f>
        <v>2023</v>
      </c>
      <c r="P110" s="1">
        <f>MONTH(Tabla1_Resueltas[[#This Row],[Resuelta]])</f>
        <v>2</v>
      </c>
      <c r="Q110" s="1">
        <f>_xlfn.PERCENTILE.INC(Tabla1_Resueltas[CicleTime],0.85)</f>
        <v>28</v>
      </c>
      <c r="R110" s="1">
        <f>_xlfn.PERCENTILE.INC(Tabla1_Resueltas[CicleTime],0.7)</f>
        <v>9</v>
      </c>
      <c r="S110" s="1">
        <f>_xlfn.PERCENTILE.INC(Tabla1_Resueltas[CicleTime],0.5)</f>
        <v>3</v>
      </c>
    </row>
    <row r="111" spans="1:19" x14ac:dyDescent="0.35">
      <c r="A111" t="s">
        <v>19</v>
      </c>
      <c r="B111" t="s">
        <v>2084</v>
      </c>
      <c r="C111" t="s">
        <v>20</v>
      </c>
      <c r="D111" t="s">
        <v>132</v>
      </c>
      <c r="E111" t="s">
        <v>129</v>
      </c>
      <c r="F111">
        <v>6357417</v>
      </c>
      <c r="G111" s="2">
        <v>44966</v>
      </c>
      <c r="H111" s="2">
        <v>44985</v>
      </c>
      <c r="I111" s="2">
        <v>44966</v>
      </c>
      <c r="J111" s="2">
        <v>44970</v>
      </c>
      <c r="K111" t="s">
        <v>1037</v>
      </c>
      <c r="L111" s="2">
        <v>44970</v>
      </c>
      <c r="M111" s="1">
        <f>Tabla1_Resueltas[[#This Row],[Resuelta]]-Tabla1_Resueltas[[#This Row],[Creada]]</f>
        <v>4</v>
      </c>
      <c r="N111" s="1">
        <f>Tabla1_Resueltas[[#This Row],[Fecha Fin Escalado]]-Tabla1_Resueltas[[#This Row],[Fecha Inicio Escalado]]</f>
        <v>4</v>
      </c>
      <c r="O111" s="1">
        <f>YEAR(Tabla1_Resueltas[[#This Row],[Resuelta]])</f>
        <v>2023</v>
      </c>
      <c r="P111" s="1">
        <f>MONTH(Tabla1_Resueltas[[#This Row],[Resuelta]])</f>
        <v>2</v>
      </c>
      <c r="Q111" s="1">
        <f>_xlfn.PERCENTILE.INC(Tabla1_Resueltas[CicleTime],0.85)</f>
        <v>28</v>
      </c>
      <c r="R111" s="1">
        <f>_xlfn.PERCENTILE.INC(Tabla1_Resueltas[CicleTime],0.7)</f>
        <v>9</v>
      </c>
      <c r="S111" s="1">
        <f>_xlfn.PERCENTILE.INC(Tabla1_Resueltas[CicleTime],0.5)</f>
        <v>3</v>
      </c>
    </row>
    <row r="112" spans="1:19" x14ac:dyDescent="0.35">
      <c r="A112" t="s">
        <v>19</v>
      </c>
      <c r="B112" t="s">
        <v>2088</v>
      </c>
      <c r="C112" t="s">
        <v>20</v>
      </c>
      <c r="D112" t="s">
        <v>6</v>
      </c>
      <c r="E112" t="s">
        <v>39</v>
      </c>
      <c r="F112">
        <v>6357233</v>
      </c>
      <c r="G112" s="2">
        <v>44966</v>
      </c>
      <c r="H112" s="2">
        <v>44984</v>
      </c>
      <c r="I112" s="2"/>
      <c r="J112" s="2"/>
      <c r="K112" t="s">
        <v>1037</v>
      </c>
      <c r="L112" s="2">
        <v>44984</v>
      </c>
      <c r="M112" s="1">
        <f>Tabla1_Resueltas[[#This Row],[Resuelta]]-Tabla1_Resueltas[[#This Row],[Creada]]</f>
        <v>18</v>
      </c>
      <c r="N112" s="1">
        <f>Tabla1_Resueltas[[#This Row],[Fecha Fin Escalado]]-Tabla1_Resueltas[[#This Row],[Fecha Inicio Escalado]]</f>
        <v>0</v>
      </c>
      <c r="O112" s="1">
        <f>YEAR(Tabla1_Resueltas[[#This Row],[Resuelta]])</f>
        <v>2023</v>
      </c>
      <c r="P112" s="1">
        <f>MONTH(Tabla1_Resueltas[[#This Row],[Resuelta]])</f>
        <v>2</v>
      </c>
      <c r="Q112" s="1">
        <f>_xlfn.PERCENTILE.INC(Tabla1_Resueltas[CicleTime],0.85)</f>
        <v>28</v>
      </c>
      <c r="R112" s="1">
        <f>_xlfn.PERCENTILE.INC(Tabla1_Resueltas[CicleTime],0.7)</f>
        <v>9</v>
      </c>
      <c r="S112" s="1">
        <f>_xlfn.PERCENTILE.INC(Tabla1_Resueltas[CicleTime],0.5)</f>
        <v>3</v>
      </c>
    </row>
    <row r="113" spans="1:19" x14ac:dyDescent="0.35">
      <c r="A113" t="s">
        <v>19</v>
      </c>
      <c r="B113" t="s">
        <v>2084</v>
      </c>
      <c r="C113" t="s">
        <v>20</v>
      </c>
      <c r="D113" t="s">
        <v>132</v>
      </c>
      <c r="E113" t="s">
        <v>130</v>
      </c>
      <c r="F113">
        <v>6356973</v>
      </c>
      <c r="G113" s="2">
        <v>44966</v>
      </c>
      <c r="H113" s="2">
        <v>44987</v>
      </c>
      <c r="I113" s="2"/>
      <c r="J113" s="2"/>
      <c r="K113" t="s">
        <v>1037</v>
      </c>
      <c r="L113" s="2">
        <v>44972</v>
      </c>
      <c r="M113" s="1">
        <f>Tabla1_Resueltas[[#This Row],[Resuelta]]-Tabla1_Resueltas[[#This Row],[Creada]]</f>
        <v>6</v>
      </c>
      <c r="N113" s="1">
        <f>Tabla1_Resueltas[[#This Row],[Fecha Fin Escalado]]-Tabla1_Resueltas[[#This Row],[Fecha Inicio Escalado]]</f>
        <v>0</v>
      </c>
      <c r="O113" s="1">
        <f>YEAR(Tabla1_Resueltas[[#This Row],[Resuelta]])</f>
        <v>2023</v>
      </c>
      <c r="P113" s="1">
        <f>MONTH(Tabla1_Resueltas[[#This Row],[Resuelta]])</f>
        <v>2</v>
      </c>
      <c r="Q113" s="1">
        <f>_xlfn.PERCENTILE.INC(Tabla1_Resueltas[CicleTime],0.85)</f>
        <v>28</v>
      </c>
      <c r="R113" s="1">
        <f>_xlfn.PERCENTILE.INC(Tabla1_Resueltas[CicleTime],0.7)</f>
        <v>9</v>
      </c>
      <c r="S113" s="1">
        <f>_xlfn.PERCENTILE.INC(Tabla1_Resueltas[CicleTime],0.5)</f>
        <v>3</v>
      </c>
    </row>
    <row r="114" spans="1:19" x14ac:dyDescent="0.35">
      <c r="A114" t="s">
        <v>19</v>
      </c>
      <c r="B114" t="s">
        <v>2084</v>
      </c>
      <c r="C114" t="s">
        <v>20</v>
      </c>
      <c r="D114" t="s">
        <v>132</v>
      </c>
      <c r="E114" t="s">
        <v>131</v>
      </c>
      <c r="F114">
        <v>6353744</v>
      </c>
      <c r="G114" s="2">
        <v>44965</v>
      </c>
      <c r="H114" s="2">
        <v>44982</v>
      </c>
      <c r="I114" s="2"/>
      <c r="J114" s="2"/>
      <c r="K114" t="s">
        <v>1037</v>
      </c>
      <c r="L114" s="2">
        <v>44967</v>
      </c>
      <c r="M114" s="1">
        <f>Tabla1_Resueltas[[#This Row],[Resuelta]]-Tabla1_Resueltas[[#This Row],[Creada]]</f>
        <v>2</v>
      </c>
      <c r="N114" s="1">
        <f>Tabla1_Resueltas[[#This Row],[Fecha Fin Escalado]]-Tabla1_Resueltas[[#This Row],[Fecha Inicio Escalado]]</f>
        <v>0</v>
      </c>
      <c r="O114" s="1">
        <f>YEAR(Tabla1_Resueltas[[#This Row],[Resuelta]])</f>
        <v>2023</v>
      </c>
      <c r="P114" s="1">
        <f>MONTH(Tabla1_Resueltas[[#This Row],[Resuelta]])</f>
        <v>2</v>
      </c>
      <c r="Q114" s="1">
        <f>_xlfn.PERCENTILE.INC(Tabla1_Resueltas[CicleTime],0.85)</f>
        <v>28</v>
      </c>
      <c r="R114" s="1">
        <f>_xlfn.PERCENTILE.INC(Tabla1_Resueltas[CicleTime],0.7)</f>
        <v>9</v>
      </c>
      <c r="S114" s="1">
        <f>_xlfn.PERCENTILE.INC(Tabla1_Resueltas[CicleTime],0.5)</f>
        <v>3</v>
      </c>
    </row>
    <row r="115" spans="1:19" x14ac:dyDescent="0.35">
      <c r="A115" t="s">
        <v>17</v>
      </c>
      <c r="B115" t="s">
        <v>2083</v>
      </c>
      <c r="C115" t="s">
        <v>20</v>
      </c>
      <c r="D115" t="s">
        <v>132</v>
      </c>
      <c r="E115" t="s">
        <v>133</v>
      </c>
      <c r="F115">
        <v>6350878</v>
      </c>
      <c r="G115" s="2">
        <v>44965</v>
      </c>
      <c r="H115" s="2">
        <v>44980</v>
      </c>
      <c r="I115" s="2"/>
      <c r="J115" s="2"/>
      <c r="K115" t="s">
        <v>1037</v>
      </c>
      <c r="L115" s="2">
        <v>44965</v>
      </c>
      <c r="M115" s="1">
        <f>Tabla1_Resueltas[[#This Row],[Resuelta]]-Tabla1_Resueltas[[#This Row],[Creada]]</f>
        <v>0</v>
      </c>
      <c r="N115" s="1">
        <f>Tabla1_Resueltas[[#This Row],[Fecha Fin Escalado]]-Tabla1_Resueltas[[#This Row],[Fecha Inicio Escalado]]</f>
        <v>0</v>
      </c>
      <c r="O115" s="1">
        <f>YEAR(Tabla1_Resueltas[[#This Row],[Resuelta]])</f>
        <v>2023</v>
      </c>
      <c r="P115" s="1">
        <f>MONTH(Tabla1_Resueltas[[#This Row],[Resuelta]])</f>
        <v>2</v>
      </c>
      <c r="Q115" s="1">
        <f>_xlfn.PERCENTILE.INC(Tabla1_Resueltas[CicleTime],0.85)</f>
        <v>28</v>
      </c>
      <c r="R115" s="1">
        <f>_xlfn.PERCENTILE.INC(Tabla1_Resueltas[CicleTime],0.7)</f>
        <v>9</v>
      </c>
      <c r="S115" s="1">
        <f>_xlfn.PERCENTILE.INC(Tabla1_Resueltas[CicleTime],0.5)</f>
        <v>3</v>
      </c>
    </row>
    <row r="116" spans="1:19" x14ac:dyDescent="0.35">
      <c r="A116" t="s">
        <v>19</v>
      </c>
      <c r="B116" t="s">
        <v>2084</v>
      </c>
      <c r="C116" t="s">
        <v>36</v>
      </c>
      <c r="D116" t="s">
        <v>132</v>
      </c>
      <c r="E116" t="s">
        <v>134</v>
      </c>
      <c r="F116">
        <v>6350069</v>
      </c>
      <c r="G116" s="2">
        <v>44965</v>
      </c>
      <c r="H116" s="2">
        <v>44989</v>
      </c>
      <c r="I116" s="2"/>
      <c r="J116" s="2"/>
      <c r="K116" t="s">
        <v>1037</v>
      </c>
      <c r="L116" s="2">
        <v>44974</v>
      </c>
      <c r="M116" s="1">
        <f>Tabla1_Resueltas[[#This Row],[Resuelta]]-Tabla1_Resueltas[[#This Row],[Creada]]</f>
        <v>9</v>
      </c>
      <c r="N116" s="1">
        <f>Tabla1_Resueltas[[#This Row],[Fecha Fin Escalado]]-Tabla1_Resueltas[[#This Row],[Fecha Inicio Escalado]]</f>
        <v>0</v>
      </c>
      <c r="O116" s="1">
        <f>YEAR(Tabla1_Resueltas[[#This Row],[Resuelta]])</f>
        <v>2023</v>
      </c>
      <c r="P116" s="1">
        <f>MONTH(Tabla1_Resueltas[[#This Row],[Resuelta]])</f>
        <v>2</v>
      </c>
      <c r="Q116" s="1">
        <f>_xlfn.PERCENTILE.INC(Tabla1_Resueltas[CicleTime],0.85)</f>
        <v>28</v>
      </c>
      <c r="R116" s="1">
        <f>_xlfn.PERCENTILE.INC(Tabla1_Resueltas[CicleTime],0.7)</f>
        <v>9</v>
      </c>
      <c r="S116" s="1">
        <f>_xlfn.PERCENTILE.INC(Tabla1_Resueltas[CicleTime],0.5)</f>
        <v>3</v>
      </c>
    </row>
    <row r="117" spans="1:19" x14ac:dyDescent="0.35">
      <c r="A117" t="s">
        <v>19</v>
      </c>
      <c r="B117" t="s">
        <v>2086</v>
      </c>
      <c r="C117" t="s">
        <v>43</v>
      </c>
      <c r="D117" t="s">
        <v>132</v>
      </c>
      <c r="E117" t="s">
        <v>135</v>
      </c>
      <c r="F117">
        <v>6348933</v>
      </c>
      <c r="G117" s="2">
        <v>44965</v>
      </c>
      <c r="H117" s="2">
        <v>44981</v>
      </c>
      <c r="I117" s="2">
        <v>44965</v>
      </c>
      <c r="J117" s="2">
        <v>44965</v>
      </c>
      <c r="K117" t="s">
        <v>1037</v>
      </c>
      <c r="L117" s="2">
        <v>44965</v>
      </c>
      <c r="M117" s="1">
        <f>Tabla1_Resueltas[[#This Row],[Resuelta]]-Tabla1_Resueltas[[#This Row],[Creada]]</f>
        <v>0</v>
      </c>
      <c r="N117" s="1">
        <f>Tabla1_Resueltas[[#This Row],[Fecha Fin Escalado]]-Tabla1_Resueltas[[#This Row],[Fecha Inicio Escalado]]</f>
        <v>0</v>
      </c>
      <c r="O117" s="1">
        <f>YEAR(Tabla1_Resueltas[[#This Row],[Resuelta]])</f>
        <v>2023</v>
      </c>
      <c r="P117" s="1">
        <f>MONTH(Tabla1_Resueltas[[#This Row],[Resuelta]])</f>
        <v>2</v>
      </c>
      <c r="Q117" s="1">
        <f>_xlfn.PERCENTILE.INC(Tabla1_Resueltas[CicleTime],0.85)</f>
        <v>28</v>
      </c>
      <c r="R117" s="1">
        <f>_xlfn.PERCENTILE.INC(Tabla1_Resueltas[CicleTime],0.7)</f>
        <v>9</v>
      </c>
      <c r="S117" s="1">
        <f>_xlfn.PERCENTILE.INC(Tabla1_Resueltas[CicleTime],0.5)</f>
        <v>3</v>
      </c>
    </row>
    <row r="118" spans="1:19" x14ac:dyDescent="0.35">
      <c r="A118" t="s">
        <v>19</v>
      </c>
      <c r="B118" t="s">
        <v>2086</v>
      </c>
      <c r="C118" t="s">
        <v>36</v>
      </c>
      <c r="D118" t="s">
        <v>6</v>
      </c>
      <c r="E118" t="s">
        <v>40</v>
      </c>
      <c r="F118">
        <v>6348923</v>
      </c>
      <c r="G118" s="2">
        <v>44965</v>
      </c>
      <c r="H118" s="2">
        <v>44981</v>
      </c>
      <c r="I118" s="2">
        <v>44974</v>
      </c>
      <c r="J118" s="2">
        <v>44981</v>
      </c>
      <c r="K118" t="s">
        <v>1037</v>
      </c>
      <c r="L118" s="2">
        <v>44981</v>
      </c>
      <c r="M118" s="1">
        <f>Tabla1_Resueltas[[#This Row],[Resuelta]]-Tabla1_Resueltas[[#This Row],[Creada]]</f>
        <v>16</v>
      </c>
      <c r="N118" s="1">
        <f>Tabla1_Resueltas[[#This Row],[Fecha Fin Escalado]]-Tabla1_Resueltas[[#This Row],[Fecha Inicio Escalado]]</f>
        <v>7</v>
      </c>
      <c r="O118" s="1">
        <f>YEAR(Tabla1_Resueltas[[#This Row],[Resuelta]])</f>
        <v>2023</v>
      </c>
      <c r="P118" s="1">
        <f>MONTH(Tabla1_Resueltas[[#This Row],[Resuelta]])</f>
        <v>2</v>
      </c>
      <c r="Q118" s="1">
        <f>_xlfn.PERCENTILE.INC(Tabla1_Resueltas[CicleTime],0.85)</f>
        <v>28</v>
      </c>
      <c r="R118" s="1">
        <f>_xlfn.PERCENTILE.INC(Tabla1_Resueltas[CicleTime],0.7)</f>
        <v>9</v>
      </c>
      <c r="S118" s="1">
        <f>_xlfn.PERCENTILE.INC(Tabla1_Resueltas[CicleTime],0.5)</f>
        <v>3</v>
      </c>
    </row>
    <row r="119" spans="1:19" x14ac:dyDescent="0.35">
      <c r="A119" t="s">
        <v>19</v>
      </c>
      <c r="B119" t="s">
        <v>2088</v>
      </c>
      <c r="C119" t="s">
        <v>20</v>
      </c>
      <c r="D119" t="s">
        <v>132</v>
      </c>
      <c r="E119" t="s">
        <v>136</v>
      </c>
      <c r="F119">
        <v>6348523</v>
      </c>
      <c r="G119" s="2">
        <v>44965</v>
      </c>
      <c r="H119" s="2">
        <v>44980</v>
      </c>
      <c r="I119" s="2"/>
      <c r="J119" s="2"/>
      <c r="K119" t="s">
        <v>1037</v>
      </c>
      <c r="L119" s="2">
        <v>44965</v>
      </c>
      <c r="M119" s="1">
        <f>Tabla1_Resueltas[[#This Row],[Resuelta]]-Tabla1_Resueltas[[#This Row],[Creada]]</f>
        <v>0</v>
      </c>
      <c r="N119" s="1">
        <f>Tabla1_Resueltas[[#This Row],[Fecha Fin Escalado]]-Tabla1_Resueltas[[#This Row],[Fecha Inicio Escalado]]</f>
        <v>0</v>
      </c>
      <c r="O119" s="1">
        <f>YEAR(Tabla1_Resueltas[[#This Row],[Resuelta]])</f>
        <v>2023</v>
      </c>
      <c r="P119" s="1">
        <f>MONTH(Tabla1_Resueltas[[#This Row],[Resuelta]])</f>
        <v>2</v>
      </c>
      <c r="Q119" s="1">
        <f>_xlfn.PERCENTILE.INC(Tabla1_Resueltas[CicleTime],0.85)</f>
        <v>28</v>
      </c>
      <c r="R119" s="1">
        <f>_xlfn.PERCENTILE.INC(Tabla1_Resueltas[CicleTime],0.7)</f>
        <v>9</v>
      </c>
      <c r="S119" s="1">
        <f>_xlfn.PERCENTILE.INC(Tabla1_Resueltas[CicleTime],0.5)</f>
        <v>3</v>
      </c>
    </row>
    <row r="120" spans="1:19" x14ac:dyDescent="0.35">
      <c r="A120" t="s">
        <v>19</v>
      </c>
      <c r="B120" t="s">
        <v>2084</v>
      </c>
      <c r="C120" t="s">
        <v>20</v>
      </c>
      <c r="D120" t="s">
        <v>132</v>
      </c>
      <c r="E120" t="s">
        <v>137</v>
      </c>
      <c r="F120">
        <v>6341991</v>
      </c>
      <c r="G120" s="2">
        <v>44964</v>
      </c>
      <c r="H120" s="2">
        <v>44980</v>
      </c>
      <c r="I120" s="2"/>
      <c r="J120" s="2"/>
      <c r="K120" t="s">
        <v>1037</v>
      </c>
      <c r="L120" s="2">
        <v>44964</v>
      </c>
      <c r="M120" s="1">
        <f>Tabla1_Resueltas[[#This Row],[Resuelta]]-Tabla1_Resueltas[[#This Row],[Creada]]</f>
        <v>0</v>
      </c>
      <c r="N120" s="1">
        <f>Tabla1_Resueltas[[#This Row],[Fecha Fin Escalado]]-Tabla1_Resueltas[[#This Row],[Fecha Inicio Escalado]]</f>
        <v>0</v>
      </c>
      <c r="O120" s="1">
        <f>YEAR(Tabla1_Resueltas[[#This Row],[Resuelta]])</f>
        <v>2023</v>
      </c>
      <c r="P120" s="1">
        <f>MONTH(Tabla1_Resueltas[[#This Row],[Resuelta]])</f>
        <v>2</v>
      </c>
      <c r="Q120" s="1">
        <f>_xlfn.PERCENTILE.INC(Tabla1_Resueltas[CicleTime],0.85)</f>
        <v>28</v>
      </c>
      <c r="R120" s="1">
        <f>_xlfn.PERCENTILE.INC(Tabla1_Resueltas[CicleTime],0.7)</f>
        <v>9</v>
      </c>
      <c r="S120" s="1">
        <f>_xlfn.PERCENTILE.INC(Tabla1_Resueltas[CicleTime],0.5)</f>
        <v>3</v>
      </c>
    </row>
    <row r="121" spans="1:19" x14ac:dyDescent="0.35">
      <c r="A121" t="s">
        <v>19</v>
      </c>
      <c r="B121" t="s">
        <v>2084</v>
      </c>
      <c r="C121" t="s">
        <v>43</v>
      </c>
      <c r="D121" t="s">
        <v>132</v>
      </c>
      <c r="E121" t="s">
        <v>138</v>
      </c>
      <c r="F121">
        <v>6341703</v>
      </c>
      <c r="G121" s="2">
        <v>44964</v>
      </c>
      <c r="H121" s="2">
        <v>44981</v>
      </c>
      <c r="I121" s="2">
        <v>44964</v>
      </c>
      <c r="J121" s="2">
        <v>44965</v>
      </c>
      <c r="K121" t="s">
        <v>1037</v>
      </c>
      <c r="L121" s="2">
        <v>44965</v>
      </c>
      <c r="M121" s="1">
        <f>Tabla1_Resueltas[[#This Row],[Resuelta]]-Tabla1_Resueltas[[#This Row],[Creada]]</f>
        <v>1</v>
      </c>
      <c r="N121" s="1">
        <f>Tabla1_Resueltas[[#This Row],[Fecha Fin Escalado]]-Tabla1_Resueltas[[#This Row],[Fecha Inicio Escalado]]</f>
        <v>1</v>
      </c>
      <c r="O121" s="1">
        <f>YEAR(Tabla1_Resueltas[[#This Row],[Resuelta]])</f>
        <v>2023</v>
      </c>
      <c r="P121" s="1">
        <f>MONTH(Tabla1_Resueltas[[#This Row],[Resuelta]])</f>
        <v>2</v>
      </c>
      <c r="Q121" s="1">
        <f>_xlfn.PERCENTILE.INC(Tabla1_Resueltas[CicleTime],0.85)</f>
        <v>28</v>
      </c>
      <c r="R121" s="1">
        <f>_xlfn.PERCENTILE.INC(Tabla1_Resueltas[CicleTime],0.7)</f>
        <v>9</v>
      </c>
      <c r="S121" s="1">
        <f>_xlfn.PERCENTILE.INC(Tabla1_Resueltas[CicleTime],0.5)</f>
        <v>3</v>
      </c>
    </row>
    <row r="122" spans="1:19" x14ac:dyDescent="0.35">
      <c r="A122" t="s">
        <v>19</v>
      </c>
      <c r="B122" t="s">
        <v>2084</v>
      </c>
      <c r="C122" t="s">
        <v>36</v>
      </c>
      <c r="D122" t="s">
        <v>132</v>
      </c>
      <c r="E122" t="s">
        <v>139</v>
      </c>
      <c r="F122">
        <v>6341295</v>
      </c>
      <c r="G122" s="2">
        <v>44964</v>
      </c>
      <c r="H122" s="2">
        <v>44980</v>
      </c>
      <c r="I122" s="2">
        <v>44964</v>
      </c>
      <c r="J122" s="2">
        <v>44964</v>
      </c>
      <c r="K122" t="s">
        <v>1037</v>
      </c>
      <c r="L122" s="2">
        <v>44964</v>
      </c>
      <c r="M122" s="1">
        <f>Tabla1_Resueltas[[#This Row],[Resuelta]]-Tabla1_Resueltas[[#This Row],[Creada]]</f>
        <v>0</v>
      </c>
      <c r="N122" s="1">
        <f>Tabla1_Resueltas[[#This Row],[Fecha Fin Escalado]]-Tabla1_Resueltas[[#This Row],[Fecha Inicio Escalado]]</f>
        <v>0</v>
      </c>
      <c r="O122" s="1">
        <f>YEAR(Tabla1_Resueltas[[#This Row],[Resuelta]])</f>
        <v>2023</v>
      </c>
      <c r="P122" s="1">
        <f>MONTH(Tabla1_Resueltas[[#This Row],[Resuelta]])</f>
        <v>2</v>
      </c>
      <c r="Q122" s="1">
        <f>_xlfn.PERCENTILE.INC(Tabla1_Resueltas[CicleTime],0.85)</f>
        <v>28</v>
      </c>
      <c r="R122" s="1">
        <f>_xlfn.PERCENTILE.INC(Tabla1_Resueltas[CicleTime],0.7)</f>
        <v>9</v>
      </c>
      <c r="S122" s="1">
        <f>_xlfn.PERCENTILE.INC(Tabla1_Resueltas[CicleTime],0.5)</f>
        <v>3</v>
      </c>
    </row>
    <row r="123" spans="1:19" x14ac:dyDescent="0.35">
      <c r="A123" t="s">
        <v>19</v>
      </c>
      <c r="B123" t="s">
        <v>2084</v>
      </c>
      <c r="C123" t="s">
        <v>20</v>
      </c>
      <c r="D123" t="s">
        <v>132</v>
      </c>
      <c r="E123" t="s">
        <v>140</v>
      </c>
      <c r="F123">
        <v>6340847</v>
      </c>
      <c r="G123" s="2">
        <v>44964</v>
      </c>
      <c r="H123" s="2">
        <v>44989</v>
      </c>
      <c r="I123" s="2">
        <v>44972</v>
      </c>
      <c r="J123" s="2">
        <v>44974</v>
      </c>
      <c r="K123" t="s">
        <v>1037</v>
      </c>
      <c r="L123" s="2">
        <v>44974</v>
      </c>
      <c r="M123" s="1">
        <f>Tabla1_Resueltas[[#This Row],[Resuelta]]-Tabla1_Resueltas[[#This Row],[Creada]]</f>
        <v>10</v>
      </c>
      <c r="N123" s="1">
        <f>Tabla1_Resueltas[[#This Row],[Fecha Fin Escalado]]-Tabla1_Resueltas[[#This Row],[Fecha Inicio Escalado]]</f>
        <v>2</v>
      </c>
      <c r="O123" s="1">
        <f>YEAR(Tabla1_Resueltas[[#This Row],[Resuelta]])</f>
        <v>2023</v>
      </c>
      <c r="P123" s="1">
        <f>MONTH(Tabla1_Resueltas[[#This Row],[Resuelta]])</f>
        <v>2</v>
      </c>
      <c r="Q123" s="1">
        <f>_xlfn.PERCENTILE.INC(Tabla1_Resueltas[CicleTime],0.85)</f>
        <v>28</v>
      </c>
      <c r="R123" s="1">
        <f>_xlfn.PERCENTILE.INC(Tabla1_Resueltas[CicleTime],0.7)</f>
        <v>9</v>
      </c>
      <c r="S123" s="1">
        <f>_xlfn.PERCENTILE.INC(Tabla1_Resueltas[CicleTime],0.5)</f>
        <v>3</v>
      </c>
    </row>
    <row r="124" spans="1:19" x14ac:dyDescent="0.35">
      <c r="A124" t="s">
        <v>19</v>
      </c>
      <c r="B124" t="s">
        <v>2086</v>
      </c>
      <c r="C124" t="s">
        <v>43</v>
      </c>
      <c r="D124" t="s">
        <v>132</v>
      </c>
      <c r="E124" t="s">
        <v>141</v>
      </c>
      <c r="F124">
        <v>6339862</v>
      </c>
      <c r="G124" s="2">
        <v>44964</v>
      </c>
      <c r="H124" s="2">
        <v>44985</v>
      </c>
      <c r="I124" s="2">
        <v>44965</v>
      </c>
      <c r="J124" s="2">
        <v>44970</v>
      </c>
      <c r="K124" t="s">
        <v>1037</v>
      </c>
      <c r="L124" s="2">
        <v>44970</v>
      </c>
      <c r="M124" s="1">
        <f>Tabla1_Resueltas[[#This Row],[Resuelta]]-Tabla1_Resueltas[[#This Row],[Creada]]</f>
        <v>6</v>
      </c>
      <c r="N124" s="1">
        <f>Tabla1_Resueltas[[#This Row],[Fecha Fin Escalado]]-Tabla1_Resueltas[[#This Row],[Fecha Inicio Escalado]]</f>
        <v>5</v>
      </c>
      <c r="O124" s="1">
        <f>YEAR(Tabla1_Resueltas[[#This Row],[Resuelta]])</f>
        <v>2023</v>
      </c>
      <c r="P124" s="1">
        <f>MONTH(Tabla1_Resueltas[[#This Row],[Resuelta]])</f>
        <v>2</v>
      </c>
      <c r="Q124" s="1">
        <f>_xlfn.PERCENTILE.INC(Tabla1_Resueltas[CicleTime],0.85)</f>
        <v>28</v>
      </c>
      <c r="R124" s="1">
        <f>_xlfn.PERCENTILE.INC(Tabla1_Resueltas[CicleTime],0.7)</f>
        <v>9</v>
      </c>
      <c r="S124" s="1">
        <f>_xlfn.PERCENTILE.INC(Tabla1_Resueltas[CicleTime],0.5)</f>
        <v>3</v>
      </c>
    </row>
    <row r="125" spans="1:19" x14ac:dyDescent="0.35">
      <c r="A125" t="s">
        <v>19</v>
      </c>
      <c r="B125" t="s">
        <v>2090</v>
      </c>
      <c r="C125" t="s">
        <v>18</v>
      </c>
      <c r="D125" t="s">
        <v>132</v>
      </c>
      <c r="E125" t="s">
        <v>142</v>
      </c>
      <c r="F125">
        <v>6337522</v>
      </c>
      <c r="G125" s="2">
        <v>44963</v>
      </c>
      <c r="H125" s="2">
        <v>44973</v>
      </c>
      <c r="I125" s="2"/>
      <c r="J125" s="2"/>
      <c r="K125" t="s">
        <v>1037</v>
      </c>
      <c r="L125" s="2">
        <v>44970</v>
      </c>
      <c r="M125" s="1">
        <f>Tabla1_Resueltas[[#This Row],[Resuelta]]-Tabla1_Resueltas[[#This Row],[Creada]]</f>
        <v>7</v>
      </c>
      <c r="N125" s="1">
        <f>Tabla1_Resueltas[[#This Row],[Fecha Fin Escalado]]-Tabla1_Resueltas[[#This Row],[Fecha Inicio Escalado]]</f>
        <v>0</v>
      </c>
      <c r="O125" s="1">
        <f>YEAR(Tabla1_Resueltas[[#This Row],[Resuelta]])</f>
        <v>2023</v>
      </c>
      <c r="P125" s="1">
        <f>MONTH(Tabla1_Resueltas[[#This Row],[Resuelta]])</f>
        <v>2</v>
      </c>
      <c r="Q125" s="1">
        <f>_xlfn.PERCENTILE.INC(Tabla1_Resueltas[CicleTime],0.85)</f>
        <v>28</v>
      </c>
      <c r="R125" s="1">
        <f>_xlfn.PERCENTILE.INC(Tabla1_Resueltas[CicleTime],0.7)</f>
        <v>9</v>
      </c>
      <c r="S125" s="1">
        <f>_xlfn.PERCENTILE.INC(Tabla1_Resueltas[CicleTime],0.5)</f>
        <v>3</v>
      </c>
    </row>
    <row r="126" spans="1:19" x14ac:dyDescent="0.35">
      <c r="A126" t="s">
        <v>17</v>
      </c>
      <c r="B126" t="s">
        <v>2083</v>
      </c>
      <c r="C126" t="s">
        <v>20</v>
      </c>
      <c r="D126" t="s">
        <v>132</v>
      </c>
      <c r="E126" t="s">
        <v>143</v>
      </c>
      <c r="F126">
        <v>6335979</v>
      </c>
      <c r="G126" s="2">
        <v>44963</v>
      </c>
      <c r="H126" s="2">
        <v>44979</v>
      </c>
      <c r="I126" s="2"/>
      <c r="J126" s="2"/>
      <c r="K126" t="s">
        <v>1037</v>
      </c>
      <c r="L126" s="2">
        <v>44963</v>
      </c>
      <c r="M126" s="1">
        <f>Tabla1_Resueltas[[#This Row],[Resuelta]]-Tabla1_Resueltas[[#This Row],[Creada]]</f>
        <v>0</v>
      </c>
      <c r="N126" s="1">
        <f>Tabla1_Resueltas[[#This Row],[Fecha Fin Escalado]]-Tabla1_Resueltas[[#This Row],[Fecha Inicio Escalado]]</f>
        <v>0</v>
      </c>
      <c r="O126" s="1">
        <f>YEAR(Tabla1_Resueltas[[#This Row],[Resuelta]])</f>
        <v>2023</v>
      </c>
      <c r="P126" s="1">
        <f>MONTH(Tabla1_Resueltas[[#This Row],[Resuelta]])</f>
        <v>2</v>
      </c>
      <c r="Q126" s="1">
        <f>_xlfn.PERCENTILE.INC(Tabla1_Resueltas[CicleTime],0.85)</f>
        <v>28</v>
      </c>
      <c r="R126" s="1">
        <f>_xlfn.PERCENTILE.INC(Tabla1_Resueltas[CicleTime],0.7)</f>
        <v>9</v>
      </c>
      <c r="S126" s="1">
        <f>_xlfn.PERCENTILE.INC(Tabla1_Resueltas[CicleTime],0.5)</f>
        <v>3</v>
      </c>
    </row>
    <row r="127" spans="1:19" x14ac:dyDescent="0.35">
      <c r="A127" t="s">
        <v>19</v>
      </c>
      <c r="B127" t="s">
        <v>2090</v>
      </c>
      <c r="C127" t="s">
        <v>18</v>
      </c>
      <c r="D127" t="s">
        <v>132</v>
      </c>
      <c r="E127" t="s">
        <v>144</v>
      </c>
      <c r="F127">
        <v>6335934</v>
      </c>
      <c r="G127" s="2">
        <v>44963</v>
      </c>
      <c r="H127" s="2">
        <v>44992</v>
      </c>
      <c r="I127" s="2"/>
      <c r="J127" s="2"/>
      <c r="K127" t="s">
        <v>1037</v>
      </c>
      <c r="L127" s="2">
        <v>44977</v>
      </c>
      <c r="M127" s="1">
        <f>Tabla1_Resueltas[[#This Row],[Resuelta]]-Tabla1_Resueltas[[#This Row],[Creada]]</f>
        <v>14</v>
      </c>
      <c r="N127" s="1">
        <f>Tabla1_Resueltas[[#This Row],[Fecha Fin Escalado]]-Tabla1_Resueltas[[#This Row],[Fecha Inicio Escalado]]</f>
        <v>0</v>
      </c>
      <c r="O127" s="1">
        <f>YEAR(Tabla1_Resueltas[[#This Row],[Resuelta]])</f>
        <v>2023</v>
      </c>
      <c r="P127" s="1">
        <f>MONTH(Tabla1_Resueltas[[#This Row],[Resuelta]])</f>
        <v>2</v>
      </c>
      <c r="Q127" s="1">
        <f>_xlfn.PERCENTILE.INC(Tabla1_Resueltas[CicleTime],0.85)</f>
        <v>28</v>
      </c>
      <c r="R127" s="1">
        <f>_xlfn.PERCENTILE.INC(Tabla1_Resueltas[CicleTime],0.7)</f>
        <v>9</v>
      </c>
      <c r="S127" s="1">
        <f>_xlfn.PERCENTILE.INC(Tabla1_Resueltas[CicleTime],0.5)</f>
        <v>3</v>
      </c>
    </row>
    <row r="128" spans="1:19" x14ac:dyDescent="0.35">
      <c r="A128" t="s">
        <v>19</v>
      </c>
      <c r="B128" t="s">
        <v>2090</v>
      </c>
      <c r="C128" t="s">
        <v>18</v>
      </c>
      <c r="D128" t="s">
        <v>132</v>
      </c>
      <c r="E128" t="s">
        <v>145</v>
      </c>
      <c r="F128">
        <v>6335708</v>
      </c>
      <c r="G128" s="2">
        <v>44963</v>
      </c>
      <c r="H128" s="2">
        <v>44977</v>
      </c>
      <c r="I128" s="2"/>
      <c r="J128" s="2"/>
      <c r="K128" t="s">
        <v>1037</v>
      </c>
      <c r="L128" s="2">
        <v>44977</v>
      </c>
      <c r="M128" s="1">
        <f>Tabla1_Resueltas[[#This Row],[Resuelta]]-Tabla1_Resueltas[[#This Row],[Creada]]</f>
        <v>14</v>
      </c>
      <c r="N128" s="1">
        <f>Tabla1_Resueltas[[#This Row],[Fecha Fin Escalado]]-Tabla1_Resueltas[[#This Row],[Fecha Inicio Escalado]]</f>
        <v>0</v>
      </c>
      <c r="O128" s="1">
        <f>YEAR(Tabla1_Resueltas[[#This Row],[Resuelta]])</f>
        <v>2023</v>
      </c>
      <c r="P128" s="1">
        <f>MONTH(Tabla1_Resueltas[[#This Row],[Resuelta]])</f>
        <v>2</v>
      </c>
      <c r="Q128" s="1">
        <f>_xlfn.PERCENTILE.INC(Tabla1_Resueltas[CicleTime],0.85)</f>
        <v>28</v>
      </c>
      <c r="R128" s="1">
        <f>_xlfn.PERCENTILE.INC(Tabla1_Resueltas[CicleTime],0.7)</f>
        <v>9</v>
      </c>
      <c r="S128" s="1">
        <f>_xlfn.PERCENTILE.INC(Tabla1_Resueltas[CicleTime],0.5)</f>
        <v>3</v>
      </c>
    </row>
    <row r="129" spans="1:19" x14ac:dyDescent="0.35">
      <c r="A129" t="s">
        <v>17</v>
      </c>
      <c r="B129" t="s">
        <v>2083</v>
      </c>
      <c r="C129" t="s">
        <v>20</v>
      </c>
      <c r="D129" t="s">
        <v>132</v>
      </c>
      <c r="E129" t="s">
        <v>146</v>
      </c>
      <c r="F129">
        <v>6334633</v>
      </c>
      <c r="G129" s="2">
        <v>44963</v>
      </c>
      <c r="H129" s="2">
        <v>44978</v>
      </c>
      <c r="I129" s="2"/>
      <c r="J129" s="2"/>
      <c r="K129" t="s">
        <v>1037</v>
      </c>
      <c r="L129" s="2">
        <v>44963</v>
      </c>
      <c r="M129" s="1">
        <f>Tabla1_Resueltas[[#This Row],[Resuelta]]-Tabla1_Resueltas[[#This Row],[Creada]]</f>
        <v>0</v>
      </c>
      <c r="N129" s="1">
        <f>Tabla1_Resueltas[[#This Row],[Fecha Fin Escalado]]-Tabla1_Resueltas[[#This Row],[Fecha Inicio Escalado]]</f>
        <v>0</v>
      </c>
      <c r="O129" s="1">
        <f>YEAR(Tabla1_Resueltas[[#This Row],[Resuelta]])</f>
        <v>2023</v>
      </c>
      <c r="P129" s="1">
        <f>MONTH(Tabla1_Resueltas[[#This Row],[Resuelta]])</f>
        <v>2</v>
      </c>
      <c r="Q129" s="1">
        <f>_xlfn.PERCENTILE.INC(Tabla1_Resueltas[CicleTime],0.85)</f>
        <v>28</v>
      </c>
      <c r="R129" s="1">
        <f>_xlfn.PERCENTILE.INC(Tabla1_Resueltas[CicleTime],0.7)</f>
        <v>9</v>
      </c>
      <c r="S129" s="1">
        <f>_xlfn.PERCENTILE.INC(Tabla1_Resueltas[CicleTime],0.5)</f>
        <v>3</v>
      </c>
    </row>
    <row r="130" spans="1:19" x14ac:dyDescent="0.35">
      <c r="A130" t="s">
        <v>19</v>
      </c>
      <c r="B130" t="s">
        <v>2084</v>
      </c>
      <c r="C130" t="s">
        <v>20</v>
      </c>
      <c r="D130" t="s">
        <v>132</v>
      </c>
      <c r="E130" t="s">
        <v>147</v>
      </c>
      <c r="F130">
        <v>6332526</v>
      </c>
      <c r="G130" s="2">
        <v>44963</v>
      </c>
      <c r="H130" s="2">
        <v>44979</v>
      </c>
      <c r="I130" s="2">
        <v>44963</v>
      </c>
      <c r="J130" s="2">
        <v>44963</v>
      </c>
      <c r="K130" t="s">
        <v>1037</v>
      </c>
      <c r="L130" s="2">
        <v>44963</v>
      </c>
      <c r="M130" s="1">
        <f>Tabla1_Resueltas[[#This Row],[Resuelta]]-Tabla1_Resueltas[[#This Row],[Creada]]</f>
        <v>0</v>
      </c>
      <c r="N130" s="1">
        <f>Tabla1_Resueltas[[#This Row],[Fecha Fin Escalado]]-Tabla1_Resueltas[[#This Row],[Fecha Inicio Escalado]]</f>
        <v>0</v>
      </c>
      <c r="O130" s="1">
        <f>YEAR(Tabla1_Resueltas[[#This Row],[Resuelta]])</f>
        <v>2023</v>
      </c>
      <c r="P130" s="1">
        <f>MONTH(Tabla1_Resueltas[[#This Row],[Resuelta]])</f>
        <v>2</v>
      </c>
      <c r="Q130" s="1">
        <f>_xlfn.PERCENTILE.INC(Tabla1_Resueltas[CicleTime],0.85)</f>
        <v>28</v>
      </c>
      <c r="R130" s="1">
        <f>_xlfn.PERCENTILE.INC(Tabla1_Resueltas[CicleTime],0.7)</f>
        <v>9</v>
      </c>
      <c r="S130" s="1">
        <f>_xlfn.PERCENTILE.INC(Tabla1_Resueltas[CicleTime],0.5)</f>
        <v>3</v>
      </c>
    </row>
    <row r="131" spans="1:19" x14ac:dyDescent="0.35">
      <c r="A131" t="s">
        <v>19</v>
      </c>
      <c r="B131" t="s">
        <v>2088</v>
      </c>
      <c r="C131" t="s">
        <v>20</v>
      </c>
      <c r="D131" t="s">
        <v>132</v>
      </c>
      <c r="E131" t="s">
        <v>148</v>
      </c>
      <c r="F131">
        <v>6331739</v>
      </c>
      <c r="G131" s="2">
        <v>44963</v>
      </c>
      <c r="H131" s="2">
        <v>44978</v>
      </c>
      <c r="I131" s="2"/>
      <c r="J131" s="2"/>
      <c r="K131" t="s">
        <v>1037</v>
      </c>
      <c r="L131" s="2">
        <v>44963</v>
      </c>
      <c r="M131" s="1">
        <f>Tabla1_Resueltas[[#This Row],[Resuelta]]-Tabla1_Resueltas[[#This Row],[Creada]]</f>
        <v>0</v>
      </c>
      <c r="N131" s="1">
        <f>Tabla1_Resueltas[[#This Row],[Fecha Fin Escalado]]-Tabla1_Resueltas[[#This Row],[Fecha Inicio Escalado]]</f>
        <v>0</v>
      </c>
      <c r="O131" s="1">
        <f>YEAR(Tabla1_Resueltas[[#This Row],[Resuelta]])</f>
        <v>2023</v>
      </c>
      <c r="P131" s="1">
        <f>MONTH(Tabla1_Resueltas[[#This Row],[Resuelta]])</f>
        <v>2</v>
      </c>
      <c r="Q131" s="1">
        <f>_xlfn.PERCENTILE.INC(Tabla1_Resueltas[CicleTime],0.85)</f>
        <v>28</v>
      </c>
      <c r="R131" s="1">
        <f>_xlfn.PERCENTILE.INC(Tabla1_Resueltas[CicleTime],0.7)</f>
        <v>9</v>
      </c>
      <c r="S131" s="1">
        <f>_xlfn.PERCENTILE.INC(Tabla1_Resueltas[CicleTime],0.5)</f>
        <v>3</v>
      </c>
    </row>
    <row r="132" spans="1:19" x14ac:dyDescent="0.35">
      <c r="A132" t="s">
        <v>19</v>
      </c>
      <c r="B132" t="s">
        <v>2086</v>
      </c>
      <c r="C132" t="s">
        <v>20</v>
      </c>
      <c r="D132" t="s">
        <v>132</v>
      </c>
      <c r="E132" t="s">
        <v>149</v>
      </c>
      <c r="F132">
        <v>6331505</v>
      </c>
      <c r="G132" s="2">
        <v>44963</v>
      </c>
      <c r="H132" s="2">
        <v>44994</v>
      </c>
      <c r="I132" s="2">
        <v>44963</v>
      </c>
      <c r="J132" s="2">
        <v>44979</v>
      </c>
      <c r="K132" t="s">
        <v>1037</v>
      </c>
      <c r="L132" s="2">
        <v>44979</v>
      </c>
      <c r="M132" s="1">
        <f>Tabla1_Resueltas[[#This Row],[Resuelta]]-Tabla1_Resueltas[[#This Row],[Creada]]</f>
        <v>16</v>
      </c>
      <c r="N132" s="1">
        <f>Tabla1_Resueltas[[#This Row],[Fecha Fin Escalado]]-Tabla1_Resueltas[[#This Row],[Fecha Inicio Escalado]]</f>
        <v>16</v>
      </c>
      <c r="O132" s="1">
        <f>YEAR(Tabla1_Resueltas[[#This Row],[Resuelta]])</f>
        <v>2023</v>
      </c>
      <c r="P132" s="1">
        <f>MONTH(Tabla1_Resueltas[[#This Row],[Resuelta]])</f>
        <v>2</v>
      </c>
      <c r="Q132" s="1">
        <f>_xlfn.PERCENTILE.INC(Tabla1_Resueltas[CicleTime],0.85)</f>
        <v>28</v>
      </c>
      <c r="R132" s="1">
        <f>_xlfn.PERCENTILE.INC(Tabla1_Resueltas[CicleTime],0.7)</f>
        <v>9</v>
      </c>
      <c r="S132" s="1">
        <f>_xlfn.PERCENTILE.INC(Tabla1_Resueltas[CicleTime],0.5)</f>
        <v>3</v>
      </c>
    </row>
    <row r="133" spans="1:19" x14ac:dyDescent="0.35">
      <c r="A133" t="s">
        <v>19</v>
      </c>
      <c r="B133" t="s">
        <v>2086</v>
      </c>
      <c r="C133" t="s">
        <v>36</v>
      </c>
      <c r="D133" t="s">
        <v>132</v>
      </c>
      <c r="E133" t="s">
        <v>150</v>
      </c>
      <c r="F133">
        <v>6331486</v>
      </c>
      <c r="G133" s="2">
        <v>44963</v>
      </c>
      <c r="H133" s="2">
        <v>44980</v>
      </c>
      <c r="I133" s="2">
        <v>44963</v>
      </c>
      <c r="J133" s="2">
        <v>44965</v>
      </c>
      <c r="K133" t="s">
        <v>1037</v>
      </c>
      <c r="L133" s="2">
        <v>44965</v>
      </c>
      <c r="M133" s="1">
        <f>Tabla1_Resueltas[[#This Row],[Resuelta]]-Tabla1_Resueltas[[#This Row],[Creada]]</f>
        <v>2</v>
      </c>
      <c r="N133" s="1">
        <f>Tabla1_Resueltas[[#This Row],[Fecha Fin Escalado]]-Tabla1_Resueltas[[#This Row],[Fecha Inicio Escalado]]</f>
        <v>2</v>
      </c>
      <c r="O133" s="1">
        <f>YEAR(Tabla1_Resueltas[[#This Row],[Resuelta]])</f>
        <v>2023</v>
      </c>
      <c r="P133" s="1">
        <f>MONTH(Tabla1_Resueltas[[#This Row],[Resuelta]])</f>
        <v>2</v>
      </c>
      <c r="Q133" s="1">
        <f>_xlfn.PERCENTILE.INC(Tabla1_Resueltas[CicleTime],0.85)</f>
        <v>28</v>
      </c>
      <c r="R133" s="1">
        <f>_xlfn.PERCENTILE.INC(Tabla1_Resueltas[CicleTime],0.7)</f>
        <v>9</v>
      </c>
      <c r="S133" s="1">
        <f>_xlfn.PERCENTILE.INC(Tabla1_Resueltas[CicleTime],0.5)</f>
        <v>3</v>
      </c>
    </row>
    <row r="134" spans="1:19" x14ac:dyDescent="0.35">
      <c r="A134" t="s">
        <v>19</v>
      </c>
      <c r="B134" t="s">
        <v>2090</v>
      </c>
      <c r="C134" t="s">
        <v>18</v>
      </c>
      <c r="D134" t="s">
        <v>132</v>
      </c>
      <c r="E134" t="s">
        <v>151</v>
      </c>
      <c r="F134">
        <v>6330133</v>
      </c>
      <c r="G134" s="2">
        <v>44963</v>
      </c>
      <c r="H134" s="2">
        <v>44992</v>
      </c>
      <c r="I134" s="2"/>
      <c r="J134" s="2"/>
      <c r="K134" t="s">
        <v>1037</v>
      </c>
      <c r="L134" s="2">
        <v>44977</v>
      </c>
      <c r="M134" s="1">
        <f>Tabla1_Resueltas[[#This Row],[Resuelta]]-Tabla1_Resueltas[[#This Row],[Creada]]</f>
        <v>14</v>
      </c>
      <c r="N134" s="1">
        <f>Tabla1_Resueltas[[#This Row],[Fecha Fin Escalado]]-Tabla1_Resueltas[[#This Row],[Fecha Inicio Escalado]]</f>
        <v>0</v>
      </c>
      <c r="O134" s="1">
        <f>YEAR(Tabla1_Resueltas[[#This Row],[Resuelta]])</f>
        <v>2023</v>
      </c>
      <c r="P134" s="1">
        <f>MONTH(Tabla1_Resueltas[[#This Row],[Resuelta]])</f>
        <v>2</v>
      </c>
      <c r="Q134" s="1">
        <f>_xlfn.PERCENTILE.INC(Tabla1_Resueltas[CicleTime],0.85)</f>
        <v>28</v>
      </c>
      <c r="R134" s="1">
        <f>_xlfn.PERCENTILE.INC(Tabla1_Resueltas[CicleTime],0.7)</f>
        <v>9</v>
      </c>
      <c r="S134" s="1">
        <f>_xlfn.PERCENTILE.INC(Tabla1_Resueltas[CicleTime],0.5)</f>
        <v>3</v>
      </c>
    </row>
    <row r="135" spans="1:19" x14ac:dyDescent="0.35">
      <c r="A135" t="s">
        <v>19</v>
      </c>
      <c r="B135" t="s">
        <v>2090</v>
      </c>
      <c r="C135" t="s">
        <v>18</v>
      </c>
      <c r="D135" t="s">
        <v>132</v>
      </c>
      <c r="E135" t="s">
        <v>152</v>
      </c>
      <c r="F135">
        <v>6321947</v>
      </c>
      <c r="G135" s="2">
        <v>44960</v>
      </c>
      <c r="H135" s="2">
        <v>44992</v>
      </c>
      <c r="I135" s="2"/>
      <c r="J135" s="2"/>
      <c r="K135" t="s">
        <v>1037</v>
      </c>
      <c r="L135" s="2">
        <v>44977</v>
      </c>
      <c r="M135" s="1">
        <f>Tabla1_Resueltas[[#This Row],[Resuelta]]-Tabla1_Resueltas[[#This Row],[Creada]]</f>
        <v>17</v>
      </c>
      <c r="N135" s="1">
        <f>Tabla1_Resueltas[[#This Row],[Fecha Fin Escalado]]-Tabla1_Resueltas[[#This Row],[Fecha Inicio Escalado]]</f>
        <v>0</v>
      </c>
      <c r="O135" s="1">
        <f>YEAR(Tabla1_Resueltas[[#This Row],[Resuelta]])</f>
        <v>2023</v>
      </c>
      <c r="P135" s="1">
        <f>MONTH(Tabla1_Resueltas[[#This Row],[Resuelta]])</f>
        <v>2</v>
      </c>
      <c r="Q135" s="1">
        <f>_xlfn.PERCENTILE.INC(Tabla1_Resueltas[CicleTime],0.85)</f>
        <v>28</v>
      </c>
      <c r="R135" s="1">
        <f>_xlfn.PERCENTILE.INC(Tabla1_Resueltas[CicleTime],0.7)</f>
        <v>9</v>
      </c>
      <c r="S135" s="1">
        <f>_xlfn.PERCENTILE.INC(Tabla1_Resueltas[CicleTime],0.5)</f>
        <v>3</v>
      </c>
    </row>
    <row r="136" spans="1:19" x14ac:dyDescent="0.35">
      <c r="A136" t="s">
        <v>19</v>
      </c>
      <c r="B136" t="s">
        <v>2090</v>
      </c>
      <c r="C136" t="s">
        <v>18</v>
      </c>
      <c r="D136" t="s">
        <v>132</v>
      </c>
      <c r="E136" t="s">
        <v>153</v>
      </c>
      <c r="F136">
        <v>6321943</v>
      </c>
      <c r="G136" s="2">
        <v>44960</v>
      </c>
      <c r="H136" s="2">
        <v>44992</v>
      </c>
      <c r="I136" s="2"/>
      <c r="J136" s="2"/>
      <c r="K136" t="s">
        <v>1037</v>
      </c>
      <c r="L136" s="2">
        <v>44977</v>
      </c>
      <c r="M136" s="1">
        <f>Tabla1_Resueltas[[#This Row],[Resuelta]]-Tabla1_Resueltas[[#This Row],[Creada]]</f>
        <v>17</v>
      </c>
      <c r="N136" s="1">
        <f>Tabla1_Resueltas[[#This Row],[Fecha Fin Escalado]]-Tabla1_Resueltas[[#This Row],[Fecha Inicio Escalado]]</f>
        <v>0</v>
      </c>
      <c r="O136" s="1">
        <f>YEAR(Tabla1_Resueltas[[#This Row],[Resuelta]])</f>
        <v>2023</v>
      </c>
      <c r="P136" s="1">
        <f>MONTH(Tabla1_Resueltas[[#This Row],[Resuelta]])</f>
        <v>2</v>
      </c>
      <c r="Q136" s="1">
        <f>_xlfn.PERCENTILE.INC(Tabla1_Resueltas[CicleTime],0.85)</f>
        <v>28</v>
      </c>
      <c r="R136" s="1">
        <f>_xlfn.PERCENTILE.INC(Tabla1_Resueltas[CicleTime],0.7)</f>
        <v>9</v>
      </c>
      <c r="S136" s="1">
        <f>_xlfn.PERCENTILE.INC(Tabla1_Resueltas[CicleTime],0.5)</f>
        <v>3</v>
      </c>
    </row>
    <row r="137" spans="1:19" x14ac:dyDescent="0.35">
      <c r="A137" t="s">
        <v>19</v>
      </c>
      <c r="B137" t="s">
        <v>2084</v>
      </c>
      <c r="C137" t="s">
        <v>43</v>
      </c>
      <c r="D137" t="s">
        <v>132</v>
      </c>
      <c r="E137" t="s">
        <v>154</v>
      </c>
      <c r="F137">
        <v>6320851</v>
      </c>
      <c r="G137" s="2">
        <v>44960</v>
      </c>
      <c r="H137" s="2">
        <v>44981</v>
      </c>
      <c r="I137" s="2">
        <v>44966</v>
      </c>
      <c r="J137" s="2">
        <v>44966</v>
      </c>
      <c r="K137" t="s">
        <v>1037</v>
      </c>
      <c r="L137" s="2">
        <v>44966</v>
      </c>
      <c r="M137" s="1">
        <f>Tabla1_Resueltas[[#This Row],[Resuelta]]-Tabla1_Resueltas[[#This Row],[Creada]]</f>
        <v>6</v>
      </c>
      <c r="N137" s="1">
        <f>Tabla1_Resueltas[[#This Row],[Fecha Fin Escalado]]-Tabla1_Resueltas[[#This Row],[Fecha Inicio Escalado]]</f>
        <v>0</v>
      </c>
      <c r="O137" s="1">
        <f>YEAR(Tabla1_Resueltas[[#This Row],[Resuelta]])</f>
        <v>2023</v>
      </c>
      <c r="P137" s="1">
        <f>MONTH(Tabla1_Resueltas[[#This Row],[Resuelta]])</f>
        <v>2</v>
      </c>
      <c r="Q137" s="1">
        <f>_xlfn.PERCENTILE.INC(Tabla1_Resueltas[CicleTime],0.85)</f>
        <v>28</v>
      </c>
      <c r="R137" s="1">
        <f>_xlfn.PERCENTILE.INC(Tabla1_Resueltas[CicleTime],0.7)</f>
        <v>9</v>
      </c>
      <c r="S137" s="1">
        <f>_xlfn.PERCENTILE.INC(Tabla1_Resueltas[CicleTime],0.5)</f>
        <v>3</v>
      </c>
    </row>
    <row r="138" spans="1:19" x14ac:dyDescent="0.35">
      <c r="A138" t="s">
        <v>19</v>
      </c>
      <c r="B138" t="s">
        <v>2084</v>
      </c>
      <c r="C138" t="s">
        <v>20</v>
      </c>
      <c r="D138" t="s">
        <v>132</v>
      </c>
      <c r="E138" t="s">
        <v>155</v>
      </c>
      <c r="F138">
        <v>6320840</v>
      </c>
      <c r="G138" s="2">
        <v>44960</v>
      </c>
      <c r="H138" s="2">
        <v>44975</v>
      </c>
      <c r="I138" s="2"/>
      <c r="J138" s="2"/>
      <c r="K138" t="s">
        <v>1037</v>
      </c>
      <c r="L138" s="2">
        <v>44960</v>
      </c>
      <c r="M138" s="1">
        <f>Tabla1_Resueltas[[#This Row],[Resuelta]]-Tabla1_Resueltas[[#This Row],[Creada]]</f>
        <v>0</v>
      </c>
      <c r="N138" s="1">
        <f>Tabla1_Resueltas[[#This Row],[Fecha Fin Escalado]]-Tabla1_Resueltas[[#This Row],[Fecha Inicio Escalado]]</f>
        <v>0</v>
      </c>
      <c r="O138" s="1">
        <f>YEAR(Tabla1_Resueltas[[#This Row],[Resuelta]])</f>
        <v>2023</v>
      </c>
      <c r="P138" s="1">
        <f>MONTH(Tabla1_Resueltas[[#This Row],[Resuelta]])</f>
        <v>2</v>
      </c>
      <c r="Q138" s="1">
        <f>_xlfn.PERCENTILE.INC(Tabla1_Resueltas[CicleTime],0.85)</f>
        <v>28</v>
      </c>
      <c r="R138" s="1">
        <f>_xlfn.PERCENTILE.INC(Tabla1_Resueltas[CicleTime],0.7)</f>
        <v>9</v>
      </c>
      <c r="S138" s="1">
        <f>_xlfn.PERCENTILE.INC(Tabla1_Resueltas[CicleTime],0.5)</f>
        <v>3</v>
      </c>
    </row>
    <row r="139" spans="1:19" x14ac:dyDescent="0.35">
      <c r="A139" t="s">
        <v>17</v>
      </c>
      <c r="B139" t="s">
        <v>2091</v>
      </c>
      <c r="C139" t="s">
        <v>18</v>
      </c>
      <c r="D139" t="s">
        <v>132</v>
      </c>
      <c r="E139" t="s">
        <v>156</v>
      </c>
      <c r="F139">
        <v>6320181</v>
      </c>
      <c r="G139" s="2">
        <v>44960</v>
      </c>
      <c r="H139" s="2">
        <v>44979</v>
      </c>
      <c r="I139" s="2"/>
      <c r="J139" s="2"/>
      <c r="K139" t="s">
        <v>1037</v>
      </c>
      <c r="L139" s="2">
        <v>44964</v>
      </c>
      <c r="M139" s="1">
        <f>Tabla1_Resueltas[[#This Row],[Resuelta]]-Tabla1_Resueltas[[#This Row],[Creada]]</f>
        <v>4</v>
      </c>
      <c r="N139" s="1">
        <f>Tabla1_Resueltas[[#This Row],[Fecha Fin Escalado]]-Tabla1_Resueltas[[#This Row],[Fecha Inicio Escalado]]</f>
        <v>0</v>
      </c>
      <c r="O139" s="1">
        <f>YEAR(Tabla1_Resueltas[[#This Row],[Resuelta]])</f>
        <v>2023</v>
      </c>
      <c r="P139" s="1">
        <f>MONTH(Tabla1_Resueltas[[#This Row],[Resuelta]])</f>
        <v>2</v>
      </c>
      <c r="Q139" s="1">
        <f>_xlfn.PERCENTILE.INC(Tabla1_Resueltas[CicleTime],0.85)</f>
        <v>28</v>
      </c>
      <c r="R139" s="1">
        <f>_xlfn.PERCENTILE.INC(Tabla1_Resueltas[CicleTime],0.7)</f>
        <v>9</v>
      </c>
      <c r="S139" s="1">
        <f>_xlfn.PERCENTILE.INC(Tabla1_Resueltas[CicleTime],0.5)</f>
        <v>3</v>
      </c>
    </row>
    <row r="140" spans="1:19" x14ac:dyDescent="0.35">
      <c r="A140" t="s">
        <v>19</v>
      </c>
      <c r="B140" t="s">
        <v>2090</v>
      </c>
      <c r="C140" t="s">
        <v>36</v>
      </c>
      <c r="D140" t="s">
        <v>132</v>
      </c>
      <c r="E140" t="s">
        <v>157</v>
      </c>
      <c r="F140">
        <v>6316895</v>
      </c>
      <c r="G140" s="2">
        <v>44959</v>
      </c>
      <c r="H140" s="2">
        <v>44991</v>
      </c>
      <c r="I140" s="2"/>
      <c r="J140" s="2"/>
      <c r="K140" t="s">
        <v>1037</v>
      </c>
      <c r="L140" s="2">
        <v>44976</v>
      </c>
      <c r="M140" s="1">
        <f>Tabla1_Resueltas[[#This Row],[Resuelta]]-Tabla1_Resueltas[[#This Row],[Creada]]</f>
        <v>17</v>
      </c>
      <c r="N140" s="1">
        <f>Tabla1_Resueltas[[#This Row],[Fecha Fin Escalado]]-Tabla1_Resueltas[[#This Row],[Fecha Inicio Escalado]]</f>
        <v>0</v>
      </c>
      <c r="O140" s="1">
        <f>YEAR(Tabla1_Resueltas[[#This Row],[Resuelta]])</f>
        <v>2023</v>
      </c>
      <c r="P140" s="1">
        <f>MONTH(Tabla1_Resueltas[[#This Row],[Resuelta]])</f>
        <v>2</v>
      </c>
      <c r="Q140" s="1">
        <f>_xlfn.PERCENTILE.INC(Tabla1_Resueltas[CicleTime],0.85)</f>
        <v>28</v>
      </c>
      <c r="R140" s="1">
        <f>_xlfn.PERCENTILE.INC(Tabla1_Resueltas[CicleTime],0.7)</f>
        <v>9</v>
      </c>
      <c r="S140" s="1">
        <f>_xlfn.PERCENTILE.INC(Tabla1_Resueltas[CicleTime],0.5)</f>
        <v>3</v>
      </c>
    </row>
    <row r="141" spans="1:19" x14ac:dyDescent="0.35">
      <c r="A141" t="s">
        <v>19</v>
      </c>
      <c r="B141" t="s">
        <v>2084</v>
      </c>
      <c r="C141" t="s">
        <v>20</v>
      </c>
      <c r="D141" t="s">
        <v>132</v>
      </c>
      <c r="E141" t="s">
        <v>158</v>
      </c>
      <c r="F141">
        <v>6310649</v>
      </c>
      <c r="G141" s="2">
        <v>44959</v>
      </c>
      <c r="H141" s="2">
        <v>44975</v>
      </c>
      <c r="I141" s="2"/>
      <c r="J141" s="2"/>
      <c r="K141" t="s">
        <v>1037</v>
      </c>
      <c r="L141" s="2">
        <v>44960</v>
      </c>
      <c r="M141" s="1">
        <f>Tabla1_Resueltas[[#This Row],[Resuelta]]-Tabla1_Resueltas[[#This Row],[Creada]]</f>
        <v>1</v>
      </c>
      <c r="N141" s="1">
        <f>Tabla1_Resueltas[[#This Row],[Fecha Fin Escalado]]-Tabla1_Resueltas[[#This Row],[Fecha Inicio Escalado]]</f>
        <v>0</v>
      </c>
      <c r="O141" s="1">
        <f>YEAR(Tabla1_Resueltas[[#This Row],[Resuelta]])</f>
        <v>2023</v>
      </c>
      <c r="P141" s="1">
        <f>MONTH(Tabla1_Resueltas[[#This Row],[Resuelta]])</f>
        <v>2</v>
      </c>
      <c r="Q141" s="1">
        <f>_xlfn.PERCENTILE.INC(Tabla1_Resueltas[CicleTime],0.85)</f>
        <v>28</v>
      </c>
      <c r="R141" s="1">
        <f>_xlfn.PERCENTILE.INC(Tabla1_Resueltas[CicleTime],0.7)</f>
        <v>9</v>
      </c>
      <c r="S141" s="1">
        <f>_xlfn.PERCENTILE.INC(Tabla1_Resueltas[CicleTime],0.5)</f>
        <v>3</v>
      </c>
    </row>
    <row r="142" spans="1:19" x14ac:dyDescent="0.35">
      <c r="A142" t="s">
        <v>19</v>
      </c>
      <c r="B142" t="s">
        <v>2090</v>
      </c>
      <c r="C142" t="s">
        <v>18</v>
      </c>
      <c r="D142" t="s">
        <v>132</v>
      </c>
      <c r="E142" t="s">
        <v>159</v>
      </c>
      <c r="F142">
        <v>6307498</v>
      </c>
      <c r="G142" s="2">
        <v>44959</v>
      </c>
      <c r="H142" s="2">
        <v>44993</v>
      </c>
      <c r="I142" s="2"/>
      <c r="J142" s="2"/>
      <c r="K142" t="s">
        <v>1037</v>
      </c>
      <c r="L142" s="2">
        <v>44978</v>
      </c>
      <c r="M142" s="1">
        <f>Tabla1_Resueltas[[#This Row],[Resuelta]]-Tabla1_Resueltas[[#This Row],[Creada]]</f>
        <v>19</v>
      </c>
      <c r="N142" s="1">
        <f>Tabla1_Resueltas[[#This Row],[Fecha Fin Escalado]]-Tabla1_Resueltas[[#This Row],[Fecha Inicio Escalado]]</f>
        <v>0</v>
      </c>
      <c r="O142" s="1">
        <f>YEAR(Tabla1_Resueltas[[#This Row],[Resuelta]])</f>
        <v>2023</v>
      </c>
      <c r="P142" s="1">
        <f>MONTH(Tabla1_Resueltas[[#This Row],[Resuelta]])</f>
        <v>2</v>
      </c>
      <c r="Q142" s="1">
        <f>_xlfn.PERCENTILE.INC(Tabla1_Resueltas[CicleTime],0.85)</f>
        <v>28</v>
      </c>
      <c r="R142" s="1">
        <f>_xlfn.PERCENTILE.INC(Tabla1_Resueltas[CicleTime],0.7)</f>
        <v>9</v>
      </c>
      <c r="S142" s="1">
        <f>_xlfn.PERCENTILE.INC(Tabla1_Resueltas[CicleTime],0.5)</f>
        <v>3</v>
      </c>
    </row>
    <row r="143" spans="1:19" x14ac:dyDescent="0.35">
      <c r="A143" t="s">
        <v>17</v>
      </c>
      <c r="B143" t="s">
        <v>2091</v>
      </c>
      <c r="C143" t="s">
        <v>20</v>
      </c>
      <c r="D143" t="s">
        <v>132</v>
      </c>
      <c r="E143" t="s">
        <v>160</v>
      </c>
      <c r="F143">
        <v>6305712</v>
      </c>
      <c r="G143" s="2">
        <v>44958</v>
      </c>
      <c r="H143" s="2">
        <v>44973</v>
      </c>
      <c r="I143" s="2"/>
      <c r="J143" s="2"/>
      <c r="K143" t="s">
        <v>1037</v>
      </c>
      <c r="L143" s="2">
        <v>44958</v>
      </c>
      <c r="M143" s="1">
        <f>Tabla1_Resueltas[[#This Row],[Resuelta]]-Tabla1_Resueltas[[#This Row],[Creada]]</f>
        <v>0</v>
      </c>
      <c r="N143" s="1">
        <f>Tabla1_Resueltas[[#This Row],[Fecha Fin Escalado]]-Tabla1_Resueltas[[#This Row],[Fecha Inicio Escalado]]</f>
        <v>0</v>
      </c>
      <c r="O143" s="1">
        <f>YEAR(Tabla1_Resueltas[[#This Row],[Resuelta]])</f>
        <v>2023</v>
      </c>
      <c r="P143" s="1">
        <f>MONTH(Tabla1_Resueltas[[#This Row],[Resuelta]])</f>
        <v>2</v>
      </c>
      <c r="Q143" s="1">
        <f>_xlfn.PERCENTILE.INC(Tabla1_Resueltas[CicleTime],0.85)</f>
        <v>28</v>
      </c>
      <c r="R143" s="1">
        <f>_xlfn.PERCENTILE.INC(Tabla1_Resueltas[CicleTime],0.7)</f>
        <v>9</v>
      </c>
      <c r="S143" s="1">
        <f>_xlfn.PERCENTILE.INC(Tabla1_Resueltas[CicleTime],0.5)</f>
        <v>3</v>
      </c>
    </row>
    <row r="144" spans="1:19" x14ac:dyDescent="0.35">
      <c r="A144" t="s">
        <v>17</v>
      </c>
      <c r="B144" t="s">
        <v>2083</v>
      </c>
      <c r="C144" t="s">
        <v>36</v>
      </c>
      <c r="D144" t="s">
        <v>132</v>
      </c>
      <c r="E144" t="s">
        <v>161</v>
      </c>
      <c r="F144">
        <v>6305189</v>
      </c>
      <c r="G144" s="2">
        <v>44958</v>
      </c>
      <c r="H144" s="2">
        <v>44973</v>
      </c>
      <c r="I144" s="2"/>
      <c r="J144" s="2"/>
      <c r="K144" t="s">
        <v>1037</v>
      </c>
      <c r="L144" s="2">
        <v>44958</v>
      </c>
      <c r="M144" s="1">
        <f>Tabla1_Resueltas[[#This Row],[Resuelta]]-Tabla1_Resueltas[[#This Row],[Creada]]</f>
        <v>0</v>
      </c>
      <c r="N144" s="1">
        <f>Tabla1_Resueltas[[#This Row],[Fecha Fin Escalado]]-Tabla1_Resueltas[[#This Row],[Fecha Inicio Escalado]]</f>
        <v>0</v>
      </c>
      <c r="O144" s="1">
        <f>YEAR(Tabla1_Resueltas[[#This Row],[Resuelta]])</f>
        <v>2023</v>
      </c>
      <c r="P144" s="1">
        <f>MONTH(Tabla1_Resueltas[[#This Row],[Resuelta]])</f>
        <v>2</v>
      </c>
      <c r="Q144" s="1">
        <f>_xlfn.PERCENTILE.INC(Tabla1_Resueltas[CicleTime],0.85)</f>
        <v>28</v>
      </c>
      <c r="R144" s="1">
        <f>_xlfn.PERCENTILE.INC(Tabla1_Resueltas[CicleTime],0.7)</f>
        <v>9</v>
      </c>
      <c r="S144" s="1">
        <f>_xlfn.PERCENTILE.INC(Tabla1_Resueltas[CicleTime],0.5)</f>
        <v>3</v>
      </c>
    </row>
    <row r="145" spans="1:19" x14ac:dyDescent="0.35">
      <c r="A145" t="s">
        <v>17</v>
      </c>
      <c r="B145" t="s">
        <v>2085</v>
      </c>
      <c r="C145" t="s">
        <v>20</v>
      </c>
      <c r="D145" t="s">
        <v>132</v>
      </c>
      <c r="E145" t="s">
        <v>162</v>
      </c>
      <c r="F145">
        <v>6304290</v>
      </c>
      <c r="G145" s="2">
        <v>44958</v>
      </c>
      <c r="H145" s="2">
        <v>44973</v>
      </c>
      <c r="I145" s="2"/>
      <c r="J145" s="2"/>
      <c r="K145" t="s">
        <v>1037</v>
      </c>
      <c r="L145" s="2">
        <v>44958</v>
      </c>
      <c r="M145" s="1">
        <f>Tabla1_Resueltas[[#This Row],[Resuelta]]-Tabla1_Resueltas[[#This Row],[Creada]]</f>
        <v>0</v>
      </c>
      <c r="N145" s="1">
        <f>Tabla1_Resueltas[[#This Row],[Fecha Fin Escalado]]-Tabla1_Resueltas[[#This Row],[Fecha Inicio Escalado]]</f>
        <v>0</v>
      </c>
      <c r="O145" s="1">
        <f>YEAR(Tabla1_Resueltas[[#This Row],[Resuelta]])</f>
        <v>2023</v>
      </c>
      <c r="P145" s="1">
        <f>MONTH(Tabla1_Resueltas[[#This Row],[Resuelta]])</f>
        <v>2</v>
      </c>
      <c r="Q145" s="1">
        <f>_xlfn.PERCENTILE.INC(Tabla1_Resueltas[CicleTime],0.85)</f>
        <v>28</v>
      </c>
      <c r="R145" s="1">
        <f>_xlfn.PERCENTILE.INC(Tabla1_Resueltas[CicleTime],0.7)</f>
        <v>9</v>
      </c>
      <c r="S145" s="1">
        <f>_xlfn.PERCENTILE.INC(Tabla1_Resueltas[CicleTime],0.5)</f>
        <v>3</v>
      </c>
    </row>
    <row r="146" spans="1:19" x14ac:dyDescent="0.35">
      <c r="A146" t="s">
        <v>17</v>
      </c>
      <c r="B146" t="s">
        <v>2083</v>
      </c>
      <c r="C146" t="s">
        <v>36</v>
      </c>
      <c r="D146" t="s">
        <v>132</v>
      </c>
      <c r="E146" t="s">
        <v>163</v>
      </c>
      <c r="F146">
        <v>6303867</v>
      </c>
      <c r="G146" s="2">
        <v>44958</v>
      </c>
      <c r="H146" s="2">
        <v>44973</v>
      </c>
      <c r="I146" s="2"/>
      <c r="J146" s="2"/>
      <c r="K146" t="s">
        <v>1037</v>
      </c>
      <c r="L146" s="2">
        <v>44958</v>
      </c>
      <c r="M146" s="1">
        <f>Tabla1_Resueltas[[#This Row],[Resuelta]]-Tabla1_Resueltas[[#This Row],[Creada]]</f>
        <v>0</v>
      </c>
      <c r="N146" s="1">
        <f>Tabla1_Resueltas[[#This Row],[Fecha Fin Escalado]]-Tabla1_Resueltas[[#This Row],[Fecha Inicio Escalado]]</f>
        <v>0</v>
      </c>
      <c r="O146" s="1">
        <f>YEAR(Tabla1_Resueltas[[#This Row],[Resuelta]])</f>
        <v>2023</v>
      </c>
      <c r="P146" s="1">
        <f>MONTH(Tabla1_Resueltas[[#This Row],[Resuelta]])</f>
        <v>2</v>
      </c>
      <c r="Q146" s="1">
        <f>_xlfn.PERCENTILE.INC(Tabla1_Resueltas[CicleTime],0.85)</f>
        <v>28</v>
      </c>
      <c r="R146" s="1">
        <f>_xlfn.PERCENTILE.INC(Tabla1_Resueltas[CicleTime],0.7)</f>
        <v>9</v>
      </c>
      <c r="S146" s="1">
        <f>_xlfn.PERCENTILE.INC(Tabla1_Resueltas[CicleTime],0.5)</f>
        <v>3</v>
      </c>
    </row>
    <row r="147" spans="1:19" x14ac:dyDescent="0.35">
      <c r="A147" t="s">
        <v>19</v>
      </c>
      <c r="B147" t="s">
        <v>2088</v>
      </c>
      <c r="C147" t="s">
        <v>36</v>
      </c>
      <c r="D147" t="s">
        <v>132</v>
      </c>
      <c r="E147" t="s">
        <v>164</v>
      </c>
      <c r="F147">
        <v>6301658</v>
      </c>
      <c r="G147" s="2">
        <v>44958</v>
      </c>
      <c r="H147" s="2">
        <v>44974</v>
      </c>
      <c r="I147" s="2"/>
      <c r="J147" s="2"/>
      <c r="K147" t="s">
        <v>1037</v>
      </c>
      <c r="L147" s="2">
        <v>44958</v>
      </c>
      <c r="M147" s="1">
        <f>Tabla1_Resueltas[[#This Row],[Resuelta]]-Tabla1_Resueltas[[#This Row],[Creada]]</f>
        <v>0</v>
      </c>
      <c r="N147" s="1">
        <f>Tabla1_Resueltas[[#This Row],[Fecha Fin Escalado]]-Tabla1_Resueltas[[#This Row],[Fecha Inicio Escalado]]</f>
        <v>0</v>
      </c>
      <c r="O147" s="1">
        <f>YEAR(Tabla1_Resueltas[[#This Row],[Resuelta]])</f>
        <v>2023</v>
      </c>
      <c r="P147" s="1">
        <f>MONTH(Tabla1_Resueltas[[#This Row],[Resuelta]])</f>
        <v>2</v>
      </c>
      <c r="Q147" s="1">
        <f>_xlfn.PERCENTILE.INC(Tabla1_Resueltas[CicleTime],0.85)</f>
        <v>28</v>
      </c>
      <c r="R147" s="1">
        <f>_xlfn.PERCENTILE.INC(Tabla1_Resueltas[CicleTime],0.7)</f>
        <v>9</v>
      </c>
      <c r="S147" s="1">
        <f>_xlfn.PERCENTILE.INC(Tabla1_Resueltas[CicleTime],0.5)</f>
        <v>3</v>
      </c>
    </row>
    <row r="148" spans="1:19" x14ac:dyDescent="0.35">
      <c r="A148" t="s">
        <v>19</v>
      </c>
      <c r="B148" t="s">
        <v>2084</v>
      </c>
      <c r="C148" t="s">
        <v>43</v>
      </c>
      <c r="D148" t="s">
        <v>132</v>
      </c>
      <c r="E148" t="s">
        <v>165</v>
      </c>
      <c r="F148">
        <v>6301334</v>
      </c>
      <c r="G148" s="2">
        <v>44958</v>
      </c>
      <c r="H148" s="2">
        <v>44981</v>
      </c>
      <c r="I148" s="2">
        <v>44958</v>
      </c>
      <c r="J148" s="2">
        <v>44959</v>
      </c>
      <c r="K148" t="s">
        <v>1037</v>
      </c>
      <c r="L148" s="2">
        <v>44966</v>
      </c>
      <c r="M148" s="1">
        <f>Tabla1_Resueltas[[#This Row],[Resuelta]]-Tabla1_Resueltas[[#This Row],[Creada]]</f>
        <v>8</v>
      </c>
      <c r="N148" s="1">
        <f>Tabla1_Resueltas[[#This Row],[Fecha Fin Escalado]]-Tabla1_Resueltas[[#This Row],[Fecha Inicio Escalado]]</f>
        <v>1</v>
      </c>
      <c r="O148" s="1">
        <f>YEAR(Tabla1_Resueltas[[#This Row],[Resuelta]])</f>
        <v>2023</v>
      </c>
      <c r="P148" s="1">
        <f>MONTH(Tabla1_Resueltas[[#This Row],[Resuelta]])</f>
        <v>2</v>
      </c>
      <c r="Q148" s="1">
        <f>_xlfn.PERCENTILE.INC(Tabla1_Resueltas[CicleTime],0.85)</f>
        <v>28</v>
      </c>
      <c r="R148" s="1">
        <f>_xlfn.PERCENTILE.INC(Tabla1_Resueltas[CicleTime],0.7)</f>
        <v>9</v>
      </c>
      <c r="S148" s="1">
        <f>_xlfn.PERCENTILE.INC(Tabla1_Resueltas[CicleTime],0.5)</f>
        <v>3</v>
      </c>
    </row>
    <row r="149" spans="1:19" x14ac:dyDescent="0.35">
      <c r="A149" t="s">
        <v>19</v>
      </c>
      <c r="B149" t="s">
        <v>2086</v>
      </c>
      <c r="C149" t="s">
        <v>43</v>
      </c>
      <c r="D149" t="s">
        <v>132</v>
      </c>
      <c r="E149" t="s">
        <v>166</v>
      </c>
      <c r="F149">
        <v>6300897</v>
      </c>
      <c r="G149" s="2">
        <v>44958</v>
      </c>
      <c r="H149" s="2">
        <v>44974</v>
      </c>
      <c r="I149" s="2">
        <v>44958</v>
      </c>
      <c r="J149" s="2">
        <v>44958</v>
      </c>
      <c r="K149" t="s">
        <v>1037</v>
      </c>
      <c r="L149" s="2">
        <v>44958</v>
      </c>
      <c r="M149" s="1">
        <f>Tabla1_Resueltas[[#This Row],[Resuelta]]-Tabla1_Resueltas[[#This Row],[Creada]]</f>
        <v>0</v>
      </c>
      <c r="N149" s="1">
        <f>Tabla1_Resueltas[[#This Row],[Fecha Fin Escalado]]-Tabla1_Resueltas[[#This Row],[Fecha Inicio Escalado]]</f>
        <v>0</v>
      </c>
      <c r="O149" s="1">
        <f>YEAR(Tabla1_Resueltas[[#This Row],[Resuelta]])</f>
        <v>2023</v>
      </c>
      <c r="P149" s="1">
        <f>MONTH(Tabla1_Resueltas[[#This Row],[Resuelta]])</f>
        <v>2</v>
      </c>
      <c r="Q149" s="1">
        <f>_xlfn.PERCENTILE.INC(Tabla1_Resueltas[CicleTime],0.85)</f>
        <v>28</v>
      </c>
      <c r="R149" s="1">
        <f>_xlfn.PERCENTILE.INC(Tabla1_Resueltas[CicleTime],0.7)</f>
        <v>9</v>
      </c>
      <c r="S149" s="1">
        <f>_xlfn.PERCENTILE.INC(Tabla1_Resueltas[CicleTime],0.5)</f>
        <v>3</v>
      </c>
    </row>
    <row r="150" spans="1:19" x14ac:dyDescent="0.35">
      <c r="A150" t="s">
        <v>19</v>
      </c>
      <c r="B150" t="s">
        <v>2088</v>
      </c>
      <c r="C150" t="s">
        <v>36</v>
      </c>
      <c r="D150" t="s">
        <v>132</v>
      </c>
      <c r="E150" t="s">
        <v>167</v>
      </c>
      <c r="F150">
        <v>6300828</v>
      </c>
      <c r="G150" s="2">
        <v>44958</v>
      </c>
      <c r="H150" s="2">
        <v>44980</v>
      </c>
      <c r="I150" s="2">
        <v>44958</v>
      </c>
      <c r="J150" s="2">
        <v>44965</v>
      </c>
      <c r="K150" t="s">
        <v>1037</v>
      </c>
      <c r="L150" s="2">
        <v>44965</v>
      </c>
      <c r="M150" s="1">
        <f>Tabla1_Resueltas[[#This Row],[Resuelta]]-Tabla1_Resueltas[[#This Row],[Creada]]</f>
        <v>7</v>
      </c>
      <c r="N150" s="1">
        <f>Tabla1_Resueltas[[#This Row],[Fecha Fin Escalado]]-Tabla1_Resueltas[[#This Row],[Fecha Inicio Escalado]]</f>
        <v>7</v>
      </c>
      <c r="O150" s="1">
        <f>YEAR(Tabla1_Resueltas[[#This Row],[Resuelta]])</f>
        <v>2023</v>
      </c>
      <c r="P150" s="1">
        <f>MONTH(Tabla1_Resueltas[[#This Row],[Resuelta]])</f>
        <v>2</v>
      </c>
      <c r="Q150" s="1">
        <f>_xlfn.PERCENTILE.INC(Tabla1_Resueltas[CicleTime],0.85)</f>
        <v>28</v>
      </c>
      <c r="R150" s="1">
        <f>_xlfn.PERCENTILE.INC(Tabla1_Resueltas[CicleTime],0.7)</f>
        <v>9</v>
      </c>
      <c r="S150" s="1">
        <f>_xlfn.PERCENTILE.INC(Tabla1_Resueltas[CicleTime],0.5)</f>
        <v>3</v>
      </c>
    </row>
    <row r="151" spans="1:19" x14ac:dyDescent="0.35">
      <c r="A151" t="s">
        <v>19</v>
      </c>
      <c r="B151" t="s">
        <v>2089</v>
      </c>
      <c r="C151" t="s">
        <v>20</v>
      </c>
      <c r="D151" t="s">
        <v>132</v>
      </c>
      <c r="E151" t="s">
        <v>168</v>
      </c>
      <c r="F151">
        <v>6300498</v>
      </c>
      <c r="G151" s="2">
        <v>44958</v>
      </c>
      <c r="H151" s="2">
        <v>44979</v>
      </c>
      <c r="I151" s="2">
        <v>44958</v>
      </c>
      <c r="J151" s="2">
        <v>44959</v>
      </c>
      <c r="K151" t="s">
        <v>1037</v>
      </c>
      <c r="L151" s="2">
        <v>44959</v>
      </c>
      <c r="M151" s="1">
        <f>Tabla1_Resueltas[[#This Row],[Resuelta]]-Tabla1_Resueltas[[#This Row],[Creada]]</f>
        <v>1</v>
      </c>
      <c r="N151" s="1">
        <f>Tabla1_Resueltas[[#This Row],[Fecha Fin Escalado]]-Tabla1_Resueltas[[#This Row],[Fecha Inicio Escalado]]</f>
        <v>1</v>
      </c>
      <c r="O151" s="1">
        <f>YEAR(Tabla1_Resueltas[[#This Row],[Resuelta]])</f>
        <v>2023</v>
      </c>
      <c r="P151" s="1">
        <f>MONTH(Tabla1_Resueltas[[#This Row],[Resuelta]])</f>
        <v>2</v>
      </c>
      <c r="Q151" s="1">
        <f>_xlfn.PERCENTILE.INC(Tabla1_Resueltas[CicleTime],0.85)</f>
        <v>28</v>
      </c>
      <c r="R151" s="1">
        <f>_xlfn.PERCENTILE.INC(Tabla1_Resueltas[CicleTime],0.7)</f>
        <v>9</v>
      </c>
      <c r="S151" s="1">
        <f>_xlfn.PERCENTILE.INC(Tabla1_Resueltas[CicleTime],0.5)</f>
        <v>3</v>
      </c>
    </row>
    <row r="152" spans="1:19" x14ac:dyDescent="0.35">
      <c r="A152" t="s">
        <v>19</v>
      </c>
      <c r="B152" t="s">
        <v>2090</v>
      </c>
      <c r="C152" t="s">
        <v>18</v>
      </c>
      <c r="D152" t="s">
        <v>132</v>
      </c>
      <c r="E152" t="s">
        <v>169</v>
      </c>
      <c r="F152">
        <v>6299274</v>
      </c>
      <c r="G152" s="2">
        <v>44958</v>
      </c>
      <c r="H152" s="2">
        <v>44971</v>
      </c>
      <c r="I152" s="2"/>
      <c r="J152" s="2"/>
      <c r="K152" t="s">
        <v>1037</v>
      </c>
      <c r="L152" s="2">
        <v>44967</v>
      </c>
      <c r="M152" s="1">
        <f>Tabla1_Resueltas[[#This Row],[Resuelta]]-Tabla1_Resueltas[[#This Row],[Creada]]</f>
        <v>9</v>
      </c>
      <c r="N152" s="1">
        <f>Tabla1_Resueltas[[#This Row],[Fecha Fin Escalado]]-Tabla1_Resueltas[[#This Row],[Fecha Inicio Escalado]]</f>
        <v>0</v>
      </c>
      <c r="O152" s="1">
        <f>YEAR(Tabla1_Resueltas[[#This Row],[Resuelta]])</f>
        <v>2023</v>
      </c>
      <c r="P152" s="1">
        <f>MONTH(Tabla1_Resueltas[[#This Row],[Resuelta]])</f>
        <v>2</v>
      </c>
      <c r="Q152" s="1">
        <f>_xlfn.PERCENTILE.INC(Tabla1_Resueltas[CicleTime],0.85)</f>
        <v>28</v>
      </c>
      <c r="R152" s="1">
        <f>_xlfn.PERCENTILE.INC(Tabla1_Resueltas[CicleTime],0.7)</f>
        <v>9</v>
      </c>
      <c r="S152" s="1">
        <f>_xlfn.PERCENTILE.INC(Tabla1_Resueltas[CicleTime],0.5)</f>
        <v>3</v>
      </c>
    </row>
    <row r="153" spans="1:19" x14ac:dyDescent="0.35">
      <c r="A153" t="s">
        <v>19</v>
      </c>
      <c r="B153" t="s">
        <v>2090</v>
      </c>
      <c r="C153" t="s">
        <v>18</v>
      </c>
      <c r="D153" t="s">
        <v>132</v>
      </c>
      <c r="E153" t="s">
        <v>170</v>
      </c>
      <c r="F153">
        <v>6298469</v>
      </c>
      <c r="G153" s="2">
        <v>44957</v>
      </c>
      <c r="H153" s="2">
        <v>44993</v>
      </c>
      <c r="I153" s="2"/>
      <c r="J153" s="2"/>
      <c r="K153" t="s">
        <v>1037</v>
      </c>
      <c r="L153" s="2">
        <v>44978</v>
      </c>
      <c r="M153" s="1">
        <f>Tabla1_Resueltas[[#This Row],[Resuelta]]-Tabla1_Resueltas[[#This Row],[Creada]]</f>
        <v>21</v>
      </c>
      <c r="N153" s="1">
        <f>Tabla1_Resueltas[[#This Row],[Fecha Fin Escalado]]-Tabla1_Resueltas[[#This Row],[Fecha Inicio Escalado]]</f>
        <v>0</v>
      </c>
      <c r="O153" s="1">
        <f>YEAR(Tabla1_Resueltas[[#This Row],[Resuelta]])</f>
        <v>2023</v>
      </c>
      <c r="P153" s="1">
        <f>MONTH(Tabla1_Resueltas[[#This Row],[Resuelta]])</f>
        <v>2</v>
      </c>
      <c r="Q153" s="1">
        <f>_xlfn.PERCENTILE.INC(Tabla1_Resueltas[CicleTime],0.85)</f>
        <v>28</v>
      </c>
      <c r="R153" s="1">
        <f>_xlfn.PERCENTILE.INC(Tabla1_Resueltas[CicleTime],0.7)</f>
        <v>9</v>
      </c>
      <c r="S153" s="1">
        <f>_xlfn.PERCENTILE.INC(Tabla1_Resueltas[CicleTime],0.5)</f>
        <v>3</v>
      </c>
    </row>
    <row r="154" spans="1:19" x14ac:dyDescent="0.35">
      <c r="A154" t="s">
        <v>19</v>
      </c>
      <c r="B154" t="s">
        <v>2084</v>
      </c>
      <c r="C154" t="s">
        <v>20</v>
      </c>
      <c r="D154" t="s">
        <v>132</v>
      </c>
      <c r="E154" t="s">
        <v>173</v>
      </c>
      <c r="F154">
        <v>6293914</v>
      </c>
      <c r="G154" s="2">
        <v>44957</v>
      </c>
      <c r="H154" s="2">
        <v>44980</v>
      </c>
      <c r="I154" s="2"/>
      <c r="J154" s="2"/>
      <c r="K154" t="s">
        <v>1037</v>
      </c>
      <c r="L154" s="2">
        <v>44965</v>
      </c>
      <c r="M154" s="1">
        <f>Tabla1_Resueltas[[#This Row],[Resuelta]]-Tabla1_Resueltas[[#This Row],[Creada]]</f>
        <v>8</v>
      </c>
      <c r="N154" s="1">
        <f>Tabla1_Resueltas[[#This Row],[Fecha Fin Escalado]]-Tabla1_Resueltas[[#This Row],[Fecha Inicio Escalado]]</f>
        <v>0</v>
      </c>
      <c r="O154" s="1">
        <f>YEAR(Tabla1_Resueltas[[#This Row],[Resuelta]])</f>
        <v>2023</v>
      </c>
      <c r="P154" s="1">
        <f>MONTH(Tabla1_Resueltas[[#This Row],[Resuelta]])</f>
        <v>2</v>
      </c>
      <c r="Q154" s="1">
        <f>_xlfn.PERCENTILE.INC(Tabla1_Resueltas[CicleTime],0.85)</f>
        <v>28</v>
      </c>
      <c r="R154" s="1">
        <f>_xlfn.PERCENTILE.INC(Tabla1_Resueltas[CicleTime],0.7)</f>
        <v>9</v>
      </c>
      <c r="S154" s="1">
        <f>_xlfn.PERCENTILE.INC(Tabla1_Resueltas[CicleTime],0.5)</f>
        <v>3</v>
      </c>
    </row>
    <row r="155" spans="1:19" x14ac:dyDescent="0.35">
      <c r="A155" t="s">
        <v>17</v>
      </c>
      <c r="B155" t="s">
        <v>2091</v>
      </c>
      <c r="C155" t="s">
        <v>20</v>
      </c>
      <c r="D155" t="s">
        <v>132</v>
      </c>
      <c r="E155" t="s">
        <v>174</v>
      </c>
      <c r="F155">
        <v>6293716</v>
      </c>
      <c r="G155" s="2">
        <v>44957</v>
      </c>
      <c r="H155" s="2">
        <v>44980</v>
      </c>
      <c r="I155" s="2"/>
      <c r="J155" s="2"/>
      <c r="K155" t="s">
        <v>1037</v>
      </c>
      <c r="L155" s="2">
        <v>44965</v>
      </c>
      <c r="M155" s="1">
        <f>Tabla1_Resueltas[[#This Row],[Resuelta]]-Tabla1_Resueltas[[#This Row],[Creada]]</f>
        <v>8</v>
      </c>
      <c r="N155" s="1">
        <f>Tabla1_Resueltas[[#This Row],[Fecha Fin Escalado]]-Tabla1_Resueltas[[#This Row],[Fecha Inicio Escalado]]</f>
        <v>0</v>
      </c>
      <c r="O155" s="1">
        <f>YEAR(Tabla1_Resueltas[[#This Row],[Resuelta]])</f>
        <v>2023</v>
      </c>
      <c r="P155" s="1">
        <f>MONTH(Tabla1_Resueltas[[#This Row],[Resuelta]])</f>
        <v>2</v>
      </c>
      <c r="Q155" s="1">
        <f>_xlfn.PERCENTILE.INC(Tabla1_Resueltas[CicleTime],0.85)</f>
        <v>28</v>
      </c>
      <c r="R155" s="1">
        <f>_xlfn.PERCENTILE.INC(Tabla1_Resueltas[CicleTime],0.7)</f>
        <v>9</v>
      </c>
      <c r="S155" s="1">
        <f>_xlfn.PERCENTILE.INC(Tabla1_Resueltas[CicleTime],0.5)</f>
        <v>3</v>
      </c>
    </row>
    <row r="156" spans="1:19" x14ac:dyDescent="0.35">
      <c r="A156" t="s">
        <v>19</v>
      </c>
      <c r="B156" t="s">
        <v>2086</v>
      </c>
      <c r="C156" t="s">
        <v>20</v>
      </c>
      <c r="D156" t="s">
        <v>132</v>
      </c>
      <c r="E156" t="s">
        <v>175</v>
      </c>
      <c r="F156">
        <v>6292894</v>
      </c>
      <c r="G156" s="2">
        <v>44957</v>
      </c>
      <c r="H156" s="2">
        <v>44981</v>
      </c>
      <c r="I156" s="2">
        <v>44957</v>
      </c>
      <c r="J156" s="2">
        <v>44966</v>
      </c>
      <c r="K156" t="s">
        <v>1037</v>
      </c>
      <c r="L156" s="2">
        <v>44966</v>
      </c>
      <c r="M156" s="1">
        <f>Tabla1_Resueltas[[#This Row],[Resuelta]]-Tabla1_Resueltas[[#This Row],[Creada]]</f>
        <v>9</v>
      </c>
      <c r="N156" s="1">
        <f>Tabla1_Resueltas[[#This Row],[Fecha Fin Escalado]]-Tabla1_Resueltas[[#This Row],[Fecha Inicio Escalado]]</f>
        <v>9</v>
      </c>
      <c r="O156" s="1">
        <f>YEAR(Tabla1_Resueltas[[#This Row],[Resuelta]])</f>
        <v>2023</v>
      </c>
      <c r="P156" s="1">
        <f>MONTH(Tabla1_Resueltas[[#This Row],[Resuelta]])</f>
        <v>2</v>
      </c>
      <c r="Q156" s="1">
        <f>_xlfn.PERCENTILE.INC(Tabla1_Resueltas[CicleTime],0.85)</f>
        <v>28</v>
      </c>
      <c r="R156" s="1">
        <f>_xlfn.PERCENTILE.INC(Tabla1_Resueltas[CicleTime],0.7)</f>
        <v>9</v>
      </c>
      <c r="S156" s="1">
        <f>_xlfn.PERCENTILE.INC(Tabla1_Resueltas[CicleTime],0.5)</f>
        <v>3</v>
      </c>
    </row>
    <row r="157" spans="1:19" x14ac:dyDescent="0.35">
      <c r="A157" t="s">
        <v>19</v>
      </c>
      <c r="B157" t="s">
        <v>2086</v>
      </c>
      <c r="C157" t="s">
        <v>20</v>
      </c>
      <c r="D157" t="s">
        <v>132</v>
      </c>
      <c r="E157" t="s">
        <v>176</v>
      </c>
      <c r="F157">
        <v>6292830</v>
      </c>
      <c r="G157" s="2">
        <v>44957</v>
      </c>
      <c r="H157" s="2">
        <v>44979</v>
      </c>
      <c r="I157" s="2">
        <v>44957</v>
      </c>
      <c r="J157" s="2">
        <v>44964</v>
      </c>
      <c r="K157" t="s">
        <v>1037</v>
      </c>
      <c r="L157" s="2">
        <v>44964</v>
      </c>
      <c r="M157" s="1">
        <f>Tabla1_Resueltas[[#This Row],[Resuelta]]-Tabla1_Resueltas[[#This Row],[Creada]]</f>
        <v>7</v>
      </c>
      <c r="N157" s="1">
        <f>Tabla1_Resueltas[[#This Row],[Fecha Fin Escalado]]-Tabla1_Resueltas[[#This Row],[Fecha Inicio Escalado]]</f>
        <v>7</v>
      </c>
      <c r="O157" s="1">
        <f>YEAR(Tabla1_Resueltas[[#This Row],[Resuelta]])</f>
        <v>2023</v>
      </c>
      <c r="P157" s="1">
        <f>MONTH(Tabla1_Resueltas[[#This Row],[Resuelta]])</f>
        <v>2</v>
      </c>
      <c r="Q157" s="1">
        <f>_xlfn.PERCENTILE.INC(Tabla1_Resueltas[CicleTime],0.85)</f>
        <v>28</v>
      </c>
      <c r="R157" s="1">
        <f>_xlfn.PERCENTILE.INC(Tabla1_Resueltas[CicleTime],0.7)</f>
        <v>9</v>
      </c>
      <c r="S157" s="1">
        <f>_xlfn.PERCENTILE.INC(Tabla1_Resueltas[CicleTime],0.5)</f>
        <v>3</v>
      </c>
    </row>
    <row r="158" spans="1:19" x14ac:dyDescent="0.35">
      <c r="A158" t="s">
        <v>19</v>
      </c>
      <c r="B158" t="s">
        <v>2086</v>
      </c>
      <c r="C158" t="s">
        <v>20</v>
      </c>
      <c r="D158" t="s">
        <v>132</v>
      </c>
      <c r="E158" t="s">
        <v>177</v>
      </c>
      <c r="F158">
        <v>6292824</v>
      </c>
      <c r="G158" s="2">
        <v>44957</v>
      </c>
      <c r="H158" s="2">
        <v>44975</v>
      </c>
      <c r="I158" s="2">
        <v>44957</v>
      </c>
      <c r="J158" s="2">
        <v>44960</v>
      </c>
      <c r="K158" t="s">
        <v>1037</v>
      </c>
      <c r="L158" s="2">
        <v>44960</v>
      </c>
      <c r="M158" s="1">
        <f>Tabla1_Resueltas[[#This Row],[Resuelta]]-Tabla1_Resueltas[[#This Row],[Creada]]</f>
        <v>3</v>
      </c>
      <c r="N158" s="1">
        <f>Tabla1_Resueltas[[#This Row],[Fecha Fin Escalado]]-Tabla1_Resueltas[[#This Row],[Fecha Inicio Escalado]]</f>
        <v>3</v>
      </c>
      <c r="O158" s="1">
        <f>YEAR(Tabla1_Resueltas[[#This Row],[Resuelta]])</f>
        <v>2023</v>
      </c>
      <c r="P158" s="1">
        <f>MONTH(Tabla1_Resueltas[[#This Row],[Resuelta]])</f>
        <v>2</v>
      </c>
      <c r="Q158" s="1">
        <f>_xlfn.PERCENTILE.INC(Tabla1_Resueltas[CicleTime],0.85)</f>
        <v>28</v>
      </c>
      <c r="R158" s="1">
        <f>_xlfn.PERCENTILE.INC(Tabla1_Resueltas[CicleTime],0.7)</f>
        <v>9</v>
      </c>
      <c r="S158" s="1">
        <f>_xlfn.PERCENTILE.INC(Tabla1_Resueltas[CicleTime],0.5)</f>
        <v>3</v>
      </c>
    </row>
    <row r="159" spans="1:19" x14ac:dyDescent="0.35">
      <c r="A159" t="s">
        <v>19</v>
      </c>
      <c r="B159" t="s">
        <v>2084</v>
      </c>
      <c r="C159" t="s">
        <v>20</v>
      </c>
      <c r="D159" t="s">
        <v>132</v>
      </c>
      <c r="E159" t="s">
        <v>178</v>
      </c>
      <c r="F159">
        <v>6292746</v>
      </c>
      <c r="G159" s="2">
        <v>44957</v>
      </c>
      <c r="H159" s="2">
        <v>44973</v>
      </c>
      <c r="I159" s="2"/>
      <c r="J159" s="2"/>
      <c r="K159" t="s">
        <v>1037</v>
      </c>
      <c r="L159" s="2">
        <v>44958</v>
      </c>
      <c r="M159" s="1">
        <f>Tabla1_Resueltas[[#This Row],[Resuelta]]-Tabla1_Resueltas[[#This Row],[Creada]]</f>
        <v>1</v>
      </c>
      <c r="N159" s="1">
        <f>Tabla1_Resueltas[[#This Row],[Fecha Fin Escalado]]-Tabla1_Resueltas[[#This Row],[Fecha Inicio Escalado]]</f>
        <v>0</v>
      </c>
      <c r="O159" s="1">
        <f>YEAR(Tabla1_Resueltas[[#This Row],[Resuelta]])</f>
        <v>2023</v>
      </c>
      <c r="P159" s="1">
        <f>MONTH(Tabla1_Resueltas[[#This Row],[Resuelta]])</f>
        <v>2</v>
      </c>
      <c r="Q159" s="1">
        <f>_xlfn.PERCENTILE.INC(Tabla1_Resueltas[CicleTime],0.85)</f>
        <v>28</v>
      </c>
      <c r="R159" s="1">
        <f>_xlfn.PERCENTILE.INC(Tabla1_Resueltas[CicleTime],0.7)</f>
        <v>9</v>
      </c>
      <c r="S159" s="1">
        <f>_xlfn.PERCENTILE.INC(Tabla1_Resueltas[CicleTime],0.5)</f>
        <v>3</v>
      </c>
    </row>
    <row r="160" spans="1:19" x14ac:dyDescent="0.35">
      <c r="A160" t="s">
        <v>17</v>
      </c>
      <c r="B160" t="s">
        <v>2091</v>
      </c>
      <c r="C160" t="s">
        <v>20</v>
      </c>
      <c r="D160" t="s">
        <v>132</v>
      </c>
      <c r="E160" t="s">
        <v>179</v>
      </c>
      <c r="F160">
        <v>6292328</v>
      </c>
      <c r="G160" s="2">
        <v>44957</v>
      </c>
      <c r="H160" s="2">
        <v>44992</v>
      </c>
      <c r="I160" s="2">
        <v>44959</v>
      </c>
      <c r="J160" s="2">
        <v>44977</v>
      </c>
      <c r="K160" t="s">
        <v>1037</v>
      </c>
      <c r="L160" s="2">
        <v>44977</v>
      </c>
      <c r="M160" s="1">
        <f>Tabla1_Resueltas[[#This Row],[Resuelta]]-Tabla1_Resueltas[[#This Row],[Creada]]</f>
        <v>20</v>
      </c>
      <c r="N160" s="1">
        <f>Tabla1_Resueltas[[#This Row],[Fecha Fin Escalado]]-Tabla1_Resueltas[[#This Row],[Fecha Inicio Escalado]]</f>
        <v>18</v>
      </c>
      <c r="O160" s="1">
        <f>YEAR(Tabla1_Resueltas[[#This Row],[Resuelta]])</f>
        <v>2023</v>
      </c>
      <c r="P160" s="1">
        <f>MONTH(Tabla1_Resueltas[[#This Row],[Resuelta]])</f>
        <v>2</v>
      </c>
      <c r="Q160" s="1">
        <f>_xlfn.PERCENTILE.INC(Tabla1_Resueltas[CicleTime],0.85)</f>
        <v>28</v>
      </c>
      <c r="R160" s="1">
        <f>_xlfn.PERCENTILE.INC(Tabla1_Resueltas[CicleTime],0.7)</f>
        <v>9</v>
      </c>
      <c r="S160" s="1">
        <f>_xlfn.PERCENTILE.INC(Tabla1_Resueltas[CicleTime],0.5)</f>
        <v>3</v>
      </c>
    </row>
    <row r="161" spans="1:19" x14ac:dyDescent="0.35">
      <c r="A161" t="s">
        <v>19</v>
      </c>
      <c r="B161" t="s">
        <v>2084</v>
      </c>
      <c r="C161" t="s">
        <v>20</v>
      </c>
      <c r="D161" t="s">
        <v>132</v>
      </c>
      <c r="E161" t="s">
        <v>180</v>
      </c>
      <c r="F161">
        <v>6292261</v>
      </c>
      <c r="G161" s="2">
        <v>44957</v>
      </c>
      <c r="H161" s="2">
        <v>44973</v>
      </c>
      <c r="I161" s="2"/>
      <c r="J161" s="2"/>
      <c r="K161" t="s">
        <v>1037</v>
      </c>
      <c r="L161" s="2">
        <v>44958</v>
      </c>
      <c r="M161" s="1">
        <f>Tabla1_Resueltas[[#This Row],[Resuelta]]-Tabla1_Resueltas[[#This Row],[Creada]]</f>
        <v>1</v>
      </c>
      <c r="N161" s="1">
        <f>Tabla1_Resueltas[[#This Row],[Fecha Fin Escalado]]-Tabla1_Resueltas[[#This Row],[Fecha Inicio Escalado]]</f>
        <v>0</v>
      </c>
      <c r="O161" s="1">
        <f>YEAR(Tabla1_Resueltas[[#This Row],[Resuelta]])</f>
        <v>2023</v>
      </c>
      <c r="P161" s="1">
        <f>MONTH(Tabla1_Resueltas[[#This Row],[Resuelta]])</f>
        <v>2</v>
      </c>
      <c r="Q161" s="1">
        <f>_xlfn.PERCENTILE.INC(Tabla1_Resueltas[CicleTime],0.85)</f>
        <v>28</v>
      </c>
      <c r="R161" s="1">
        <f>_xlfn.PERCENTILE.INC(Tabla1_Resueltas[CicleTime],0.7)</f>
        <v>9</v>
      </c>
      <c r="S161" s="1">
        <f>_xlfn.PERCENTILE.INC(Tabla1_Resueltas[CicleTime],0.5)</f>
        <v>3</v>
      </c>
    </row>
    <row r="162" spans="1:19" x14ac:dyDescent="0.35">
      <c r="A162" t="s">
        <v>19</v>
      </c>
      <c r="B162" t="s">
        <v>2088</v>
      </c>
      <c r="C162" t="s">
        <v>20</v>
      </c>
      <c r="D162" t="s">
        <v>6</v>
      </c>
      <c r="E162" t="s">
        <v>41</v>
      </c>
      <c r="F162">
        <v>6291620</v>
      </c>
      <c r="G162" s="2">
        <v>44957</v>
      </c>
      <c r="H162" s="2">
        <v>44981</v>
      </c>
      <c r="I162" s="2"/>
      <c r="J162" s="2"/>
      <c r="K162" t="s">
        <v>1037</v>
      </c>
      <c r="L162" s="2">
        <v>44981</v>
      </c>
      <c r="M162" s="1">
        <f>Tabla1_Resueltas[[#This Row],[Resuelta]]-Tabla1_Resueltas[[#This Row],[Creada]]</f>
        <v>24</v>
      </c>
      <c r="N162" s="1">
        <f>Tabla1_Resueltas[[#This Row],[Fecha Fin Escalado]]-Tabla1_Resueltas[[#This Row],[Fecha Inicio Escalado]]</f>
        <v>0</v>
      </c>
      <c r="O162" s="1">
        <f>YEAR(Tabla1_Resueltas[[#This Row],[Resuelta]])</f>
        <v>2023</v>
      </c>
      <c r="P162" s="1">
        <f>MONTH(Tabla1_Resueltas[[#This Row],[Resuelta]])</f>
        <v>2</v>
      </c>
      <c r="Q162" s="1">
        <f>_xlfn.PERCENTILE.INC(Tabla1_Resueltas[CicleTime],0.85)</f>
        <v>28</v>
      </c>
      <c r="R162" s="1">
        <f>_xlfn.PERCENTILE.INC(Tabla1_Resueltas[CicleTime],0.7)</f>
        <v>9</v>
      </c>
      <c r="S162" s="1">
        <f>_xlfn.PERCENTILE.INC(Tabla1_Resueltas[CicleTime],0.5)</f>
        <v>3</v>
      </c>
    </row>
    <row r="163" spans="1:19" x14ac:dyDescent="0.35">
      <c r="A163" t="s">
        <v>19</v>
      </c>
      <c r="B163" t="s">
        <v>2088</v>
      </c>
      <c r="C163" t="s">
        <v>20</v>
      </c>
      <c r="D163" t="s">
        <v>132</v>
      </c>
      <c r="E163" t="s">
        <v>181</v>
      </c>
      <c r="F163">
        <v>6291406</v>
      </c>
      <c r="G163" s="2">
        <v>44957</v>
      </c>
      <c r="H163" s="2">
        <v>44979</v>
      </c>
      <c r="I163" s="2">
        <v>44957</v>
      </c>
      <c r="J163" s="2">
        <v>44964</v>
      </c>
      <c r="K163" t="s">
        <v>1037</v>
      </c>
      <c r="L163" s="2">
        <v>44964</v>
      </c>
      <c r="M163" s="1">
        <f>Tabla1_Resueltas[[#This Row],[Resuelta]]-Tabla1_Resueltas[[#This Row],[Creada]]</f>
        <v>7</v>
      </c>
      <c r="N163" s="1">
        <f>Tabla1_Resueltas[[#This Row],[Fecha Fin Escalado]]-Tabla1_Resueltas[[#This Row],[Fecha Inicio Escalado]]</f>
        <v>7</v>
      </c>
      <c r="O163" s="1">
        <f>YEAR(Tabla1_Resueltas[[#This Row],[Resuelta]])</f>
        <v>2023</v>
      </c>
      <c r="P163" s="1">
        <f>MONTH(Tabla1_Resueltas[[#This Row],[Resuelta]])</f>
        <v>2</v>
      </c>
      <c r="Q163" s="1">
        <f>_xlfn.PERCENTILE.INC(Tabla1_Resueltas[CicleTime],0.85)</f>
        <v>28</v>
      </c>
      <c r="R163" s="1">
        <f>_xlfn.PERCENTILE.INC(Tabla1_Resueltas[CicleTime],0.7)</f>
        <v>9</v>
      </c>
      <c r="S163" s="1">
        <f>_xlfn.PERCENTILE.INC(Tabla1_Resueltas[CicleTime],0.5)</f>
        <v>3</v>
      </c>
    </row>
    <row r="164" spans="1:19" x14ac:dyDescent="0.35">
      <c r="A164" t="s">
        <v>19</v>
      </c>
      <c r="B164" t="s">
        <v>2088</v>
      </c>
      <c r="C164" t="s">
        <v>20</v>
      </c>
      <c r="D164" t="s">
        <v>6</v>
      </c>
      <c r="E164" t="s">
        <v>182</v>
      </c>
      <c r="F164">
        <v>6291396</v>
      </c>
      <c r="G164" s="2">
        <v>44957</v>
      </c>
      <c r="H164" s="2">
        <v>44980</v>
      </c>
      <c r="I164" s="2">
        <v>44959</v>
      </c>
      <c r="J164" s="2">
        <v>44980</v>
      </c>
      <c r="K164" t="s">
        <v>1037</v>
      </c>
      <c r="L164" s="2">
        <v>44980</v>
      </c>
      <c r="M164" s="1">
        <f>Tabla1_Resueltas[[#This Row],[Resuelta]]-Tabla1_Resueltas[[#This Row],[Creada]]</f>
        <v>23</v>
      </c>
      <c r="N164" s="1">
        <f>Tabla1_Resueltas[[#This Row],[Fecha Fin Escalado]]-Tabla1_Resueltas[[#This Row],[Fecha Inicio Escalado]]</f>
        <v>21</v>
      </c>
      <c r="O164" s="1">
        <f>YEAR(Tabla1_Resueltas[[#This Row],[Resuelta]])</f>
        <v>2023</v>
      </c>
      <c r="P164" s="1">
        <f>MONTH(Tabla1_Resueltas[[#This Row],[Resuelta]])</f>
        <v>2</v>
      </c>
      <c r="Q164" s="1">
        <f>_xlfn.PERCENTILE.INC(Tabla1_Resueltas[CicleTime],0.85)</f>
        <v>28</v>
      </c>
      <c r="R164" s="1">
        <f>_xlfn.PERCENTILE.INC(Tabla1_Resueltas[CicleTime],0.7)</f>
        <v>9</v>
      </c>
      <c r="S164" s="1">
        <f>_xlfn.PERCENTILE.INC(Tabla1_Resueltas[CicleTime],0.5)</f>
        <v>3</v>
      </c>
    </row>
    <row r="165" spans="1:19" x14ac:dyDescent="0.35">
      <c r="A165" t="s">
        <v>19</v>
      </c>
      <c r="B165" t="s">
        <v>2090</v>
      </c>
      <c r="C165" t="s">
        <v>18</v>
      </c>
      <c r="D165" t="s">
        <v>132</v>
      </c>
      <c r="E165" t="s">
        <v>186</v>
      </c>
      <c r="F165">
        <v>6287047</v>
      </c>
      <c r="G165" s="2">
        <v>44956</v>
      </c>
      <c r="H165" s="2">
        <v>44993</v>
      </c>
      <c r="I165" s="2"/>
      <c r="J165" s="2"/>
      <c r="K165" t="s">
        <v>1037</v>
      </c>
      <c r="L165" s="2">
        <v>44978</v>
      </c>
      <c r="M165" s="1">
        <f>Tabla1_Resueltas[[#This Row],[Resuelta]]-Tabla1_Resueltas[[#This Row],[Creada]]</f>
        <v>22</v>
      </c>
      <c r="N165" s="1">
        <f>Tabla1_Resueltas[[#This Row],[Fecha Fin Escalado]]-Tabla1_Resueltas[[#This Row],[Fecha Inicio Escalado]]</f>
        <v>0</v>
      </c>
      <c r="O165" s="1">
        <f>YEAR(Tabla1_Resueltas[[#This Row],[Resuelta]])</f>
        <v>2023</v>
      </c>
      <c r="P165" s="1">
        <f>MONTH(Tabla1_Resueltas[[#This Row],[Resuelta]])</f>
        <v>2</v>
      </c>
      <c r="Q165" s="1">
        <f>_xlfn.PERCENTILE.INC(Tabla1_Resueltas[CicleTime],0.85)</f>
        <v>28</v>
      </c>
      <c r="R165" s="1">
        <f>_xlfn.PERCENTILE.INC(Tabla1_Resueltas[CicleTime],0.7)</f>
        <v>9</v>
      </c>
      <c r="S165" s="1">
        <f>_xlfn.PERCENTILE.INC(Tabla1_Resueltas[CicleTime],0.5)</f>
        <v>3</v>
      </c>
    </row>
    <row r="166" spans="1:19" x14ac:dyDescent="0.35">
      <c r="A166" t="s">
        <v>19</v>
      </c>
      <c r="B166" t="s">
        <v>2084</v>
      </c>
      <c r="C166" t="s">
        <v>20</v>
      </c>
      <c r="D166" t="s">
        <v>132</v>
      </c>
      <c r="E166" t="s">
        <v>194</v>
      </c>
      <c r="F166">
        <v>6283121</v>
      </c>
      <c r="G166" s="2">
        <v>44956</v>
      </c>
      <c r="H166" s="2">
        <v>44973</v>
      </c>
      <c r="I166" s="2"/>
      <c r="J166" s="2"/>
      <c r="K166" t="s">
        <v>1037</v>
      </c>
      <c r="L166" s="2">
        <v>44958</v>
      </c>
      <c r="M166" s="1">
        <f>Tabla1_Resueltas[[#This Row],[Resuelta]]-Tabla1_Resueltas[[#This Row],[Creada]]</f>
        <v>2</v>
      </c>
      <c r="N166" s="1">
        <f>Tabla1_Resueltas[[#This Row],[Fecha Fin Escalado]]-Tabla1_Resueltas[[#This Row],[Fecha Inicio Escalado]]</f>
        <v>0</v>
      </c>
      <c r="O166" s="1">
        <f>YEAR(Tabla1_Resueltas[[#This Row],[Resuelta]])</f>
        <v>2023</v>
      </c>
      <c r="P166" s="1">
        <f>MONTH(Tabla1_Resueltas[[#This Row],[Resuelta]])</f>
        <v>2</v>
      </c>
      <c r="Q166" s="1">
        <f>_xlfn.PERCENTILE.INC(Tabla1_Resueltas[CicleTime],0.85)</f>
        <v>28</v>
      </c>
      <c r="R166" s="1">
        <f>_xlfn.PERCENTILE.INC(Tabla1_Resueltas[CicleTime],0.7)</f>
        <v>9</v>
      </c>
      <c r="S166" s="1">
        <f>_xlfn.PERCENTILE.INC(Tabla1_Resueltas[CicleTime],0.5)</f>
        <v>3</v>
      </c>
    </row>
    <row r="167" spans="1:19" x14ac:dyDescent="0.35">
      <c r="A167" t="s">
        <v>19</v>
      </c>
      <c r="B167" t="s">
        <v>2084</v>
      </c>
      <c r="C167" t="s">
        <v>20</v>
      </c>
      <c r="D167" t="s">
        <v>132</v>
      </c>
      <c r="E167" t="s">
        <v>195</v>
      </c>
      <c r="F167">
        <v>6282806</v>
      </c>
      <c r="G167" s="2">
        <v>44956</v>
      </c>
      <c r="H167" s="2">
        <v>44973</v>
      </c>
      <c r="I167" s="2"/>
      <c r="J167" s="2"/>
      <c r="K167" t="s">
        <v>1037</v>
      </c>
      <c r="L167" s="2">
        <v>44958</v>
      </c>
      <c r="M167" s="1">
        <f>Tabla1_Resueltas[[#This Row],[Resuelta]]-Tabla1_Resueltas[[#This Row],[Creada]]</f>
        <v>2</v>
      </c>
      <c r="N167" s="1">
        <f>Tabla1_Resueltas[[#This Row],[Fecha Fin Escalado]]-Tabla1_Resueltas[[#This Row],[Fecha Inicio Escalado]]</f>
        <v>0</v>
      </c>
      <c r="O167" s="1">
        <f>YEAR(Tabla1_Resueltas[[#This Row],[Resuelta]])</f>
        <v>2023</v>
      </c>
      <c r="P167" s="1">
        <f>MONTH(Tabla1_Resueltas[[#This Row],[Resuelta]])</f>
        <v>2</v>
      </c>
      <c r="Q167" s="1">
        <f>_xlfn.PERCENTILE.INC(Tabla1_Resueltas[CicleTime],0.85)</f>
        <v>28</v>
      </c>
      <c r="R167" s="1">
        <f>_xlfn.PERCENTILE.INC(Tabla1_Resueltas[CicleTime],0.7)</f>
        <v>9</v>
      </c>
      <c r="S167" s="1">
        <f>_xlfn.PERCENTILE.INC(Tabla1_Resueltas[CicleTime],0.5)</f>
        <v>3</v>
      </c>
    </row>
    <row r="168" spans="1:19" x14ac:dyDescent="0.35">
      <c r="A168" t="s">
        <v>19</v>
      </c>
      <c r="B168" t="s">
        <v>2090</v>
      </c>
      <c r="C168" t="s">
        <v>43</v>
      </c>
      <c r="D168" t="s">
        <v>132</v>
      </c>
      <c r="E168" t="s">
        <v>199</v>
      </c>
      <c r="F168">
        <v>6282528</v>
      </c>
      <c r="G168" s="2">
        <v>44956</v>
      </c>
      <c r="H168" s="2">
        <v>44986</v>
      </c>
      <c r="I168" s="2"/>
      <c r="J168" s="2"/>
      <c r="K168" t="s">
        <v>1037</v>
      </c>
      <c r="L168" s="2">
        <v>44971</v>
      </c>
      <c r="M168" s="1">
        <f>Tabla1_Resueltas[[#This Row],[Resuelta]]-Tabla1_Resueltas[[#This Row],[Creada]]</f>
        <v>15</v>
      </c>
      <c r="N168" s="1">
        <f>Tabla1_Resueltas[[#This Row],[Fecha Fin Escalado]]-Tabla1_Resueltas[[#This Row],[Fecha Inicio Escalado]]</f>
        <v>0</v>
      </c>
      <c r="O168" s="1">
        <f>YEAR(Tabla1_Resueltas[[#This Row],[Resuelta]])</f>
        <v>2023</v>
      </c>
      <c r="P168" s="1">
        <f>MONTH(Tabla1_Resueltas[[#This Row],[Resuelta]])</f>
        <v>2</v>
      </c>
      <c r="Q168" s="1">
        <f>_xlfn.PERCENTILE.INC(Tabla1_Resueltas[CicleTime],0.85)</f>
        <v>28</v>
      </c>
      <c r="R168" s="1">
        <f>_xlfn.PERCENTILE.INC(Tabla1_Resueltas[CicleTime],0.7)</f>
        <v>9</v>
      </c>
      <c r="S168" s="1">
        <f>_xlfn.PERCENTILE.INC(Tabla1_Resueltas[CicleTime],0.5)</f>
        <v>3</v>
      </c>
    </row>
    <row r="169" spans="1:19" x14ac:dyDescent="0.35">
      <c r="A169" t="s">
        <v>19</v>
      </c>
      <c r="B169" t="s">
        <v>2090</v>
      </c>
      <c r="C169" t="s">
        <v>18</v>
      </c>
      <c r="D169" t="s">
        <v>132</v>
      </c>
      <c r="E169" t="s">
        <v>200</v>
      </c>
      <c r="F169">
        <v>6279272</v>
      </c>
      <c r="G169" s="2">
        <v>44954</v>
      </c>
      <c r="H169" s="2">
        <v>44959</v>
      </c>
      <c r="I169" s="2"/>
      <c r="J169" s="2"/>
      <c r="K169" t="s">
        <v>1037</v>
      </c>
      <c r="L169" s="2">
        <v>44959</v>
      </c>
      <c r="M169" s="1">
        <f>Tabla1_Resueltas[[#This Row],[Resuelta]]-Tabla1_Resueltas[[#This Row],[Creada]]</f>
        <v>5</v>
      </c>
      <c r="N169" s="1">
        <f>Tabla1_Resueltas[[#This Row],[Fecha Fin Escalado]]-Tabla1_Resueltas[[#This Row],[Fecha Inicio Escalado]]</f>
        <v>0</v>
      </c>
      <c r="O169" s="1">
        <f>YEAR(Tabla1_Resueltas[[#This Row],[Resuelta]])</f>
        <v>2023</v>
      </c>
      <c r="P169" s="1">
        <f>MONTH(Tabla1_Resueltas[[#This Row],[Resuelta]])</f>
        <v>2</v>
      </c>
      <c r="Q169" s="1">
        <f>_xlfn.PERCENTILE.INC(Tabla1_Resueltas[CicleTime],0.85)</f>
        <v>28</v>
      </c>
      <c r="R169" s="1">
        <f>_xlfn.PERCENTILE.INC(Tabla1_Resueltas[CicleTime],0.7)</f>
        <v>9</v>
      </c>
      <c r="S169" s="1">
        <f>_xlfn.PERCENTILE.INC(Tabla1_Resueltas[CicleTime],0.5)</f>
        <v>3</v>
      </c>
    </row>
    <row r="170" spans="1:19" x14ac:dyDescent="0.35">
      <c r="A170" t="s">
        <v>19</v>
      </c>
      <c r="B170" t="s">
        <v>2090</v>
      </c>
      <c r="C170" t="s">
        <v>18</v>
      </c>
      <c r="D170" t="s">
        <v>132</v>
      </c>
      <c r="E170" t="s">
        <v>201</v>
      </c>
      <c r="F170">
        <v>6276579</v>
      </c>
      <c r="G170" s="2">
        <v>44953</v>
      </c>
      <c r="H170" s="2">
        <v>44959</v>
      </c>
      <c r="I170" s="2"/>
      <c r="J170" s="2"/>
      <c r="K170" t="s">
        <v>1037</v>
      </c>
      <c r="L170" s="2">
        <v>44959</v>
      </c>
      <c r="M170" s="1">
        <f>Tabla1_Resueltas[[#This Row],[Resuelta]]-Tabla1_Resueltas[[#This Row],[Creada]]</f>
        <v>6</v>
      </c>
      <c r="N170" s="1">
        <f>Tabla1_Resueltas[[#This Row],[Fecha Fin Escalado]]-Tabla1_Resueltas[[#This Row],[Fecha Inicio Escalado]]</f>
        <v>0</v>
      </c>
      <c r="O170" s="1">
        <f>YEAR(Tabla1_Resueltas[[#This Row],[Resuelta]])</f>
        <v>2023</v>
      </c>
      <c r="P170" s="1">
        <f>MONTH(Tabla1_Resueltas[[#This Row],[Resuelta]])</f>
        <v>2</v>
      </c>
      <c r="Q170" s="1">
        <f>_xlfn.PERCENTILE.INC(Tabla1_Resueltas[CicleTime],0.85)</f>
        <v>28</v>
      </c>
      <c r="R170" s="1">
        <f>_xlfn.PERCENTILE.INC(Tabla1_Resueltas[CicleTime],0.7)</f>
        <v>9</v>
      </c>
      <c r="S170" s="1">
        <f>_xlfn.PERCENTILE.INC(Tabla1_Resueltas[CicleTime],0.5)</f>
        <v>3</v>
      </c>
    </row>
    <row r="171" spans="1:19" x14ac:dyDescent="0.35">
      <c r="A171" t="s">
        <v>19</v>
      </c>
      <c r="B171" t="s">
        <v>2088</v>
      </c>
      <c r="C171" t="s">
        <v>36</v>
      </c>
      <c r="D171" t="s">
        <v>132</v>
      </c>
      <c r="E171" t="s">
        <v>202</v>
      </c>
      <c r="F171">
        <v>6273156</v>
      </c>
      <c r="G171" s="2">
        <v>44953</v>
      </c>
      <c r="H171" s="2">
        <v>44980</v>
      </c>
      <c r="I171" s="2">
        <v>44953</v>
      </c>
      <c r="J171" s="2">
        <v>44965</v>
      </c>
      <c r="K171" t="s">
        <v>1037</v>
      </c>
      <c r="L171" s="2">
        <v>44965</v>
      </c>
      <c r="M171" s="1">
        <f>Tabla1_Resueltas[[#This Row],[Resuelta]]-Tabla1_Resueltas[[#This Row],[Creada]]</f>
        <v>12</v>
      </c>
      <c r="N171" s="1">
        <f>Tabla1_Resueltas[[#This Row],[Fecha Fin Escalado]]-Tabla1_Resueltas[[#This Row],[Fecha Inicio Escalado]]</f>
        <v>12</v>
      </c>
      <c r="O171" s="1">
        <f>YEAR(Tabla1_Resueltas[[#This Row],[Resuelta]])</f>
        <v>2023</v>
      </c>
      <c r="P171" s="1">
        <f>MONTH(Tabla1_Resueltas[[#This Row],[Resuelta]])</f>
        <v>2</v>
      </c>
      <c r="Q171" s="1">
        <f>_xlfn.PERCENTILE.INC(Tabla1_Resueltas[CicleTime],0.85)</f>
        <v>28</v>
      </c>
      <c r="R171" s="1">
        <f>_xlfn.PERCENTILE.INC(Tabla1_Resueltas[CicleTime],0.7)</f>
        <v>9</v>
      </c>
      <c r="S171" s="1">
        <f>_xlfn.PERCENTILE.INC(Tabla1_Resueltas[CicleTime],0.5)</f>
        <v>3</v>
      </c>
    </row>
    <row r="172" spans="1:19" x14ac:dyDescent="0.35">
      <c r="A172" t="s">
        <v>19</v>
      </c>
      <c r="B172" t="s">
        <v>2086</v>
      </c>
      <c r="C172" t="s">
        <v>20</v>
      </c>
      <c r="D172" t="s">
        <v>132</v>
      </c>
      <c r="E172" t="s">
        <v>205</v>
      </c>
      <c r="F172">
        <v>6272344</v>
      </c>
      <c r="G172" s="2">
        <v>44953</v>
      </c>
      <c r="H172" s="2">
        <v>44987</v>
      </c>
      <c r="I172" s="2"/>
      <c r="J172" s="2"/>
      <c r="K172" t="s">
        <v>1037</v>
      </c>
      <c r="L172" s="2">
        <v>44972</v>
      </c>
      <c r="M172" s="1">
        <f>Tabla1_Resueltas[[#This Row],[Resuelta]]-Tabla1_Resueltas[[#This Row],[Creada]]</f>
        <v>19</v>
      </c>
      <c r="N172" s="1">
        <f>Tabla1_Resueltas[[#This Row],[Fecha Fin Escalado]]-Tabla1_Resueltas[[#This Row],[Fecha Inicio Escalado]]</f>
        <v>0</v>
      </c>
      <c r="O172" s="1">
        <f>YEAR(Tabla1_Resueltas[[#This Row],[Resuelta]])</f>
        <v>2023</v>
      </c>
      <c r="P172" s="1">
        <f>MONTH(Tabla1_Resueltas[[#This Row],[Resuelta]])</f>
        <v>2</v>
      </c>
      <c r="Q172" s="1">
        <f>_xlfn.PERCENTILE.INC(Tabla1_Resueltas[CicleTime],0.85)</f>
        <v>28</v>
      </c>
      <c r="R172" s="1">
        <f>_xlfn.PERCENTILE.INC(Tabla1_Resueltas[CicleTime],0.7)</f>
        <v>9</v>
      </c>
      <c r="S172" s="1">
        <f>_xlfn.PERCENTILE.INC(Tabla1_Resueltas[CicleTime],0.5)</f>
        <v>3</v>
      </c>
    </row>
    <row r="173" spans="1:19" x14ac:dyDescent="0.35">
      <c r="A173" t="s">
        <v>17</v>
      </c>
      <c r="B173" t="s">
        <v>2086</v>
      </c>
      <c r="C173" t="s">
        <v>36</v>
      </c>
      <c r="D173" t="s">
        <v>132</v>
      </c>
      <c r="E173" t="s">
        <v>207</v>
      </c>
      <c r="F173">
        <v>6267804</v>
      </c>
      <c r="G173" s="2">
        <v>44952</v>
      </c>
      <c r="H173" s="2">
        <v>44975</v>
      </c>
      <c r="I173" s="2"/>
      <c r="J173" s="2"/>
      <c r="K173" t="s">
        <v>1037</v>
      </c>
      <c r="L173" s="2">
        <v>44960</v>
      </c>
      <c r="M173" s="1">
        <f>Tabla1_Resueltas[[#This Row],[Resuelta]]-Tabla1_Resueltas[[#This Row],[Creada]]</f>
        <v>8</v>
      </c>
      <c r="N173" s="1">
        <f>Tabla1_Resueltas[[#This Row],[Fecha Fin Escalado]]-Tabla1_Resueltas[[#This Row],[Fecha Inicio Escalado]]</f>
        <v>0</v>
      </c>
      <c r="O173" s="1">
        <f>YEAR(Tabla1_Resueltas[[#This Row],[Resuelta]])</f>
        <v>2023</v>
      </c>
      <c r="P173" s="1">
        <f>MONTH(Tabla1_Resueltas[[#This Row],[Resuelta]])</f>
        <v>2</v>
      </c>
      <c r="Q173" s="1">
        <f>_xlfn.PERCENTILE.INC(Tabla1_Resueltas[CicleTime],0.85)</f>
        <v>28</v>
      </c>
      <c r="R173" s="1">
        <f>_xlfn.PERCENTILE.INC(Tabla1_Resueltas[CicleTime],0.7)</f>
        <v>9</v>
      </c>
      <c r="S173" s="1">
        <f>_xlfn.PERCENTILE.INC(Tabla1_Resueltas[CicleTime],0.5)</f>
        <v>3</v>
      </c>
    </row>
    <row r="174" spans="1:19" x14ac:dyDescent="0.35">
      <c r="A174" t="s">
        <v>19</v>
      </c>
      <c r="B174" t="s">
        <v>2088</v>
      </c>
      <c r="C174" t="s">
        <v>20</v>
      </c>
      <c r="D174" t="s">
        <v>132</v>
      </c>
      <c r="E174" t="s">
        <v>208</v>
      </c>
      <c r="F174">
        <v>6267369</v>
      </c>
      <c r="G174" s="2">
        <v>44952</v>
      </c>
      <c r="H174" s="2">
        <v>44987</v>
      </c>
      <c r="I174" s="2">
        <v>44952</v>
      </c>
      <c r="J174" s="2">
        <v>44972</v>
      </c>
      <c r="K174" t="s">
        <v>1037</v>
      </c>
      <c r="L174" s="2">
        <v>44972</v>
      </c>
      <c r="M174" s="1">
        <f>Tabla1_Resueltas[[#This Row],[Resuelta]]-Tabla1_Resueltas[[#This Row],[Creada]]</f>
        <v>20</v>
      </c>
      <c r="N174" s="1">
        <f>Tabla1_Resueltas[[#This Row],[Fecha Fin Escalado]]-Tabla1_Resueltas[[#This Row],[Fecha Inicio Escalado]]</f>
        <v>20</v>
      </c>
      <c r="O174" s="1">
        <f>YEAR(Tabla1_Resueltas[[#This Row],[Resuelta]])</f>
        <v>2023</v>
      </c>
      <c r="P174" s="1">
        <f>MONTH(Tabla1_Resueltas[[#This Row],[Resuelta]])</f>
        <v>2</v>
      </c>
      <c r="Q174" s="1">
        <f>_xlfn.PERCENTILE.INC(Tabla1_Resueltas[CicleTime],0.85)</f>
        <v>28</v>
      </c>
      <c r="R174" s="1">
        <f>_xlfn.PERCENTILE.INC(Tabla1_Resueltas[CicleTime],0.7)</f>
        <v>9</v>
      </c>
      <c r="S174" s="1">
        <f>_xlfn.PERCENTILE.INC(Tabla1_Resueltas[CicleTime],0.5)</f>
        <v>3</v>
      </c>
    </row>
    <row r="175" spans="1:19" x14ac:dyDescent="0.35">
      <c r="A175" t="s">
        <v>19</v>
      </c>
      <c r="B175" t="s">
        <v>2086</v>
      </c>
      <c r="C175" t="s">
        <v>20</v>
      </c>
      <c r="D175" t="s">
        <v>132</v>
      </c>
      <c r="E175" t="s">
        <v>211</v>
      </c>
      <c r="F175">
        <v>6263029</v>
      </c>
      <c r="G175" s="2">
        <v>44952</v>
      </c>
      <c r="H175" s="2">
        <v>44993</v>
      </c>
      <c r="I175" s="2">
        <v>44952</v>
      </c>
      <c r="J175" s="2">
        <v>44978</v>
      </c>
      <c r="K175" t="s">
        <v>1037</v>
      </c>
      <c r="L175" s="2">
        <v>44978</v>
      </c>
      <c r="M175" s="1">
        <f>Tabla1_Resueltas[[#This Row],[Resuelta]]-Tabla1_Resueltas[[#This Row],[Creada]]</f>
        <v>26</v>
      </c>
      <c r="N175" s="1">
        <f>Tabla1_Resueltas[[#This Row],[Fecha Fin Escalado]]-Tabla1_Resueltas[[#This Row],[Fecha Inicio Escalado]]</f>
        <v>26</v>
      </c>
      <c r="O175" s="1">
        <f>YEAR(Tabla1_Resueltas[[#This Row],[Resuelta]])</f>
        <v>2023</v>
      </c>
      <c r="P175" s="1">
        <f>MONTH(Tabla1_Resueltas[[#This Row],[Resuelta]])</f>
        <v>2</v>
      </c>
      <c r="Q175" s="1">
        <f>_xlfn.PERCENTILE.INC(Tabla1_Resueltas[CicleTime],0.85)</f>
        <v>28</v>
      </c>
      <c r="R175" s="1">
        <f>_xlfn.PERCENTILE.INC(Tabla1_Resueltas[CicleTime],0.7)</f>
        <v>9</v>
      </c>
      <c r="S175" s="1">
        <f>_xlfn.PERCENTILE.INC(Tabla1_Resueltas[CicleTime],0.5)</f>
        <v>3</v>
      </c>
    </row>
    <row r="176" spans="1:19" x14ac:dyDescent="0.35">
      <c r="A176" t="s">
        <v>19</v>
      </c>
      <c r="B176" t="s">
        <v>2090</v>
      </c>
      <c r="C176" t="s">
        <v>18</v>
      </c>
      <c r="D176" t="s">
        <v>132</v>
      </c>
      <c r="E176" t="s">
        <v>217</v>
      </c>
      <c r="F176">
        <v>6259849</v>
      </c>
      <c r="G176" s="2">
        <v>44951</v>
      </c>
      <c r="H176" s="2">
        <v>44980</v>
      </c>
      <c r="I176" s="2"/>
      <c r="J176" s="2"/>
      <c r="K176" t="s">
        <v>1037</v>
      </c>
      <c r="L176" s="2">
        <v>44964</v>
      </c>
      <c r="M176" s="1">
        <f>Tabla1_Resueltas[[#This Row],[Resuelta]]-Tabla1_Resueltas[[#This Row],[Creada]]</f>
        <v>13</v>
      </c>
      <c r="N176" s="1">
        <f>Tabla1_Resueltas[[#This Row],[Fecha Fin Escalado]]-Tabla1_Resueltas[[#This Row],[Fecha Inicio Escalado]]</f>
        <v>0</v>
      </c>
      <c r="O176" s="1">
        <f>YEAR(Tabla1_Resueltas[[#This Row],[Resuelta]])</f>
        <v>2023</v>
      </c>
      <c r="P176" s="1">
        <f>MONTH(Tabla1_Resueltas[[#This Row],[Resuelta]])</f>
        <v>2</v>
      </c>
      <c r="Q176" s="1">
        <f>_xlfn.PERCENTILE.INC(Tabla1_Resueltas[CicleTime],0.85)</f>
        <v>28</v>
      </c>
      <c r="R176" s="1">
        <f>_xlfn.PERCENTILE.INC(Tabla1_Resueltas[CicleTime],0.7)</f>
        <v>9</v>
      </c>
      <c r="S176" s="1">
        <f>_xlfn.PERCENTILE.INC(Tabla1_Resueltas[CicleTime],0.5)</f>
        <v>3</v>
      </c>
    </row>
    <row r="177" spans="1:19" x14ac:dyDescent="0.35">
      <c r="A177" t="s">
        <v>19</v>
      </c>
      <c r="B177" t="s">
        <v>2090</v>
      </c>
      <c r="C177" t="s">
        <v>18</v>
      </c>
      <c r="D177" t="s">
        <v>132</v>
      </c>
      <c r="E177" t="s">
        <v>218</v>
      </c>
      <c r="F177">
        <v>6258253</v>
      </c>
      <c r="G177" s="2">
        <v>44951</v>
      </c>
      <c r="H177" s="2">
        <v>44975</v>
      </c>
      <c r="I177" s="2"/>
      <c r="J177" s="2"/>
      <c r="K177" t="s">
        <v>1037</v>
      </c>
      <c r="L177" s="2">
        <v>44975</v>
      </c>
      <c r="M177" s="1">
        <f>Tabla1_Resueltas[[#This Row],[Resuelta]]-Tabla1_Resueltas[[#This Row],[Creada]]</f>
        <v>24</v>
      </c>
      <c r="N177" s="1">
        <f>Tabla1_Resueltas[[#This Row],[Fecha Fin Escalado]]-Tabla1_Resueltas[[#This Row],[Fecha Inicio Escalado]]</f>
        <v>0</v>
      </c>
      <c r="O177" s="1">
        <f>YEAR(Tabla1_Resueltas[[#This Row],[Resuelta]])</f>
        <v>2023</v>
      </c>
      <c r="P177" s="1">
        <f>MONTH(Tabla1_Resueltas[[#This Row],[Resuelta]])</f>
        <v>2</v>
      </c>
      <c r="Q177" s="1">
        <f>_xlfn.PERCENTILE.INC(Tabla1_Resueltas[CicleTime],0.85)</f>
        <v>28</v>
      </c>
      <c r="R177" s="1">
        <f>_xlfn.PERCENTILE.INC(Tabla1_Resueltas[CicleTime],0.7)</f>
        <v>9</v>
      </c>
      <c r="S177" s="1">
        <f>_xlfn.PERCENTILE.INC(Tabla1_Resueltas[CicleTime],0.5)</f>
        <v>3</v>
      </c>
    </row>
    <row r="178" spans="1:19" x14ac:dyDescent="0.35">
      <c r="A178" t="s">
        <v>19</v>
      </c>
      <c r="B178" t="s">
        <v>2090</v>
      </c>
      <c r="C178" t="s">
        <v>36</v>
      </c>
      <c r="D178" t="s">
        <v>132</v>
      </c>
      <c r="E178" t="s">
        <v>219</v>
      </c>
      <c r="F178">
        <v>6257341</v>
      </c>
      <c r="G178" s="2">
        <v>44951</v>
      </c>
      <c r="H178" s="2">
        <v>44979</v>
      </c>
      <c r="I178" s="2"/>
      <c r="J178" s="2"/>
      <c r="K178" t="s">
        <v>1037</v>
      </c>
      <c r="L178" s="2">
        <v>44979</v>
      </c>
      <c r="M178" s="1">
        <f>Tabla1_Resueltas[[#This Row],[Resuelta]]-Tabla1_Resueltas[[#This Row],[Creada]]</f>
        <v>28</v>
      </c>
      <c r="N178" s="1">
        <f>Tabla1_Resueltas[[#This Row],[Fecha Fin Escalado]]-Tabla1_Resueltas[[#This Row],[Fecha Inicio Escalado]]</f>
        <v>0</v>
      </c>
      <c r="O178" s="1">
        <f>YEAR(Tabla1_Resueltas[[#This Row],[Resuelta]])</f>
        <v>2023</v>
      </c>
      <c r="P178" s="1">
        <f>MONTH(Tabla1_Resueltas[[#This Row],[Resuelta]])</f>
        <v>2</v>
      </c>
      <c r="Q178" s="1">
        <f>_xlfn.PERCENTILE.INC(Tabla1_Resueltas[CicleTime],0.85)</f>
        <v>28</v>
      </c>
      <c r="R178" s="1">
        <f>_xlfn.PERCENTILE.INC(Tabla1_Resueltas[CicleTime],0.7)</f>
        <v>9</v>
      </c>
      <c r="S178" s="1">
        <f>_xlfn.PERCENTILE.INC(Tabla1_Resueltas[CicleTime],0.5)</f>
        <v>3</v>
      </c>
    </row>
    <row r="179" spans="1:19" x14ac:dyDescent="0.35">
      <c r="A179" t="s">
        <v>19</v>
      </c>
      <c r="B179" t="s">
        <v>2090</v>
      </c>
      <c r="C179" t="s">
        <v>18</v>
      </c>
      <c r="D179" t="s">
        <v>132</v>
      </c>
      <c r="E179" t="s">
        <v>221</v>
      </c>
      <c r="F179">
        <v>6255949</v>
      </c>
      <c r="G179" s="2">
        <v>44951</v>
      </c>
      <c r="H179" s="2">
        <v>44987</v>
      </c>
      <c r="I179" s="2"/>
      <c r="J179" s="2"/>
      <c r="K179" t="s">
        <v>1037</v>
      </c>
      <c r="L179" s="2">
        <v>44972</v>
      </c>
      <c r="M179" s="1">
        <f>Tabla1_Resueltas[[#This Row],[Resuelta]]-Tabla1_Resueltas[[#This Row],[Creada]]</f>
        <v>21</v>
      </c>
      <c r="N179" s="1">
        <f>Tabla1_Resueltas[[#This Row],[Fecha Fin Escalado]]-Tabla1_Resueltas[[#This Row],[Fecha Inicio Escalado]]</f>
        <v>0</v>
      </c>
      <c r="O179" s="1">
        <f>YEAR(Tabla1_Resueltas[[#This Row],[Resuelta]])</f>
        <v>2023</v>
      </c>
      <c r="P179" s="1">
        <f>MONTH(Tabla1_Resueltas[[#This Row],[Resuelta]])</f>
        <v>2</v>
      </c>
      <c r="Q179" s="1">
        <f>_xlfn.PERCENTILE.INC(Tabla1_Resueltas[CicleTime],0.85)</f>
        <v>28</v>
      </c>
      <c r="R179" s="1">
        <f>_xlfn.PERCENTILE.INC(Tabla1_Resueltas[CicleTime],0.7)</f>
        <v>9</v>
      </c>
      <c r="S179" s="1">
        <f>_xlfn.PERCENTILE.INC(Tabla1_Resueltas[CicleTime],0.5)</f>
        <v>3</v>
      </c>
    </row>
    <row r="180" spans="1:19" x14ac:dyDescent="0.35">
      <c r="A180" t="s">
        <v>19</v>
      </c>
      <c r="B180" t="s">
        <v>2090</v>
      </c>
      <c r="C180" t="s">
        <v>18</v>
      </c>
      <c r="D180" t="s">
        <v>132</v>
      </c>
      <c r="E180" t="s">
        <v>227</v>
      </c>
      <c r="F180">
        <v>6251091</v>
      </c>
      <c r="G180" s="2">
        <v>44950</v>
      </c>
      <c r="H180" s="2">
        <v>44975</v>
      </c>
      <c r="I180" s="2"/>
      <c r="J180" s="2"/>
      <c r="K180" t="s">
        <v>1037</v>
      </c>
      <c r="L180" s="2">
        <v>44975</v>
      </c>
      <c r="M180" s="1">
        <f>Tabla1_Resueltas[[#This Row],[Resuelta]]-Tabla1_Resueltas[[#This Row],[Creada]]</f>
        <v>25</v>
      </c>
      <c r="N180" s="1">
        <f>Tabla1_Resueltas[[#This Row],[Fecha Fin Escalado]]-Tabla1_Resueltas[[#This Row],[Fecha Inicio Escalado]]</f>
        <v>0</v>
      </c>
      <c r="O180" s="1">
        <f>YEAR(Tabla1_Resueltas[[#This Row],[Resuelta]])</f>
        <v>2023</v>
      </c>
      <c r="P180" s="1">
        <f>MONTH(Tabla1_Resueltas[[#This Row],[Resuelta]])</f>
        <v>2</v>
      </c>
      <c r="Q180" s="1">
        <f>_xlfn.PERCENTILE.INC(Tabla1_Resueltas[CicleTime],0.85)</f>
        <v>28</v>
      </c>
      <c r="R180" s="1">
        <f>_xlfn.PERCENTILE.INC(Tabla1_Resueltas[CicleTime],0.7)</f>
        <v>9</v>
      </c>
      <c r="S180" s="1">
        <f>_xlfn.PERCENTILE.INC(Tabla1_Resueltas[CicleTime],0.5)</f>
        <v>3</v>
      </c>
    </row>
    <row r="181" spans="1:19" x14ac:dyDescent="0.35">
      <c r="A181" t="s">
        <v>19</v>
      </c>
      <c r="B181" t="s">
        <v>2088</v>
      </c>
      <c r="C181" t="s">
        <v>20</v>
      </c>
      <c r="D181" t="s">
        <v>132</v>
      </c>
      <c r="E181" t="s">
        <v>235</v>
      </c>
      <c r="F181">
        <v>6245934</v>
      </c>
      <c r="G181" s="2">
        <v>44950</v>
      </c>
      <c r="H181" s="2">
        <v>44973</v>
      </c>
      <c r="I181" s="2"/>
      <c r="J181" s="2"/>
      <c r="K181" t="s">
        <v>1037</v>
      </c>
      <c r="L181" s="2">
        <v>44958</v>
      </c>
      <c r="M181" s="1">
        <f>Tabla1_Resueltas[[#This Row],[Resuelta]]-Tabla1_Resueltas[[#This Row],[Creada]]</f>
        <v>8</v>
      </c>
      <c r="N181" s="1">
        <f>Tabla1_Resueltas[[#This Row],[Fecha Fin Escalado]]-Tabla1_Resueltas[[#This Row],[Fecha Inicio Escalado]]</f>
        <v>0</v>
      </c>
      <c r="O181" s="1">
        <f>YEAR(Tabla1_Resueltas[[#This Row],[Resuelta]])</f>
        <v>2023</v>
      </c>
      <c r="P181" s="1">
        <f>MONTH(Tabla1_Resueltas[[#This Row],[Resuelta]])</f>
        <v>2</v>
      </c>
      <c r="Q181" s="1">
        <f>_xlfn.PERCENTILE.INC(Tabla1_Resueltas[CicleTime],0.85)</f>
        <v>28</v>
      </c>
      <c r="R181" s="1">
        <f>_xlfn.PERCENTILE.INC(Tabla1_Resueltas[CicleTime],0.7)</f>
        <v>9</v>
      </c>
      <c r="S181" s="1">
        <f>_xlfn.PERCENTILE.INC(Tabla1_Resueltas[CicleTime],0.5)</f>
        <v>3</v>
      </c>
    </row>
    <row r="182" spans="1:19" x14ac:dyDescent="0.35">
      <c r="A182" t="s">
        <v>17</v>
      </c>
      <c r="B182" t="s">
        <v>2083</v>
      </c>
      <c r="C182" t="s">
        <v>18</v>
      </c>
      <c r="D182" t="s">
        <v>132</v>
      </c>
      <c r="E182" t="s">
        <v>242</v>
      </c>
      <c r="F182">
        <v>6242102</v>
      </c>
      <c r="G182" s="2">
        <v>44949</v>
      </c>
      <c r="H182" s="2">
        <v>44985</v>
      </c>
      <c r="I182" s="2"/>
      <c r="J182" s="2"/>
      <c r="K182" t="s">
        <v>1037</v>
      </c>
      <c r="L182" s="2">
        <v>44970</v>
      </c>
      <c r="M182" s="1">
        <f>Tabla1_Resueltas[[#This Row],[Resuelta]]-Tabla1_Resueltas[[#This Row],[Creada]]</f>
        <v>21</v>
      </c>
      <c r="N182" s="1">
        <f>Tabla1_Resueltas[[#This Row],[Fecha Fin Escalado]]-Tabla1_Resueltas[[#This Row],[Fecha Inicio Escalado]]</f>
        <v>0</v>
      </c>
      <c r="O182" s="1">
        <f>YEAR(Tabla1_Resueltas[[#This Row],[Resuelta]])</f>
        <v>2023</v>
      </c>
      <c r="P182" s="1">
        <f>MONTH(Tabla1_Resueltas[[#This Row],[Resuelta]])</f>
        <v>2</v>
      </c>
      <c r="Q182" s="1">
        <f>_xlfn.PERCENTILE.INC(Tabla1_Resueltas[CicleTime],0.85)</f>
        <v>28</v>
      </c>
      <c r="R182" s="1">
        <f>_xlfn.PERCENTILE.INC(Tabla1_Resueltas[CicleTime],0.7)</f>
        <v>9</v>
      </c>
      <c r="S182" s="1">
        <f>_xlfn.PERCENTILE.INC(Tabla1_Resueltas[CicleTime],0.5)</f>
        <v>3</v>
      </c>
    </row>
    <row r="183" spans="1:19" x14ac:dyDescent="0.35">
      <c r="A183" t="s">
        <v>17</v>
      </c>
      <c r="B183" t="s">
        <v>2092</v>
      </c>
      <c r="C183" t="s">
        <v>18</v>
      </c>
      <c r="D183" t="s">
        <v>132</v>
      </c>
      <c r="E183" t="s">
        <v>243</v>
      </c>
      <c r="F183">
        <v>6240737</v>
      </c>
      <c r="G183" s="2">
        <v>44949</v>
      </c>
      <c r="H183" s="2">
        <v>44973</v>
      </c>
      <c r="I183" s="2"/>
      <c r="J183" s="2"/>
      <c r="K183" t="s">
        <v>1037</v>
      </c>
      <c r="L183" s="2">
        <v>44958</v>
      </c>
      <c r="M183" s="1">
        <f>Tabla1_Resueltas[[#This Row],[Resuelta]]-Tabla1_Resueltas[[#This Row],[Creada]]</f>
        <v>9</v>
      </c>
      <c r="N183" s="1">
        <f>Tabla1_Resueltas[[#This Row],[Fecha Fin Escalado]]-Tabla1_Resueltas[[#This Row],[Fecha Inicio Escalado]]</f>
        <v>0</v>
      </c>
      <c r="O183" s="1">
        <f>YEAR(Tabla1_Resueltas[[#This Row],[Resuelta]])</f>
        <v>2023</v>
      </c>
      <c r="P183" s="1">
        <f>MONTH(Tabla1_Resueltas[[#This Row],[Resuelta]])</f>
        <v>2</v>
      </c>
      <c r="Q183" s="1">
        <f>_xlfn.PERCENTILE.INC(Tabla1_Resueltas[CicleTime],0.85)</f>
        <v>28</v>
      </c>
      <c r="R183" s="1">
        <f>_xlfn.PERCENTILE.INC(Tabla1_Resueltas[CicleTime],0.7)</f>
        <v>9</v>
      </c>
      <c r="S183" s="1">
        <f>_xlfn.PERCENTILE.INC(Tabla1_Resueltas[CicleTime],0.5)</f>
        <v>3</v>
      </c>
    </row>
    <row r="184" spans="1:19" x14ac:dyDescent="0.35">
      <c r="A184" t="s">
        <v>19</v>
      </c>
      <c r="B184" t="s">
        <v>2088</v>
      </c>
      <c r="C184" t="s">
        <v>43</v>
      </c>
      <c r="D184" t="s">
        <v>132</v>
      </c>
      <c r="E184" t="s">
        <v>246</v>
      </c>
      <c r="F184">
        <v>6239129</v>
      </c>
      <c r="G184" s="2">
        <v>44949</v>
      </c>
      <c r="H184" s="2">
        <v>44981</v>
      </c>
      <c r="I184" s="2">
        <v>44949</v>
      </c>
      <c r="J184" s="2">
        <v>44966</v>
      </c>
      <c r="K184" t="s">
        <v>1037</v>
      </c>
      <c r="L184" s="2">
        <v>44966</v>
      </c>
      <c r="M184" s="1">
        <f>Tabla1_Resueltas[[#This Row],[Resuelta]]-Tabla1_Resueltas[[#This Row],[Creada]]</f>
        <v>17</v>
      </c>
      <c r="N184" s="1">
        <f>Tabla1_Resueltas[[#This Row],[Fecha Fin Escalado]]-Tabla1_Resueltas[[#This Row],[Fecha Inicio Escalado]]</f>
        <v>17</v>
      </c>
      <c r="O184" s="1">
        <f>YEAR(Tabla1_Resueltas[[#This Row],[Resuelta]])</f>
        <v>2023</v>
      </c>
      <c r="P184" s="1">
        <f>MONTH(Tabla1_Resueltas[[#This Row],[Resuelta]])</f>
        <v>2</v>
      </c>
      <c r="Q184" s="1">
        <f>_xlfn.PERCENTILE.INC(Tabla1_Resueltas[CicleTime],0.85)</f>
        <v>28</v>
      </c>
      <c r="R184" s="1">
        <f>_xlfn.PERCENTILE.INC(Tabla1_Resueltas[CicleTime],0.7)</f>
        <v>9</v>
      </c>
      <c r="S184" s="1">
        <f>_xlfn.PERCENTILE.INC(Tabla1_Resueltas[CicleTime],0.5)</f>
        <v>3</v>
      </c>
    </row>
    <row r="185" spans="1:19" x14ac:dyDescent="0.35">
      <c r="A185" t="s">
        <v>19</v>
      </c>
      <c r="B185" t="s">
        <v>2090</v>
      </c>
      <c r="C185" t="s">
        <v>18</v>
      </c>
      <c r="D185" t="s">
        <v>132</v>
      </c>
      <c r="E185" t="s">
        <v>259</v>
      </c>
      <c r="F185">
        <v>6222697</v>
      </c>
      <c r="G185" s="2">
        <v>44945</v>
      </c>
      <c r="H185" s="2">
        <v>44982</v>
      </c>
      <c r="I185" s="2"/>
      <c r="J185" s="2"/>
      <c r="K185" t="s">
        <v>1037</v>
      </c>
      <c r="L185" s="2">
        <v>44967</v>
      </c>
      <c r="M185" s="1">
        <f>Tabla1_Resueltas[[#This Row],[Resuelta]]-Tabla1_Resueltas[[#This Row],[Creada]]</f>
        <v>22</v>
      </c>
      <c r="N185" s="1">
        <f>Tabla1_Resueltas[[#This Row],[Fecha Fin Escalado]]-Tabla1_Resueltas[[#This Row],[Fecha Inicio Escalado]]</f>
        <v>0</v>
      </c>
      <c r="O185" s="1">
        <f>YEAR(Tabla1_Resueltas[[#This Row],[Resuelta]])</f>
        <v>2023</v>
      </c>
      <c r="P185" s="1">
        <f>MONTH(Tabla1_Resueltas[[#This Row],[Resuelta]])</f>
        <v>2</v>
      </c>
      <c r="Q185" s="1">
        <f>_xlfn.PERCENTILE.INC(Tabla1_Resueltas[CicleTime],0.85)</f>
        <v>28</v>
      </c>
      <c r="R185" s="1">
        <f>_xlfn.PERCENTILE.INC(Tabla1_Resueltas[CicleTime],0.7)</f>
        <v>9</v>
      </c>
      <c r="S185" s="1">
        <f>_xlfn.PERCENTILE.INC(Tabla1_Resueltas[CicleTime],0.5)</f>
        <v>3</v>
      </c>
    </row>
    <row r="186" spans="1:19" x14ac:dyDescent="0.35">
      <c r="A186" t="s">
        <v>19</v>
      </c>
      <c r="B186" t="s">
        <v>2088</v>
      </c>
      <c r="C186" t="s">
        <v>36</v>
      </c>
      <c r="D186" t="s">
        <v>132</v>
      </c>
      <c r="E186" t="s">
        <v>273</v>
      </c>
      <c r="F186">
        <v>6202652</v>
      </c>
      <c r="G186" s="2">
        <v>44943</v>
      </c>
      <c r="H186" s="2">
        <v>44989</v>
      </c>
      <c r="I186" s="2">
        <v>44943</v>
      </c>
      <c r="J186" s="2">
        <v>44974</v>
      </c>
      <c r="K186" t="s">
        <v>1037</v>
      </c>
      <c r="L186" s="2">
        <v>44974</v>
      </c>
      <c r="M186" s="1">
        <f>Tabla1_Resueltas[[#This Row],[Resuelta]]-Tabla1_Resueltas[[#This Row],[Creada]]</f>
        <v>31</v>
      </c>
      <c r="N186" s="1">
        <f>Tabla1_Resueltas[[#This Row],[Fecha Fin Escalado]]-Tabla1_Resueltas[[#This Row],[Fecha Inicio Escalado]]</f>
        <v>31</v>
      </c>
      <c r="O186" s="1">
        <f>YEAR(Tabla1_Resueltas[[#This Row],[Resuelta]])</f>
        <v>2023</v>
      </c>
      <c r="P186" s="1">
        <f>MONTH(Tabla1_Resueltas[[#This Row],[Resuelta]])</f>
        <v>2</v>
      </c>
      <c r="Q186" s="1">
        <f>_xlfn.PERCENTILE.INC(Tabla1_Resueltas[CicleTime],0.85)</f>
        <v>28</v>
      </c>
      <c r="R186" s="1">
        <f>_xlfn.PERCENTILE.INC(Tabla1_Resueltas[CicleTime],0.7)</f>
        <v>9</v>
      </c>
      <c r="S186" s="1">
        <f>_xlfn.PERCENTILE.INC(Tabla1_Resueltas[CicleTime],0.5)</f>
        <v>3</v>
      </c>
    </row>
    <row r="187" spans="1:19" x14ac:dyDescent="0.35">
      <c r="A187" t="s">
        <v>19</v>
      </c>
      <c r="B187" t="s">
        <v>2088</v>
      </c>
      <c r="C187" t="s">
        <v>36</v>
      </c>
      <c r="D187" t="s">
        <v>132</v>
      </c>
      <c r="E187" t="s">
        <v>285</v>
      </c>
      <c r="F187">
        <v>6191983</v>
      </c>
      <c r="G187" s="2">
        <v>44942</v>
      </c>
      <c r="H187" s="2">
        <v>44974</v>
      </c>
      <c r="I187" s="2">
        <v>44942</v>
      </c>
      <c r="J187" s="2">
        <v>44945</v>
      </c>
      <c r="K187" t="s">
        <v>1037</v>
      </c>
      <c r="L187" s="2">
        <v>44959</v>
      </c>
      <c r="M187" s="1">
        <f>Tabla1_Resueltas[[#This Row],[Resuelta]]-Tabla1_Resueltas[[#This Row],[Creada]]</f>
        <v>17</v>
      </c>
      <c r="N187" s="1">
        <f>Tabla1_Resueltas[[#This Row],[Fecha Fin Escalado]]-Tabla1_Resueltas[[#This Row],[Fecha Inicio Escalado]]</f>
        <v>3</v>
      </c>
      <c r="O187" s="1">
        <f>YEAR(Tabla1_Resueltas[[#This Row],[Resuelta]])</f>
        <v>2023</v>
      </c>
      <c r="P187" s="1">
        <f>MONTH(Tabla1_Resueltas[[#This Row],[Resuelta]])</f>
        <v>2</v>
      </c>
      <c r="Q187" s="1">
        <f>_xlfn.PERCENTILE.INC(Tabla1_Resueltas[CicleTime],0.85)</f>
        <v>28</v>
      </c>
      <c r="R187" s="1">
        <f>_xlfn.PERCENTILE.INC(Tabla1_Resueltas[CicleTime],0.7)</f>
        <v>9</v>
      </c>
      <c r="S187" s="1">
        <f>_xlfn.PERCENTILE.INC(Tabla1_Resueltas[CicleTime],0.5)</f>
        <v>3</v>
      </c>
    </row>
    <row r="188" spans="1:19" x14ac:dyDescent="0.35">
      <c r="A188" t="s">
        <v>19</v>
      </c>
      <c r="B188" t="s">
        <v>2090</v>
      </c>
      <c r="C188" t="s">
        <v>20</v>
      </c>
      <c r="D188" t="s">
        <v>132</v>
      </c>
      <c r="E188" t="s">
        <v>292</v>
      </c>
      <c r="F188">
        <v>6184766</v>
      </c>
      <c r="G188" s="2">
        <v>44940</v>
      </c>
      <c r="H188" s="2">
        <v>44972</v>
      </c>
      <c r="I188" s="2"/>
      <c r="J188" s="2"/>
      <c r="K188" t="s">
        <v>1037</v>
      </c>
      <c r="L188" s="2">
        <v>44972</v>
      </c>
      <c r="M188" s="1">
        <f>Tabla1_Resueltas[[#This Row],[Resuelta]]-Tabla1_Resueltas[[#This Row],[Creada]]</f>
        <v>32</v>
      </c>
      <c r="N188" s="1">
        <f>Tabla1_Resueltas[[#This Row],[Fecha Fin Escalado]]-Tabla1_Resueltas[[#This Row],[Fecha Inicio Escalado]]</f>
        <v>0</v>
      </c>
      <c r="O188" s="1">
        <f>YEAR(Tabla1_Resueltas[[#This Row],[Resuelta]])</f>
        <v>2023</v>
      </c>
      <c r="P188" s="1">
        <f>MONTH(Tabla1_Resueltas[[#This Row],[Resuelta]])</f>
        <v>2</v>
      </c>
      <c r="Q188" s="1">
        <f>_xlfn.PERCENTILE.INC(Tabla1_Resueltas[CicleTime],0.85)</f>
        <v>28</v>
      </c>
      <c r="R188" s="1">
        <f>_xlfn.PERCENTILE.INC(Tabla1_Resueltas[CicleTime],0.7)</f>
        <v>9</v>
      </c>
      <c r="S188" s="1">
        <f>_xlfn.PERCENTILE.INC(Tabla1_Resueltas[CicleTime],0.5)</f>
        <v>3</v>
      </c>
    </row>
    <row r="189" spans="1:19" x14ac:dyDescent="0.35">
      <c r="A189" t="s">
        <v>19</v>
      </c>
      <c r="B189" t="s">
        <v>2090</v>
      </c>
      <c r="C189" t="s">
        <v>18</v>
      </c>
      <c r="D189" t="s">
        <v>132</v>
      </c>
      <c r="E189" t="s">
        <v>293</v>
      </c>
      <c r="F189">
        <v>6182536</v>
      </c>
      <c r="G189" s="2">
        <v>44939</v>
      </c>
      <c r="H189" s="2">
        <v>44993</v>
      </c>
      <c r="I189" s="2"/>
      <c r="J189" s="2"/>
      <c r="K189" t="s">
        <v>1037</v>
      </c>
      <c r="L189" s="2">
        <v>44978</v>
      </c>
      <c r="M189" s="1">
        <f>Tabla1_Resueltas[[#This Row],[Resuelta]]-Tabla1_Resueltas[[#This Row],[Creada]]</f>
        <v>39</v>
      </c>
      <c r="N189" s="1">
        <f>Tabla1_Resueltas[[#This Row],[Fecha Fin Escalado]]-Tabla1_Resueltas[[#This Row],[Fecha Inicio Escalado]]</f>
        <v>0</v>
      </c>
      <c r="O189" s="1">
        <f>YEAR(Tabla1_Resueltas[[#This Row],[Resuelta]])</f>
        <v>2023</v>
      </c>
      <c r="P189" s="1">
        <f>MONTH(Tabla1_Resueltas[[#This Row],[Resuelta]])</f>
        <v>2</v>
      </c>
      <c r="Q189" s="1">
        <f>_xlfn.PERCENTILE.INC(Tabla1_Resueltas[CicleTime],0.85)</f>
        <v>28</v>
      </c>
      <c r="R189" s="1">
        <f>_xlfn.PERCENTILE.INC(Tabla1_Resueltas[CicleTime],0.7)</f>
        <v>9</v>
      </c>
      <c r="S189" s="1">
        <f>_xlfn.PERCENTILE.INC(Tabla1_Resueltas[CicleTime],0.5)</f>
        <v>3</v>
      </c>
    </row>
    <row r="190" spans="1:19" x14ac:dyDescent="0.35">
      <c r="A190" t="s">
        <v>19</v>
      </c>
      <c r="B190" t="s">
        <v>2093</v>
      </c>
      <c r="C190" t="s">
        <v>20</v>
      </c>
      <c r="D190" t="s">
        <v>6</v>
      </c>
      <c r="E190" t="s">
        <v>294</v>
      </c>
      <c r="F190">
        <v>6180238</v>
      </c>
      <c r="G190" s="2">
        <v>44939</v>
      </c>
      <c r="H190" s="2">
        <v>44980</v>
      </c>
      <c r="I190" s="2"/>
      <c r="J190" s="2"/>
      <c r="K190" t="s">
        <v>1037</v>
      </c>
      <c r="L190" s="2">
        <v>44980</v>
      </c>
      <c r="M190" s="1">
        <f>Tabla1_Resueltas[[#This Row],[Resuelta]]-Tabla1_Resueltas[[#This Row],[Creada]]</f>
        <v>41</v>
      </c>
      <c r="N190" s="1">
        <f>Tabla1_Resueltas[[#This Row],[Fecha Fin Escalado]]-Tabla1_Resueltas[[#This Row],[Fecha Inicio Escalado]]</f>
        <v>0</v>
      </c>
      <c r="O190" s="1">
        <f>YEAR(Tabla1_Resueltas[[#This Row],[Resuelta]])</f>
        <v>2023</v>
      </c>
      <c r="P190" s="1">
        <f>MONTH(Tabla1_Resueltas[[#This Row],[Resuelta]])</f>
        <v>2</v>
      </c>
      <c r="Q190" s="1">
        <f>_xlfn.PERCENTILE.INC(Tabla1_Resueltas[CicleTime],0.85)</f>
        <v>28</v>
      </c>
      <c r="R190" s="1">
        <f>_xlfn.PERCENTILE.INC(Tabla1_Resueltas[CicleTime],0.7)</f>
        <v>9</v>
      </c>
      <c r="S190" s="1">
        <f>_xlfn.PERCENTILE.INC(Tabla1_Resueltas[CicleTime],0.5)</f>
        <v>3</v>
      </c>
    </row>
    <row r="191" spans="1:19" x14ac:dyDescent="0.35">
      <c r="A191" t="s">
        <v>19</v>
      </c>
      <c r="B191" t="s">
        <v>2086</v>
      </c>
      <c r="C191" t="s">
        <v>20</v>
      </c>
      <c r="D191" t="s">
        <v>132</v>
      </c>
      <c r="E191" t="s">
        <v>308</v>
      </c>
      <c r="F191">
        <v>6169403</v>
      </c>
      <c r="G191" s="2">
        <v>44938</v>
      </c>
      <c r="H191" s="2">
        <v>44978</v>
      </c>
      <c r="I191" s="2">
        <v>44938</v>
      </c>
      <c r="J191" s="2">
        <v>44963</v>
      </c>
      <c r="K191" t="s">
        <v>1037</v>
      </c>
      <c r="L191" s="2">
        <v>44963</v>
      </c>
      <c r="M191" s="1">
        <f>Tabla1_Resueltas[[#This Row],[Resuelta]]-Tabla1_Resueltas[[#This Row],[Creada]]</f>
        <v>25</v>
      </c>
      <c r="N191" s="1">
        <f>Tabla1_Resueltas[[#This Row],[Fecha Fin Escalado]]-Tabla1_Resueltas[[#This Row],[Fecha Inicio Escalado]]</f>
        <v>25</v>
      </c>
      <c r="O191" s="1">
        <f>YEAR(Tabla1_Resueltas[[#This Row],[Resuelta]])</f>
        <v>2023</v>
      </c>
      <c r="P191" s="1">
        <f>MONTH(Tabla1_Resueltas[[#This Row],[Resuelta]])</f>
        <v>2</v>
      </c>
      <c r="Q191" s="1">
        <f>_xlfn.PERCENTILE.INC(Tabla1_Resueltas[CicleTime],0.85)</f>
        <v>28</v>
      </c>
      <c r="R191" s="1">
        <f>_xlfn.PERCENTILE.INC(Tabla1_Resueltas[CicleTime],0.7)</f>
        <v>9</v>
      </c>
      <c r="S191" s="1">
        <f>_xlfn.PERCENTILE.INC(Tabla1_Resueltas[CicleTime],0.5)</f>
        <v>3</v>
      </c>
    </row>
    <row r="192" spans="1:19" x14ac:dyDescent="0.35">
      <c r="A192" t="s">
        <v>19</v>
      </c>
      <c r="B192" t="s">
        <v>2090</v>
      </c>
      <c r="C192" t="s">
        <v>18</v>
      </c>
      <c r="D192" t="s">
        <v>6</v>
      </c>
      <c r="E192" t="s">
        <v>312</v>
      </c>
      <c r="F192">
        <v>6165540</v>
      </c>
      <c r="G192" s="2">
        <v>44937</v>
      </c>
      <c r="H192" s="2">
        <v>44980</v>
      </c>
      <c r="I192" s="2"/>
      <c r="J192" s="2"/>
      <c r="K192" t="s">
        <v>1037</v>
      </c>
      <c r="L192" s="2">
        <v>44980</v>
      </c>
      <c r="M192" s="1">
        <f>Tabla1_Resueltas[[#This Row],[Resuelta]]-Tabla1_Resueltas[[#This Row],[Creada]]</f>
        <v>43</v>
      </c>
      <c r="N192" s="1">
        <f>Tabla1_Resueltas[[#This Row],[Fecha Fin Escalado]]-Tabla1_Resueltas[[#This Row],[Fecha Inicio Escalado]]</f>
        <v>0</v>
      </c>
      <c r="O192" s="1">
        <f>YEAR(Tabla1_Resueltas[[#This Row],[Resuelta]])</f>
        <v>2023</v>
      </c>
      <c r="P192" s="1">
        <f>MONTH(Tabla1_Resueltas[[#This Row],[Resuelta]])</f>
        <v>2</v>
      </c>
      <c r="Q192" s="1">
        <f>_xlfn.PERCENTILE.INC(Tabla1_Resueltas[CicleTime],0.85)</f>
        <v>28</v>
      </c>
      <c r="R192" s="1">
        <f>_xlfn.PERCENTILE.INC(Tabla1_Resueltas[CicleTime],0.7)</f>
        <v>9</v>
      </c>
      <c r="S192" s="1">
        <f>_xlfn.PERCENTILE.INC(Tabla1_Resueltas[CicleTime],0.5)</f>
        <v>3</v>
      </c>
    </row>
    <row r="193" spans="1:19" x14ac:dyDescent="0.35">
      <c r="A193" t="s">
        <v>19</v>
      </c>
      <c r="B193" t="s">
        <v>2084</v>
      </c>
      <c r="C193" t="s">
        <v>20</v>
      </c>
      <c r="D193" t="s">
        <v>132</v>
      </c>
      <c r="E193" t="s">
        <v>327</v>
      </c>
      <c r="F193">
        <v>6152977</v>
      </c>
      <c r="G193" s="2">
        <v>44936</v>
      </c>
      <c r="H193" s="2">
        <v>44981</v>
      </c>
      <c r="I193" s="2">
        <v>44937</v>
      </c>
      <c r="J193" s="2">
        <v>44965</v>
      </c>
      <c r="K193" t="s">
        <v>1037</v>
      </c>
      <c r="L193" s="2">
        <v>44965</v>
      </c>
      <c r="M193" s="1">
        <f>Tabla1_Resueltas[[#This Row],[Resuelta]]-Tabla1_Resueltas[[#This Row],[Creada]]</f>
        <v>29</v>
      </c>
      <c r="N193" s="1">
        <f>Tabla1_Resueltas[[#This Row],[Fecha Fin Escalado]]-Tabla1_Resueltas[[#This Row],[Fecha Inicio Escalado]]</f>
        <v>28</v>
      </c>
      <c r="O193" s="1">
        <f>YEAR(Tabla1_Resueltas[[#This Row],[Resuelta]])</f>
        <v>2023</v>
      </c>
      <c r="P193" s="1">
        <f>MONTH(Tabla1_Resueltas[[#This Row],[Resuelta]])</f>
        <v>2</v>
      </c>
      <c r="Q193" s="1">
        <f>_xlfn.PERCENTILE.INC(Tabla1_Resueltas[CicleTime],0.85)</f>
        <v>28</v>
      </c>
      <c r="R193" s="1">
        <f>_xlfn.PERCENTILE.INC(Tabla1_Resueltas[CicleTime],0.7)</f>
        <v>9</v>
      </c>
      <c r="S193" s="1">
        <f>_xlfn.PERCENTILE.INC(Tabla1_Resueltas[CicleTime],0.5)</f>
        <v>3</v>
      </c>
    </row>
    <row r="194" spans="1:19" x14ac:dyDescent="0.35">
      <c r="A194" t="s">
        <v>19</v>
      </c>
      <c r="B194" t="s">
        <v>2086</v>
      </c>
      <c r="C194" t="s">
        <v>20</v>
      </c>
      <c r="D194" t="s">
        <v>132</v>
      </c>
      <c r="E194" t="s">
        <v>332</v>
      </c>
      <c r="F194">
        <v>6148654</v>
      </c>
      <c r="G194" s="2">
        <v>44935</v>
      </c>
      <c r="H194" s="2">
        <v>44973</v>
      </c>
      <c r="I194" s="2">
        <v>44935</v>
      </c>
      <c r="J194" s="2">
        <v>44958</v>
      </c>
      <c r="K194" t="s">
        <v>1037</v>
      </c>
      <c r="L194" s="2">
        <v>44958</v>
      </c>
      <c r="M194" s="1">
        <f>Tabla1_Resueltas[[#This Row],[Resuelta]]-Tabla1_Resueltas[[#This Row],[Creada]]</f>
        <v>23</v>
      </c>
      <c r="N194" s="1">
        <f>Tabla1_Resueltas[[#This Row],[Fecha Fin Escalado]]-Tabla1_Resueltas[[#This Row],[Fecha Inicio Escalado]]</f>
        <v>23</v>
      </c>
      <c r="O194" s="1">
        <f>YEAR(Tabla1_Resueltas[[#This Row],[Resuelta]])</f>
        <v>2023</v>
      </c>
      <c r="P194" s="1">
        <f>MONTH(Tabla1_Resueltas[[#This Row],[Resuelta]])</f>
        <v>2</v>
      </c>
      <c r="Q194" s="1">
        <f>_xlfn.PERCENTILE.INC(Tabla1_Resueltas[CicleTime],0.85)</f>
        <v>28</v>
      </c>
      <c r="R194" s="1">
        <f>_xlfn.PERCENTILE.INC(Tabla1_Resueltas[CicleTime],0.7)</f>
        <v>9</v>
      </c>
      <c r="S194" s="1">
        <f>_xlfn.PERCENTILE.INC(Tabla1_Resueltas[CicleTime],0.5)</f>
        <v>3</v>
      </c>
    </row>
    <row r="195" spans="1:19" x14ac:dyDescent="0.35">
      <c r="A195" t="s">
        <v>19</v>
      </c>
      <c r="B195" t="s">
        <v>2088</v>
      </c>
      <c r="C195" t="s">
        <v>36</v>
      </c>
      <c r="D195" t="s">
        <v>132</v>
      </c>
      <c r="E195" t="s">
        <v>419</v>
      </c>
      <c r="F195">
        <v>6098838</v>
      </c>
      <c r="G195" s="2">
        <v>44923</v>
      </c>
      <c r="H195" s="2">
        <v>44989</v>
      </c>
      <c r="I195" s="2">
        <v>44923</v>
      </c>
      <c r="J195" s="2">
        <v>44974</v>
      </c>
      <c r="K195" t="s">
        <v>1037</v>
      </c>
      <c r="L195" s="2">
        <v>44974</v>
      </c>
      <c r="M195" s="1">
        <f>Tabla1_Resueltas[[#This Row],[Resuelta]]-Tabla1_Resueltas[[#This Row],[Creada]]</f>
        <v>51</v>
      </c>
      <c r="N195" s="1">
        <f>Tabla1_Resueltas[[#This Row],[Fecha Fin Escalado]]-Tabla1_Resueltas[[#This Row],[Fecha Inicio Escalado]]</f>
        <v>51</v>
      </c>
      <c r="O195" s="1">
        <f>YEAR(Tabla1_Resueltas[[#This Row],[Resuelta]])</f>
        <v>2023</v>
      </c>
      <c r="P195" s="1">
        <f>MONTH(Tabla1_Resueltas[[#This Row],[Resuelta]])</f>
        <v>2</v>
      </c>
      <c r="Q195" s="1">
        <f>_xlfn.PERCENTILE.INC(Tabla1_Resueltas[CicleTime],0.85)</f>
        <v>28</v>
      </c>
      <c r="R195" s="1">
        <f>_xlfn.PERCENTILE.INC(Tabla1_Resueltas[CicleTime],0.7)</f>
        <v>9</v>
      </c>
      <c r="S195" s="1">
        <f>_xlfn.PERCENTILE.INC(Tabla1_Resueltas[CicleTime],0.5)</f>
        <v>3</v>
      </c>
    </row>
    <row r="196" spans="1:19" x14ac:dyDescent="0.35">
      <c r="A196" t="s">
        <v>19</v>
      </c>
      <c r="B196" t="s">
        <v>2090</v>
      </c>
      <c r="C196" t="s">
        <v>18</v>
      </c>
      <c r="D196" t="s">
        <v>132</v>
      </c>
      <c r="E196" t="s">
        <v>457</v>
      </c>
      <c r="F196">
        <v>6064649</v>
      </c>
      <c r="G196" s="2">
        <v>44916</v>
      </c>
      <c r="H196" s="2">
        <v>44994</v>
      </c>
      <c r="I196" s="2"/>
      <c r="J196" s="2"/>
      <c r="K196" t="s">
        <v>1037</v>
      </c>
      <c r="L196" s="2">
        <v>44978</v>
      </c>
      <c r="M196" s="1">
        <f>Tabla1_Resueltas[[#This Row],[Resuelta]]-Tabla1_Resueltas[[#This Row],[Creada]]</f>
        <v>62</v>
      </c>
      <c r="N196" s="1">
        <f>Tabla1_Resueltas[[#This Row],[Fecha Fin Escalado]]-Tabla1_Resueltas[[#This Row],[Fecha Inicio Escalado]]</f>
        <v>0</v>
      </c>
      <c r="O196" s="1">
        <f>YEAR(Tabla1_Resueltas[[#This Row],[Resuelta]])</f>
        <v>2023</v>
      </c>
      <c r="P196" s="1">
        <f>MONTH(Tabla1_Resueltas[[#This Row],[Resuelta]])</f>
        <v>2</v>
      </c>
      <c r="Q196" s="1">
        <f>_xlfn.PERCENTILE.INC(Tabla1_Resueltas[CicleTime],0.85)</f>
        <v>28</v>
      </c>
      <c r="R196" s="1">
        <f>_xlfn.PERCENTILE.INC(Tabla1_Resueltas[CicleTime],0.7)</f>
        <v>9</v>
      </c>
      <c r="S196" s="1">
        <f>_xlfn.PERCENTILE.INC(Tabla1_Resueltas[CicleTime],0.5)</f>
        <v>3</v>
      </c>
    </row>
    <row r="197" spans="1:19" x14ac:dyDescent="0.35">
      <c r="A197" t="s">
        <v>19</v>
      </c>
      <c r="B197" t="s">
        <v>2088</v>
      </c>
      <c r="C197" t="s">
        <v>20</v>
      </c>
      <c r="D197" t="s">
        <v>132</v>
      </c>
      <c r="E197" t="s">
        <v>609</v>
      </c>
      <c r="F197">
        <v>5966503</v>
      </c>
      <c r="G197" s="2">
        <v>44895</v>
      </c>
      <c r="H197" s="2">
        <v>44994</v>
      </c>
      <c r="I197" s="2"/>
      <c r="J197" s="2"/>
      <c r="K197" t="s">
        <v>1037</v>
      </c>
      <c r="L197" s="2">
        <v>44979</v>
      </c>
      <c r="M197" s="1">
        <f>Tabla1_Resueltas[[#This Row],[Resuelta]]-Tabla1_Resueltas[[#This Row],[Creada]]</f>
        <v>84</v>
      </c>
      <c r="N197" s="1">
        <f>Tabla1_Resueltas[[#This Row],[Fecha Fin Escalado]]-Tabla1_Resueltas[[#This Row],[Fecha Inicio Escalado]]</f>
        <v>0</v>
      </c>
      <c r="O197" s="1">
        <f>YEAR(Tabla1_Resueltas[[#This Row],[Resuelta]])</f>
        <v>2023</v>
      </c>
      <c r="P197" s="1">
        <f>MONTH(Tabla1_Resueltas[[#This Row],[Resuelta]])</f>
        <v>2</v>
      </c>
      <c r="Q197" s="1">
        <f>_xlfn.PERCENTILE.INC(Tabla1_Resueltas[CicleTime],0.85)</f>
        <v>28</v>
      </c>
      <c r="R197" s="1">
        <f>_xlfn.PERCENTILE.INC(Tabla1_Resueltas[CicleTime],0.7)</f>
        <v>9</v>
      </c>
      <c r="S197" s="1">
        <f>_xlfn.PERCENTILE.INC(Tabla1_Resueltas[CicleTime],0.5)</f>
        <v>3</v>
      </c>
    </row>
    <row r="198" spans="1:19" x14ac:dyDescent="0.35">
      <c r="A198" t="s">
        <v>19</v>
      </c>
      <c r="B198" t="s">
        <v>2086</v>
      </c>
      <c r="C198" t="s">
        <v>20</v>
      </c>
      <c r="D198" t="s">
        <v>132</v>
      </c>
      <c r="E198" t="s">
        <v>666</v>
      </c>
      <c r="F198">
        <v>5938292</v>
      </c>
      <c r="G198" s="2">
        <v>44889</v>
      </c>
      <c r="H198" s="2">
        <v>44986</v>
      </c>
      <c r="I198" s="2">
        <v>44889</v>
      </c>
      <c r="J198" s="2">
        <v>44971</v>
      </c>
      <c r="K198" t="s">
        <v>1037</v>
      </c>
      <c r="L198" s="2">
        <v>44971</v>
      </c>
      <c r="M198" s="1">
        <f>Tabla1_Resueltas[[#This Row],[Resuelta]]-Tabla1_Resueltas[[#This Row],[Creada]]</f>
        <v>82</v>
      </c>
      <c r="N198" s="1">
        <f>Tabla1_Resueltas[[#This Row],[Fecha Fin Escalado]]-Tabla1_Resueltas[[#This Row],[Fecha Inicio Escalado]]</f>
        <v>82</v>
      </c>
      <c r="O198" s="1">
        <f>YEAR(Tabla1_Resueltas[[#This Row],[Resuelta]])</f>
        <v>2023</v>
      </c>
      <c r="P198" s="1">
        <f>MONTH(Tabla1_Resueltas[[#This Row],[Resuelta]])</f>
        <v>2</v>
      </c>
      <c r="Q198" s="1">
        <f>_xlfn.PERCENTILE.INC(Tabla1_Resueltas[CicleTime],0.85)</f>
        <v>28</v>
      </c>
      <c r="R198" s="1">
        <f>_xlfn.PERCENTILE.INC(Tabla1_Resueltas[CicleTime],0.7)</f>
        <v>9</v>
      </c>
      <c r="S198" s="1">
        <f>_xlfn.PERCENTILE.INC(Tabla1_Resueltas[CicleTime],0.5)</f>
        <v>3</v>
      </c>
    </row>
    <row r="199" spans="1:19" x14ac:dyDescent="0.35">
      <c r="A199" t="s">
        <v>19</v>
      </c>
      <c r="B199" t="s">
        <v>2086</v>
      </c>
      <c r="C199" t="s">
        <v>36</v>
      </c>
      <c r="D199" t="s">
        <v>132</v>
      </c>
      <c r="E199" t="s">
        <v>679</v>
      </c>
      <c r="F199">
        <v>5927414</v>
      </c>
      <c r="G199" s="2">
        <v>44888</v>
      </c>
      <c r="H199" s="2">
        <v>44981</v>
      </c>
      <c r="I199" s="2">
        <v>44888</v>
      </c>
      <c r="J199" s="2">
        <v>44966</v>
      </c>
      <c r="K199" t="s">
        <v>1037</v>
      </c>
      <c r="L199" s="2">
        <v>44966</v>
      </c>
      <c r="M199" s="1">
        <f>Tabla1_Resueltas[[#This Row],[Resuelta]]-Tabla1_Resueltas[[#This Row],[Creada]]</f>
        <v>78</v>
      </c>
      <c r="N199" s="1">
        <f>Tabla1_Resueltas[[#This Row],[Fecha Fin Escalado]]-Tabla1_Resueltas[[#This Row],[Fecha Inicio Escalado]]</f>
        <v>78</v>
      </c>
      <c r="O199" s="1">
        <f>YEAR(Tabla1_Resueltas[[#This Row],[Resuelta]])</f>
        <v>2023</v>
      </c>
      <c r="P199" s="1">
        <f>MONTH(Tabla1_Resueltas[[#This Row],[Resuelta]])</f>
        <v>2</v>
      </c>
      <c r="Q199" s="1">
        <f>_xlfn.PERCENTILE.INC(Tabla1_Resueltas[CicleTime],0.85)</f>
        <v>28</v>
      </c>
      <c r="R199" s="1">
        <f>_xlfn.PERCENTILE.INC(Tabla1_Resueltas[CicleTime],0.7)</f>
        <v>9</v>
      </c>
      <c r="S199" s="1">
        <f>_xlfn.PERCENTILE.INC(Tabla1_Resueltas[CicleTime],0.5)</f>
        <v>3</v>
      </c>
    </row>
    <row r="200" spans="1:19" x14ac:dyDescent="0.35">
      <c r="A200" t="s">
        <v>19</v>
      </c>
      <c r="B200" t="s">
        <v>2088</v>
      </c>
      <c r="C200" t="s">
        <v>20</v>
      </c>
      <c r="D200" t="s">
        <v>6</v>
      </c>
      <c r="E200" t="s">
        <v>44</v>
      </c>
      <c r="F200">
        <v>5921131</v>
      </c>
      <c r="G200" s="2">
        <v>44887</v>
      </c>
      <c r="H200" s="2">
        <v>44984</v>
      </c>
      <c r="I200" s="2">
        <v>44887</v>
      </c>
      <c r="J200" s="2">
        <v>44984</v>
      </c>
      <c r="K200" t="s">
        <v>1037</v>
      </c>
      <c r="L200" s="2">
        <v>44984</v>
      </c>
      <c r="M200" s="1">
        <f>Tabla1_Resueltas[[#This Row],[Resuelta]]-Tabla1_Resueltas[[#This Row],[Creada]]</f>
        <v>97</v>
      </c>
      <c r="N200" s="1">
        <f>Tabla1_Resueltas[[#This Row],[Fecha Fin Escalado]]-Tabla1_Resueltas[[#This Row],[Fecha Inicio Escalado]]</f>
        <v>97</v>
      </c>
      <c r="O200" s="1">
        <f>YEAR(Tabla1_Resueltas[[#This Row],[Resuelta]])</f>
        <v>2023</v>
      </c>
      <c r="P200" s="1">
        <f>MONTH(Tabla1_Resueltas[[#This Row],[Resuelta]])</f>
        <v>2</v>
      </c>
      <c r="Q200" s="1">
        <f>_xlfn.PERCENTILE.INC(Tabla1_Resueltas[CicleTime],0.85)</f>
        <v>28</v>
      </c>
      <c r="R200" s="1">
        <f>_xlfn.PERCENTILE.INC(Tabla1_Resueltas[CicleTime],0.7)</f>
        <v>9</v>
      </c>
      <c r="S200" s="1">
        <f>_xlfn.PERCENTILE.INC(Tabla1_Resueltas[CicleTime],0.5)</f>
        <v>3</v>
      </c>
    </row>
    <row r="201" spans="1:19" x14ac:dyDescent="0.35">
      <c r="A201" t="s">
        <v>19</v>
      </c>
      <c r="B201" t="s">
        <v>2088</v>
      </c>
      <c r="C201" t="s">
        <v>20</v>
      </c>
      <c r="D201" t="s">
        <v>6</v>
      </c>
      <c r="E201" t="s">
        <v>45</v>
      </c>
      <c r="F201">
        <v>5887818</v>
      </c>
      <c r="G201" s="2">
        <v>44881</v>
      </c>
      <c r="H201" s="2">
        <v>44981</v>
      </c>
      <c r="I201" s="2">
        <v>44881</v>
      </c>
      <c r="J201" s="2">
        <v>44981</v>
      </c>
      <c r="K201" t="s">
        <v>1037</v>
      </c>
      <c r="L201" s="2">
        <v>44981</v>
      </c>
      <c r="M201" s="1">
        <f>Tabla1_Resueltas[[#This Row],[Resuelta]]-Tabla1_Resueltas[[#This Row],[Creada]]</f>
        <v>100</v>
      </c>
      <c r="N201" s="1">
        <f>Tabla1_Resueltas[[#This Row],[Fecha Fin Escalado]]-Tabla1_Resueltas[[#This Row],[Fecha Inicio Escalado]]</f>
        <v>100</v>
      </c>
      <c r="O201" s="1">
        <f>YEAR(Tabla1_Resueltas[[#This Row],[Resuelta]])</f>
        <v>2023</v>
      </c>
      <c r="P201" s="1">
        <f>MONTH(Tabla1_Resueltas[[#This Row],[Resuelta]])</f>
        <v>2</v>
      </c>
      <c r="Q201" s="1">
        <f>_xlfn.PERCENTILE.INC(Tabla1_Resueltas[CicleTime],0.85)</f>
        <v>28</v>
      </c>
      <c r="R201" s="1">
        <f>_xlfn.PERCENTILE.INC(Tabla1_Resueltas[CicleTime],0.7)</f>
        <v>9</v>
      </c>
      <c r="S201" s="1">
        <f>_xlfn.PERCENTILE.INC(Tabla1_Resueltas[CicleTime],0.5)</f>
        <v>3</v>
      </c>
    </row>
    <row r="202" spans="1:19" x14ac:dyDescent="0.35">
      <c r="A202" t="s">
        <v>19</v>
      </c>
      <c r="B202" t="s">
        <v>2088</v>
      </c>
      <c r="C202" t="s">
        <v>20</v>
      </c>
      <c r="D202" t="s">
        <v>6</v>
      </c>
      <c r="E202" t="s">
        <v>46</v>
      </c>
      <c r="F202">
        <v>5887382</v>
      </c>
      <c r="G202" s="2">
        <v>44881</v>
      </c>
      <c r="H202" s="2">
        <v>44984</v>
      </c>
      <c r="I202" s="2"/>
      <c r="J202" s="2"/>
      <c r="K202" t="s">
        <v>1037</v>
      </c>
      <c r="L202" s="2">
        <v>44984</v>
      </c>
      <c r="M202" s="1">
        <f>Tabla1_Resueltas[[#This Row],[Resuelta]]-Tabla1_Resueltas[[#This Row],[Creada]]</f>
        <v>103</v>
      </c>
      <c r="N202" s="1">
        <f>Tabla1_Resueltas[[#This Row],[Fecha Fin Escalado]]-Tabla1_Resueltas[[#This Row],[Fecha Inicio Escalado]]</f>
        <v>0</v>
      </c>
      <c r="O202" s="1">
        <f>YEAR(Tabla1_Resueltas[[#This Row],[Resuelta]])</f>
        <v>2023</v>
      </c>
      <c r="P202" s="1">
        <f>MONTH(Tabla1_Resueltas[[#This Row],[Resuelta]])</f>
        <v>2</v>
      </c>
      <c r="Q202" s="1">
        <f>_xlfn.PERCENTILE.INC(Tabla1_Resueltas[CicleTime],0.85)</f>
        <v>28</v>
      </c>
      <c r="R202" s="1">
        <f>_xlfn.PERCENTILE.INC(Tabla1_Resueltas[CicleTime],0.7)</f>
        <v>9</v>
      </c>
      <c r="S202" s="1">
        <f>_xlfn.PERCENTILE.INC(Tabla1_Resueltas[CicleTime],0.5)</f>
        <v>3</v>
      </c>
    </row>
    <row r="203" spans="1:19" x14ac:dyDescent="0.35">
      <c r="A203" t="s">
        <v>19</v>
      </c>
      <c r="B203" t="s">
        <v>2088</v>
      </c>
      <c r="C203" t="s">
        <v>20</v>
      </c>
      <c r="D203" t="s">
        <v>132</v>
      </c>
      <c r="E203" t="s">
        <v>731</v>
      </c>
      <c r="F203">
        <v>5880042</v>
      </c>
      <c r="G203" s="2">
        <v>44880</v>
      </c>
      <c r="H203" s="2">
        <v>44978</v>
      </c>
      <c r="I203" s="2">
        <v>44880</v>
      </c>
      <c r="J203" s="2">
        <v>44963</v>
      </c>
      <c r="K203" t="s">
        <v>1037</v>
      </c>
      <c r="L203" s="2">
        <v>44963</v>
      </c>
      <c r="M203" s="1">
        <f>Tabla1_Resueltas[[#This Row],[Resuelta]]-Tabla1_Resueltas[[#This Row],[Creada]]</f>
        <v>83</v>
      </c>
      <c r="N203" s="1">
        <f>Tabla1_Resueltas[[#This Row],[Fecha Fin Escalado]]-Tabla1_Resueltas[[#This Row],[Fecha Inicio Escalado]]</f>
        <v>83</v>
      </c>
      <c r="O203" s="1">
        <f>YEAR(Tabla1_Resueltas[[#This Row],[Resuelta]])</f>
        <v>2023</v>
      </c>
      <c r="P203" s="1">
        <f>MONTH(Tabla1_Resueltas[[#This Row],[Resuelta]])</f>
        <v>2</v>
      </c>
      <c r="Q203" s="1">
        <f>_xlfn.PERCENTILE.INC(Tabla1_Resueltas[CicleTime],0.85)</f>
        <v>28</v>
      </c>
      <c r="R203" s="1">
        <f>_xlfn.PERCENTILE.INC(Tabla1_Resueltas[CicleTime],0.7)</f>
        <v>9</v>
      </c>
      <c r="S203" s="1">
        <f>_xlfn.PERCENTILE.INC(Tabla1_Resueltas[CicleTime],0.5)</f>
        <v>3</v>
      </c>
    </row>
    <row r="204" spans="1:19" x14ac:dyDescent="0.35">
      <c r="A204" t="s">
        <v>19</v>
      </c>
      <c r="B204" t="s">
        <v>2086</v>
      </c>
      <c r="C204" t="s">
        <v>20</v>
      </c>
      <c r="D204" t="s">
        <v>132</v>
      </c>
      <c r="E204" t="s">
        <v>732</v>
      </c>
      <c r="F204">
        <v>5879680</v>
      </c>
      <c r="G204" s="2">
        <v>44880</v>
      </c>
      <c r="H204" s="2">
        <v>44981</v>
      </c>
      <c r="I204" s="2">
        <v>44880</v>
      </c>
      <c r="J204" s="2">
        <v>44966</v>
      </c>
      <c r="K204" t="s">
        <v>1037</v>
      </c>
      <c r="L204" s="2">
        <v>44966</v>
      </c>
      <c r="M204" s="1">
        <f>Tabla1_Resueltas[[#This Row],[Resuelta]]-Tabla1_Resueltas[[#This Row],[Creada]]</f>
        <v>86</v>
      </c>
      <c r="N204" s="1">
        <f>Tabla1_Resueltas[[#This Row],[Fecha Fin Escalado]]-Tabla1_Resueltas[[#This Row],[Fecha Inicio Escalado]]</f>
        <v>86</v>
      </c>
      <c r="O204" s="1">
        <f>YEAR(Tabla1_Resueltas[[#This Row],[Resuelta]])</f>
        <v>2023</v>
      </c>
      <c r="P204" s="1">
        <f>MONTH(Tabla1_Resueltas[[#This Row],[Resuelta]])</f>
        <v>2</v>
      </c>
      <c r="Q204" s="1">
        <f>_xlfn.PERCENTILE.INC(Tabla1_Resueltas[CicleTime],0.85)</f>
        <v>28</v>
      </c>
      <c r="R204" s="1">
        <f>_xlfn.PERCENTILE.INC(Tabla1_Resueltas[CicleTime],0.7)</f>
        <v>9</v>
      </c>
      <c r="S204" s="1">
        <f>_xlfn.PERCENTILE.INC(Tabla1_Resueltas[CicleTime],0.5)</f>
        <v>3</v>
      </c>
    </row>
    <row r="205" spans="1:19" x14ac:dyDescent="0.35">
      <c r="A205" t="s">
        <v>19</v>
      </c>
      <c r="B205" t="s">
        <v>2088</v>
      </c>
      <c r="C205" t="s">
        <v>20</v>
      </c>
      <c r="D205" t="s">
        <v>132</v>
      </c>
      <c r="E205" t="s">
        <v>752</v>
      </c>
      <c r="F205">
        <v>5863776</v>
      </c>
      <c r="G205" s="2">
        <v>44876</v>
      </c>
      <c r="H205" s="2">
        <v>44975</v>
      </c>
      <c r="I205" s="2">
        <v>44876</v>
      </c>
      <c r="J205" s="2">
        <v>44960</v>
      </c>
      <c r="K205" t="s">
        <v>1037</v>
      </c>
      <c r="L205" s="2">
        <v>44960</v>
      </c>
      <c r="M205" s="1">
        <f>Tabla1_Resueltas[[#This Row],[Resuelta]]-Tabla1_Resueltas[[#This Row],[Creada]]</f>
        <v>84</v>
      </c>
      <c r="N205" s="1">
        <f>Tabla1_Resueltas[[#This Row],[Fecha Fin Escalado]]-Tabla1_Resueltas[[#This Row],[Fecha Inicio Escalado]]</f>
        <v>84</v>
      </c>
      <c r="O205" s="1">
        <f>YEAR(Tabla1_Resueltas[[#This Row],[Resuelta]])</f>
        <v>2023</v>
      </c>
      <c r="P205" s="1">
        <f>MONTH(Tabla1_Resueltas[[#This Row],[Resuelta]])</f>
        <v>2</v>
      </c>
      <c r="Q205" s="1">
        <f>_xlfn.PERCENTILE.INC(Tabla1_Resueltas[CicleTime],0.85)</f>
        <v>28</v>
      </c>
      <c r="R205" s="1">
        <f>_xlfn.PERCENTILE.INC(Tabla1_Resueltas[CicleTime],0.7)</f>
        <v>9</v>
      </c>
      <c r="S205" s="1">
        <f>_xlfn.PERCENTILE.INC(Tabla1_Resueltas[CicleTime],0.5)</f>
        <v>3</v>
      </c>
    </row>
    <row r="206" spans="1:19" x14ac:dyDescent="0.35">
      <c r="A206" t="s">
        <v>19</v>
      </c>
      <c r="B206" t="s">
        <v>2086</v>
      </c>
      <c r="C206" t="s">
        <v>20</v>
      </c>
      <c r="D206" t="s">
        <v>132</v>
      </c>
      <c r="E206" t="s">
        <v>771</v>
      </c>
      <c r="F206">
        <v>5842968</v>
      </c>
      <c r="G206" s="2">
        <v>44873</v>
      </c>
      <c r="H206" s="2">
        <v>44981</v>
      </c>
      <c r="I206" s="2">
        <v>44873</v>
      </c>
      <c r="J206" s="2">
        <v>44966</v>
      </c>
      <c r="K206" t="s">
        <v>1037</v>
      </c>
      <c r="L206" s="2">
        <v>44966</v>
      </c>
      <c r="M206" s="1">
        <f>Tabla1_Resueltas[[#This Row],[Resuelta]]-Tabla1_Resueltas[[#This Row],[Creada]]</f>
        <v>93</v>
      </c>
      <c r="N206" s="1">
        <f>Tabla1_Resueltas[[#This Row],[Fecha Fin Escalado]]-Tabla1_Resueltas[[#This Row],[Fecha Inicio Escalado]]</f>
        <v>93</v>
      </c>
      <c r="O206" s="1">
        <f>YEAR(Tabla1_Resueltas[[#This Row],[Resuelta]])</f>
        <v>2023</v>
      </c>
      <c r="P206" s="1">
        <f>MONTH(Tabla1_Resueltas[[#This Row],[Resuelta]])</f>
        <v>2</v>
      </c>
      <c r="Q206" s="1">
        <f>_xlfn.PERCENTILE.INC(Tabla1_Resueltas[CicleTime],0.85)</f>
        <v>28</v>
      </c>
      <c r="R206" s="1">
        <f>_xlfn.PERCENTILE.INC(Tabla1_Resueltas[CicleTime],0.7)</f>
        <v>9</v>
      </c>
      <c r="S206" s="1">
        <f>_xlfn.PERCENTILE.INC(Tabla1_Resueltas[CicleTime],0.5)</f>
        <v>3</v>
      </c>
    </row>
    <row r="207" spans="1:19" x14ac:dyDescent="0.35">
      <c r="A207" t="s">
        <v>19</v>
      </c>
      <c r="B207" t="s">
        <v>2088</v>
      </c>
      <c r="C207" t="s">
        <v>36</v>
      </c>
      <c r="D207" t="s">
        <v>132</v>
      </c>
      <c r="E207" t="s">
        <v>776</v>
      </c>
      <c r="F207">
        <v>5840335</v>
      </c>
      <c r="G207" s="2">
        <v>44872</v>
      </c>
      <c r="H207" s="2">
        <v>44989</v>
      </c>
      <c r="I207" s="2">
        <v>44872</v>
      </c>
      <c r="J207" s="2">
        <v>44974</v>
      </c>
      <c r="K207" t="s">
        <v>1037</v>
      </c>
      <c r="L207" s="2">
        <v>44974</v>
      </c>
      <c r="M207" s="1">
        <f>Tabla1_Resueltas[[#This Row],[Resuelta]]-Tabla1_Resueltas[[#This Row],[Creada]]</f>
        <v>102</v>
      </c>
      <c r="N207" s="1">
        <f>Tabla1_Resueltas[[#This Row],[Fecha Fin Escalado]]-Tabla1_Resueltas[[#This Row],[Fecha Inicio Escalado]]</f>
        <v>102</v>
      </c>
      <c r="O207" s="1">
        <f>YEAR(Tabla1_Resueltas[[#This Row],[Resuelta]])</f>
        <v>2023</v>
      </c>
      <c r="P207" s="1">
        <f>MONTH(Tabla1_Resueltas[[#This Row],[Resuelta]])</f>
        <v>2</v>
      </c>
      <c r="Q207" s="1">
        <f>_xlfn.PERCENTILE.INC(Tabla1_Resueltas[CicleTime],0.85)</f>
        <v>28</v>
      </c>
      <c r="R207" s="1">
        <f>_xlfn.PERCENTILE.INC(Tabla1_Resueltas[CicleTime],0.7)</f>
        <v>9</v>
      </c>
      <c r="S207" s="1">
        <f>_xlfn.PERCENTILE.INC(Tabla1_Resueltas[CicleTime],0.5)</f>
        <v>3</v>
      </c>
    </row>
    <row r="208" spans="1:19" x14ac:dyDescent="0.35">
      <c r="A208" t="s">
        <v>19</v>
      </c>
      <c r="B208" t="s">
        <v>2086</v>
      </c>
      <c r="C208" t="s">
        <v>20</v>
      </c>
      <c r="D208" t="s">
        <v>132</v>
      </c>
      <c r="E208" t="s">
        <v>795</v>
      </c>
      <c r="F208">
        <v>5827747</v>
      </c>
      <c r="G208" s="2">
        <v>44869</v>
      </c>
      <c r="H208" s="2">
        <v>44985</v>
      </c>
      <c r="I208" s="2">
        <v>44869</v>
      </c>
      <c r="J208" s="2">
        <v>44970</v>
      </c>
      <c r="K208" t="s">
        <v>1037</v>
      </c>
      <c r="L208" s="2">
        <v>44970</v>
      </c>
      <c r="M208" s="1">
        <f>Tabla1_Resueltas[[#This Row],[Resuelta]]-Tabla1_Resueltas[[#This Row],[Creada]]</f>
        <v>101</v>
      </c>
      <c r="N208" s="1">
        <f>Tabla1_Resueltas[[#This Row],[Fecha Fin Escalado]]-Tabla1_Resueltas[[#This Row],[Fecha Inicio Escalado]]</f>
        <v>101</v>
      </c>
      <c r="O208" s="1">
        <f>YEAR(Tabla1_Resueltas[[#This Row],[Resuelta]])</f>
        <v>2023</v>
      </c>
      <c r="P208" s="1">
        <f>MONTH(Tabla1_Resueltas[[#This Row],[Resuelta]])</f>
        <v>2</v>
      </c>
      <c r="Q208" s="1">
        <f>_xlfn.PERCENTILE.INC(Tabla1_Resueltas[CicleTime],0.85)</f>
        <v>28</v>
      </c>
      <c r="R208" s="1">
        <f>_xlfn.PERCENTILE.INC(Tabla1_Resueltas[CicleTime],0.7)</f>
        <v>9</v>
      </c>
      <c r="S208" s="1">
        <f>_xlfn.PERCENTILE.INC(Tabla1_Resueltas[CicleTime],0.5)</f>
        <v>3</v>
      </c>
    </row>
    <row r="209" spans="1:19" x14ac:dyDescent="0.35">
      <c r="A209" t="s">
        <v>19</v>
      </c>
      <c r="B209" t="s">
        <v>2086</v>
      </c>
      <c r="C209" t="s">
        <v>20</v>
      </c>
      <c r="D209" t="s">
        <v>132</v>
      </c>
      <c r="E209" t="s">
        <v>860</v>
      </c>
      <c r="F209">
        <v>5779161</v>
      </c>
      <c r="G209" s="2">
        <v>44859</v>
      </c>
      <c r="H209" s="2">
        <v>44981</v>
      </c>
      <c r="I209" s="2">
        <v>44859</v>
      </c>
      <c r="J209" s="2">
        <v>44966</v>
      </c>
      <c r="K209" t="s">
        <v>1037</v>
      </c>
      <c r="L209" s="2">
        <v>44966</v>
      </c>
      <c r="M209" s="1">
        <f>Tabla1_Resueltas[[#This Row],[Resuelta]]-Tabla1_Resueltas[[#This Row],[Creada]]</f>
        <v>107</v>
      </c>
      <c r="N209" s="1">
        <f>Tabla1_Resueltas[[#This Row],[Fecha Fin Escalado]]-Tabla1_Resueltas[[#This Row],[Fecha Inicio Escalado]]</f>
        <v>107</v>
      </c>
      <c r="O209" s="1">
        <f>YEAR(Tabla1_Resueltas[[#This Row],[Resuelta]])</f>
        <v>2023</v>
      </c>
      <c r="P209" s="1">
        <f>MONTH(Tabla1_Resueltas[[#This Row],[Resuelta]])</f>
        <v>2</v>
      </c>
      <c r="Q209" s="1">
        <f>_xlfn.PERCENTILE.INC(Tabla1_Resueltas[CicleTime],0.85)</f>
        <v>28</v>
      </c>
      <c r="R209" s="1">
        <f>_xlfn.PERCENTILE.INC(Tabla1_Resueltas[CicleTime],0.7)</f>
        <v>9</v>
      </c>
      <c r="S209" s="1">
        <f>_xlfn.PERCENTILE.INC(Tabla1_Resueltas[CicleTime],0.5)</f>
        <v>3</v>
      </c>
    </row>
    <row r="210" spans="1:19" x14ac:dyDescent="0.35">
      <c r="A210" t="s">
        <v>19</v>
      </c>
      <c r="B210" t="s">
        <v>2086</v>
      </c>
      <c r="C210" t="s">
        <v>20</v>
      </c>
      <c r="D210" t="s">
        <v>6</v>
      </c>
      <c r="E210" t="s">
        <v>47</v>
      </c>
      <c r="F210">
        <v>5771610</v>
      </c>
      <c r="G210" s="2">
        <v>44858</v>
      </c>
      <c r="H210" s="2">
        <v>44985</v>
      </c>
      <c r="I210" s="2">
        <v>44858</v>
      </c>
      <c r="J210" s="2">
        <v>44985</v>
      </c>
      <c r="K210" t="s">
        <v>1037</v>
      </c>
      <c r="L210" s="2">
        <v>44985</v>
      </c>
      <c r="M210" s="1">
        <f>Tabla1_Resueltas[[#This Row],[Resuelta]]-Tabla1_Resueltas[[#This Row],[Creada]]</f>
        <v>127</v>
      </c>
      <c r="N210" s="1">
        <f>Tabla1_Resueltas[[#This Row],[Fecha Fin Escalado]]-Tabla1_Resueltas[[#This Row],[Fecha Inicio Escalado]]</f>
        <v>127</v>
      </c>
      <c r="O210" s="1">
        <f>YEAR(Tabla1_Resueltas[[#This Row],[Resuelta]])</f>
        <v>2023</v>
      </c>
      <c r="P210" s="1">
        <f>MONTH(Tabla1_Resueltas[[#This Row],[Resuelta]])</f>
        <v>2</v>
      </c>
      <c r="Q210" s="1">
        <f>_xlfn.PERCENTILE.INC(Tabla1_Resueltas[CicleTime],0.85)</f>
        <v>28</v>
      </c>
      <c r="R210" s="1">
        <f>_xlfn.PERCENTILE.INC(Tabla1_Resueltas[CicleTime],0.7)</f>
        <v>9</v>
      </c>
      <c r="S210" s="1">
        <f>_xlfn.PERCENTILE.INC(Tabla1_Resueltas[CicleTime],0.5)</f>
        <v>3</v>
      </c>
    </row>
    <row r="211" spans="1:19" x14ac:dyDescent="0.35">
      <c r="A211" t="s">
        <v>19</v>
      </c>
      <c r="B211" t="s">
        <v>2086</v>
      </c>
      <c r="C211" t="s">
        <v>20</v>
      </c>
      <c r="D211" t="s">
        <v>6</v>
      </c>
      <c r="E211" t="s">
        <v>48</v>
      </c>
      <c r="F211">
        <v>5764068</v>
      </c>
      <c r="G211" s="2">
        <v>44855</v>
      </c>
      <c r="H211" s="2">
        <v>44981</v>
      </c>
      <c r="I211" s="2"/>
      <c r="J211" s="2"/>
      <c r="K211" t="s">
        <v>1037</v>
      </c>
      <c r="L211" s="2">
        <v>44981</v>
      </c>
      <c r="M211" s="1">
        <f>Tabla1_Resueltas[[#This Row],[Resuelta]]-Tabla1_Resueltas[[#This Row],[Creada]]</f>
        <v>126</v>
      </c>
      <c r="N211" s="1">
        <f>Tabla1_Resueltas[[#This Row],[Fecha Fin Escalado]]-Tabla1_Resueltas[[#This Row],[Fecha Inicio Escalado]]</f>
        <v>0</v>
      </c>
      <c r="O211" s="1">
        <f>YEAR(Tabla1_Resueltas[[#This Row],[Resuelta]])</f>
        <v>2023</v>
      </c>
      <c r="P211" s="1">
        <f>MONTH(Tabla1_Resueltas[[#This Row],[Resuelta]])</f>
        <v>2</v>
      </c>
      <c r="Q211" s="1">
        <f>_xlfn.PERCENTILE.INC(Tabla1_Resueltas[CicleTime],0.85)</f>
        <v>28</v>
      </c>
      <c r="R211" s="1">
        <f>_xlfn.PERCENTILE.INC(Tabla1_Resueltas[CicleTime],0.7)</f>
        <v>9</v>
      </c>
      <c r="S211" s="1">
        <f>_xlfn.PERCENTILE.INC(Tabla1_Resueltas[CicleTime],0.5)</f>
        <v>3</v>
      </c>
    </row>
    <row r="212" spans="1:19" x14ac:dyDescent="0.35">
      <c r="A212" t="s">
        <v>19</v>
      </c>
      <c r="B212" t="s">
        <v>2088</v>
      </c>
      <c r="C212" t="s">
        <v>20</v>
      </c>
      <c r="D212" t="s">
        <v>6</v>
      </c>
      <c r="E212" t="s">
        <v>49</v>
      </c>
      <c r="F212">
        <v>5729611</v>
      </c>
      <c r="G212" s="2">
        <v>44847</v>
      </c>
      <c r="H212" s="2">
        <v>44981</v>
      </c>
      <c r="I212" s="2"/>
      <c r="J212" s="2"/>
      <c r="K212" t="s">
        <v>1037</v>
      </c>
      <c r="L212" s="2">
        <v>44981</v>
      </c>
      <c r="M212" s="1">
        <f>Tabla1_Resueltas[[#This Row],[Resuelta]]-Tabla1_Resueltas[[#This Row],[Creada]]</f>
        <v>134</v>
      </c>
      <c r="N212" s="1">
        <f>Tabla1_Resueltas[[#This Row],[Fecha Fin Escalado]]-Tabla1_Resueltas[[#This Row],[Fecha Inicio Escalado]]</f>
        <v>0</v>
      </c>
      <c r="O212" s="1">
        <f>YEAR(Tabla1_Resueltas[[#This Row],[Resuelta]])</f>
        <v>2023</v>
      </c>
      <c r="P212" s="1">
        <f>MONTH(Tabla1_Resueltas[[#This Row],[Resuelta]])</f>
        <v>2</v>
      </c>
      <c r="Q212" s="1">
        <f>_xlfn.PERCENTILE.INC(Tabla1_Resueltas[CicleTime],0.85)</f>
        <v>28</v>
      </c>
      <c r="R212" s="1">
        <f>_xlfn.PERCENTILE.INC(Tabla1_Resueltas[CicleTime],0.7)</f>
        <v>9</v>
      </c>
      <c r="S212" s="1">
        <f>_xlfn.PERCENTILE.INC(Tabla1_Resueltas[CicleTime],0.5)</f>
        <v>3</v>
      </c>
    </row>
    <row r="213" spans="1:19" x14ac:dyDescent="0.35">
      <c r="A213" t="s">
        <v>19</v>
      </c>
      <c r="B213" t="s">
        <v>2088</v>
      </c>
      <c r="C213" t="s">
        <v>20</v>
      </c>
      <c r="D213" t="s">
        <v>132</v>
      </c>
      <c r="E213" t="s">
        <v>902</v>
      </c>
      <c r="F213">
        <v>5718224</v>
      </c>
      <c r="G213" s="2">
        <v>44845</v>
      </c>
      <c r="H213" s="2">
        <v>44973</v>
      </c>
      <c r="I213" s="2"/>
      <c r="J213" s="2"/>
      <c r="K213" t="s">
        <v>1037</v>
      </c>
      <c r="L213" s="2">
        <v>44958</v>
      </c>
      <c r="M213" s="1">
        <f>Tabla1_Resueltas[[#This Row],[Resuelta]]-Tabla1_Resueltas[[#This Row],[Creada]]</f>
        <v>113</v>
      </c>
      <c r="N213" s="1">
        <f>Tabla1_Resueltas[[#This Row],[Fecha Fin Escalado]]-Tabla1_Resueltas[[#This Row],[Fecha Inicio Escalado]]</f>
        <v>0</v>
      </c>
      <c r="O213" s="1">
        <f>YEAR(Tabla1_Resueltas[[#This Row],[Resuelta]])</f>
        <v>2023</v>
      </c>
      <c r="P213" s="1">
        <f>MONTH(Tabla1_Resueltas[[#This Row],[Resuelta]])</f>
        <v>2</v>
      </c>
      <c r="Q213" s="1">
        <f>_xlfn.PERCENTILE.INC(Tabla1_Resueltas[CicleTime],0.85)</f>
        <v>28</v>
      </c>
      <c r="R213" s="1">
        <f>_xlfn.PERCENTILE.INC(Tabla1_Resueltas[CicleTime],0.7)</f>
        <v>9</v>
      </c>
      <c r="S213" s="1">
        <f>_xlfn.PERCENTILE.INC(Tabla1_Resueltas[CicleTime],0.5)</f>
        <v>3</v>
      </c>
    </row>
    <row r="214" spans="1:19" x14ac:dyDescent="0.35">
      <c r="A214" t="s">
        <v>19</v>
      </c>
      <c r="B214" t="s">
        <v>2088</v>
      </c>
      <c r="C214" t="s">
        <v>20</v>
      </c>
      <c r="D214" t="s">
        <v>6</v>
      </c>
      <c r="E214" t="s">
        <v>50</v>
      </c>
      <c r="F214">
        <v>5679796</v>
      </c>
      <c r="G214" s="2">
        <v>44837</v>
      </c>
      <c r="H214" s="2">
        <v>44981</v>
      </c>
      <c r="I214" s="2"/>
      <c r="J214" s="2"/>
      <c r="K214" t="s">
        <v>1037</v>
      </c>
      <c r="L214" s="2">
        <v>44981</v>
      </c>
      <c r="M214" s="1">
        <f>Tabla1_Resueltas[[#This Row],[Resuelta]]-Tabla1_Resueltas[[#This Row],[Creada]]</f>
        <v>144</v>
      </c>
      <c r="N214" s="1">
        <f>Tabla1_Resueltas[[#This Row],[Fecha Fin Escalado]]-Tabla1_Resueltas[[#This Row],[Fecha Inicio Escalado]]</f>
        <v>0</v>
      </c>
      <c r="O214" s="1">
        <f>YEAR(Tabla1_Resueltas[[#This Row],[Resuelta]])</f>
        <v>2023</v>
      </c>
      <c r="P214" s="1">
        <f>MONTH(Tabla1_Resueltas[[#This Row],[Resuelta]])</f>
        <v>2</v>
      </c>
      <c r="Q214" s="1">
        <f>_xlfn.PERCENTILE.INC(Tabla1_Resueltas[CicleTime],0.85)</f>
        <v>28</v>
      </c>
      <c r="R214" s="1">
        <f>_xlfn.PERCENTILE.INC(Tabla1_Resueltas[CicleTime],0.7)</f>
        <v>9</v>
      </c>
      <c r="S214" s="1">
        <f>_xlfn.PERCENTILE.INC(Tabla1_Resueltas[CicleTime],0.5)</f>
        <v>3</v>
      </c>
    </row>
    <row r="215" spans="1:19" x14ac:dyDescent="0.35">
      <c r="A215" t="s">
        <v>19</v>
      </c>
      <c r="B215" t="s">
        <v>2088</v>
      </c>
      <c r="C215" t="s">
        <v>20</v>
      </c>
      <c r="D215" t="s">
        <v>132</v>
      </c>
      <c r="E215" t="s">
        <v>953</v>
      </c>
      <c r="F215">
        <v>5672855</v>
      </c>
      <c r="G215" s="2">
        <v>44834</v>
      </c>
      <c r="H215" s="2">
        <v>44981</v>
      </c>
      <c r="I215" s="2">
        <v>44834</v>
      </c>
      <c r="J215" s="2">
        <v>44966</v>
      </c>
      <c r="K215" t="s">
        <v>1037</v>
      </c>
      <c r="L215" s="2">
        <v>44966</v>
      </c>
      <c r="M215" s="1">
        <f>Tabla1_Resueltas[[#This Row],[Resuelta]]-Tabla1_Resueltas[[#This Row],[Creada]]</f>
        <v>132</v>
      </c>
      <c r="N215" s="1">
        <f>Tabla1_Resueltas[[#This Row],[Fecha Fin Escalado]]-Tabla1_Resueltas[[#This Row],[Fecha Inicio Escalado]]</f>
        <v>132</v>
      </c>
      <c r="O215" s="1">
        <f>YEAR(Tabla1_Resueltas[[#This Row],[Resuelta]])</f>
        <v>2023</v>
      </c>
      <c r="P215" s="1">
        <f>MONTH(Tabla1_Resueltas[[#This Row],[Resuelta]])</f>
        <v>2</v>
      </c>
      <c r="Q215" s="1">
        <f>_xlfn.PERCENTILE.INC(Tabla1_Resueltas[CicleTime],0.85)</f>
        <v>28</v>
      </c>
      <c r="R215" s="1">
        <f>_xlfn.PERCENTILE.INC(Tabla1_Resueltas[CicleTime],0.7)</f>
        <v>9</v>
      </c>
      <c r="S215" s="1">
        <f>_xlfn.PERCENTILE.INC(Tabla1_Resueltas[CicleTime],0.5)</f>
        <v>3</v>
      </c>
    </row>
    <row r="216" spans="1:19" x14ac:dyDescent="0.35">
      <c r="A216" t="s">
        <v>19</v>
      </c>
      <c r="B216" t="s">
        <v>2088</v>
      </c>
      <c r="C216" t="s">
        <v>36</v>
      </c>
      <c r="D216" t="s">
        <v>132</v>
      </c>
      <c r="E216" t="s">
        <v>958</v>
      </c>
      <c r="F216">
        <v>5666247</v>
      </c>
      <c r="G216" s="2">
        <v>44833</v>
      </c>
      <c r="H216" s="2">
        <v>44980</v>
      </c>
      <c r="I216" s="2">
        <v>44833</v>
      </c>
      <c r="J216" s="2">
        <v>44965</v>
      </c>
      <c r="K216" t="s">
        <v>1037</v>
      </c>
      <c r="L216" s="2">
        <v>44965</v>
      </c>
      <c r="M216" s="1">
        <f>Tabla1_Resueltas[[#This Row],[Resuelta]]-Tabla1_Resueltas[[#This Row],[Creada]]</f>
        <v>132</v>
      </c>
      <c r="N216" s="1">
        <f>Tabla1_Resueltas[[#This Row],[Fecha Fin Escalado]]-Tabla1_Resueltas[[#This Row],[Fecha Inicio Escalado]]</f>
        <v>132</v>
      </c>
      <c r="O216" s="1">
        <f>YEAR(Tabla1_Resueltas[[#This Row],[Resuelta]])</f>
        <v>2023</v>
      </c>
      <c r="P216" s="1">
        <f>MONTH(Tabla1_Resueltas[[#This Row],[Resuelta]])</f>
        <v>2</v>
      </c>
      <c r="Q216" s="1">
        <f>_xlfn.PERCENTILE.INC(Tabla1_Resueltas[CicleTime],0.85)</f>
        <v>28</v>
      </c>
      <c r="R216" s="1">
        <f>_xlfn.PERCENTILE.INC(Tabla1_Resueltas[CicleTime],0.7)</f>
        <v>9</v>
      </c>
      <c r="S216" s="1">
        <f>_xlfn.PERCENTILE.INC(Tabla1_Resueltas[CicleTime],0.5)</f>
        <v>3</v>
      </c>
    </row>
    <row r="217" spans="1:19" x14ac:dyDescent="0.35">
      <c r="A217" t="s">
        <v>17</v>
      </c>
      <c r="B217" t="s">
        <v>2094</v>
      </c>
      <c r="C217" t="s">
        <v>36</v>
      </c>
      <c r="D217" t="s">
        <v>132</v>
      </c>
      <c r="E217" t="s">
        <v>962</v>
      </c>
      <c r="F217">
        <v>5651916</v>
      </c>
      <c r="G217" s="2">
        <v>44830</v>
      </c>
      <c r="H217" s="2">
        <v>44989</v>
      </c>
      <c r="I217" s="2">
        <v>44831</v>
      </c>
      <c r="J217" s="2">
        <v>44974</v>
      </c>
      <c r="K217" t="s">
        <v>1037</v>
      </c>
      <c r="L217" s="2">
        <v>44974</v>
      </c>
      <c r="M217" s="1">
        <f>Tabla1_Resueltas[[#This Row],[Resuelta]]-Tabla1_Resueltas[[#This Row],[Creada]]</f>
        <v>144</v>
      </c>
      <c r="N217" s="1">
        <f>Tabla1_Resueltas[[#This Row],[Fecha Fin Escalado]]-Tabla1_Resueltas[[#This Row],[Fecha Inicio Escalado]]</f>
        <v>143</v>
      </c>
      <c r="O217" s="1">
        <f>YEAR(Tabla1_Resueltas[[#This Row],[Resuelta]])</f>
        <v>2023</v>
      </c>
      <c r="P217" s="1">
        <f>MONTH(Tabla1_Resueltas[[#This Row],[Resuelta]])</f>
        <v>2</v>
      </c>
      <c r="Q217" s="1">
        <f>_xlfn.PERCENTILE.INC(Tabla1_Resueltas[CicleTime],0.85)</f>
        <v>28</v>
      </c>
      <c r="R217" s="1">
        <f>_xlfn.PERCENTILE.INC(Tabla1_Resueltas[CicleTime],0.7)</f>
        <v>9</v>
      </c>
      <c r="S217" s="1">
        <f>_xlfn.PERCENTILE.INC(Tabla1_Resueltas[CicleTime],0.5)</f>
        <v>3</v>
      </c>
    </row>
    <row r="218" spans="1:19" x14ac:dyDescent="0.35">
      <c r="A218" t="s">
        <v>19</v>
      </c>
      <c r="B218" t="s">
        <v>2088</v>
      </c>
      <c r="C218" t="s">
        <v>20</v>
      </c>
      <c r="D218" t="s">
        <v>132</v>
      </c>
      <c r="E218" t="s">
        <v>963</v>
      </c>
      <c r="F218">
        <v>5641327</v>
      </c>
      <c r="G218" s="2">
        <v>44827</v>
      </c>
      <c r="H218" s="2">
        <v>44980</v>
      </c>
      <c r="I218" s="2">
        <v>44827</v>
      </c>
      <c r="J218" s="2">
        <v>44830</v>
      </c>
      <c r="K218" t="s">
        <v>1037</v>
      </c>
      <c r="L218" s="2">
        <v>44965</v>
      </c>
      <c r="M218" s="1">
        <f>Tabla1_Resueltas[[#This Row],[Resuelta]]-Tabla1_Resueltas[[#This Row],[Creada]]</f>
        <v>138</v>
      </c>
      <c r="N218" s="1">
        <f>Tabla1_Resueltas[[#This Row],[Fecha Fin Escalado]]-Tabla1_Resueltas[[#This Row],[Fecha Inicio Escalado]]</f>
        <v>3</v>
      </c>
      <c r="O218" s="1">
        <f>YEAR(Tabla1_Resueltas[[#This Row],[Resuelta]])</f>
        <v>2023</v>
      </c>
      <c r="P218" s="1">
        <f>MONTH(Tabla1_Resueltas[[#This Row],[Resuelta]])</f>
        <v>2</v>
      </c>
      <c r="Q218" s="1">
        <f>_xlfn.PERCENTILE.INC(Tabla1_Resueltas[CicleTime],0.85)</f>
        <v>28</v>
      </c>
      <c r="R218" s="1">
        <f>_xlfn.PERCENTILE.INC(Tabla1_Resueltas[CicleTime],0.7)</f>
        <v>9</v>
      </c>
      <c r="S218" s="1">
        <f>_xlfn.PERCENTILE.INC(Tabla1_Resueltas[CicleTime],0.5)</f>
        <v>3</v>
      </c>
    </row>
    <row r="219" spans="1:19" x14ac:dyDescent="0.35">
      <c r="A219" t="s">
        <v>19</v>
      </c>
      <c r="B219" t="s">
        <v>2086</v>
      </c>
      <c r="C219" t="s">
        <v>20</v>
      </c>
      <c r="D219" t="s">
        <v>6</v>
      </c>
      <c r="E219" t="s">
        <v>51</v>
      </c>
      <c r="F219">
        <v>5479492</v>
      </c>
      <c r="G219" s="2">
        <v>44791</v>
      </c>
      <c r="H219" s="2">
        <v>44981</v>
      </c>
      <c r="I219" s="2"/>
      <c r="J219" s="2"/>
      <c r="K219" t="s">
        <v>1037</v>
      </c>
      <c r="L219" s="2">
        <v>44981</v>
      </c>
      <c r="M219" s="1">
        <f>Tabla1_Resueltas[[#This Row],[Resuelta]]-Tabla1_Resueltas[[#This Row],[Creada]]</f>
        <v>190</v>
      </c>
      <c r="N219" s="1">
        <f>Tabla1_Resueltas[[#This Row],[Fecha Fin Escalado]]-Tabla1_Resueltas[[#This Row],[Fecha Inicio Escalado]]</f>
        <v>0</v>
      </c>
      <c r="O219" s="1">
        <f>YEAR(Tabla1_Resueltas[[#This Row],[Resuelta]])</f>
        <v>2023</v>
      </c>
      <c r="P219" s="1">
        <f>MONTH(Tabla1_Resueltas[[#This Row],[Resuelta]])</f>
        <v>2</v>
      </c>
      <c r="Q219" s="1">
        <f>_xlfn.PERCENTILE.INC(Tabla1_Resueltas[CicleTime],0.85)</f>
        <v>28</v>
      </c>
      <c r="R219" s="1">
        <f>_xlfn.PERCENTILE.INC(Tabla1_Resueltas[CicleTime],0.7)</f>
        <v>9</v>
      </c>
      <c r="S219" s="1">
        <f>_xlfn.PERCENTILE.INC(Tabla1_Resueltas[CicleTime],0.5)</f>
        <v>3</v>
      </c>
    </row>
    <row r="220" spans="1:19" x14ac:dyDescent="0.35">
      <c r="A220" t="s">
        <v>19</v>
      </c>
      <c r="B220" t="s">
        <v>2088</v>
      </c>
      <c r="C220" t="s">
        <v>36</v>
      </c>
      <c r="D220" t="s">
        <v>132</v>
      </c>
      <c r="E220" t="s">
        <v>995</v>
      </c>
      <c r="F220">
        <v>5450747</v>
      </c>
      <c r="G220" s="2">
        <v>44782</v>
      </c>
      <c r="H220" s="2">
        <v>44989</v>
      </c>
      <c r="I220" s="2">
        <v>44790</v>
      </c>
      <c r="J220" s="2">
        <v>44974</v>
      </c>
      <c r="K220" t="s">
        <v>1037</v>
      </c>
      <c r="L220" s="2">
        <v>44974</v>
      </c>
      <c r="M220" s="1">
        <f>Tabla1_Resueltas[[#This Row],[Resuelta]]-Tabla1_Resueltas[[#This Row],[Creada]]</f>
        <v>192</v>
      </c>
      <c r="N220" s="1">
        <f>Tabla1_Resueltas[[#This Row],[Fecha Fin Escalado]]-Tabla1_Resueltas[[#This Row],[Fecha Inicio Escalado]]</f>
        <v>184</v>
      </c>
      <c r="O220" s="1">
        <f>YEAR(Tabla1_Resueltas[[#This Row],[Resuelta]])</f>
        <v>2023</v>
      </c>
      <c r="P220" s="1">
        <f>MONTH(Tabla1_Resueltas[[#This Row],[Resuelta]])</f>
        <v>2</v>
      </c>
      <c r="Q220" s="1">
        <f>_xlfn.PERCENTILE.INC(Tabla1_Resueltas[CicleTime],0.85)</f>
        <v>28</v>
      </c>
      <c r="R220" s="1">
        <f>_xlfn.PERCENTILE.INC(Tabla1_Resueltas[CicleTime],0.7)</f>
        <v>9</v>
      </c>
      <c r="S220" s="1">
        <f>_xlfn.PERCENTILE.INC(Tabla1_Resueltas[CicleTime],0.5)</f>
        <v>3</v>
      </c>
    </row>
    <row r="221" spans="1:19" x14ac:dyDescent="0.35">
      <c r="A221" t="s">
        <v>19</v>
      </c>
      <c r="B221" t="s">
        <v>2086</v>
      </c>
      <c r="C221" t="s">
        <v>36</v>
      </c>
      <c r="D221" t="s">
        <v>132</v>
      </c>
      <c r="E221" t="s">
        <v>996</v>
      </c>
      <c r="F221">
        <v>5450517</v>
      </c>
      <c r="G221" s="2">
        <v>44782</v>
      </c>
      <c r="H221" s="2">
        <v>44989</v>
      </c>
      <c r="I221" s="2">
        <v>44782</v>
      </c>
      <c r="J221" s="2">
        <v>44974</v>
      </c>
      <c r="K221" t="s">
        <v>1037</v>
      </c>
      <c r="L221" s="2">
        <v>44974</v>
      </c>
      <c r="M221" s="1">
        <f>Tabla1_Resueltas[[#This Row],[Resuelta]]-Tabla1_Resueltas[[#This Row],[Creada]]</f>
        <v>192</v>
      </c>
      <c r="N221" s="1">
        <f>Tabla1_Resueltas[[#This Row],[Fecha Fin Escalado]]-Tabla1_Resueltas[[#This Row],[Fecha Inicio Escalado]]</f>
        <v>192</v>
      </c>
      <c r="O221" s="1">
        <f>YEAR(Tabla1_Resueltas[[#This Row],[Resuelta]])</f>
        <v>2023</v>
      </c>
      <c r="P221" s="1">
        <f>MONTH(Tabla1_Resueltas[[#This Row],[Resuelta]])</f>
        <v>2</v>
      </c>
      <c r="Q221" s="1">
        <f>_xlfn.PERCENTILE.INC(Tabla1_Resueltas[CicleTime],0.85)</f>
        <v>28</v>
      </c>
      <c r="R221" s="1">
        <f>_xlfn.PERCENTILE.INC(Tabla1_Resueltas[CicleTime],0.7)</f>
        <v>9</v>
      </c>
      <c r="S221" s="1">
        <f>_xlfn.PERCENTILE.INC(Tabla1_Resueltas[CicleTime],0.5)</f>
        <v>3</v>
      </c>
    </row>
    <row r="222" spans="1:19" x14ac:dyDescent="0.35">
      <c r="A222" t="s">
        <v>19</v>
      </c>
      <c r="B222" t="s">
        <v>2086</v>
      </c>
      <c r="C222" t="s">
        <v>20</v>
      </c>
      <c r="D222" t="s">
        <v>132</v>
      </c>
      <c r="E222" t="s">
        <v>999</v>
      </c>
      <c r="F222">
        <v>5278098</v>
      </c>
      <c r="G222" s="2">
        <v>44746</v>
      </c>
      <c r="H222" s="2">
        <v>44981</v>
      </c>
      <c r="I222" s="2">
        <v>44746</v>
      </c>
      <c r="J222" s="2">
        <v>44966</v>
      </c>
      <c r="K222" t="s">
        <v>1037</v>
      </c>
      <c r="L222" s="2">
        <v>44966</v>
      </c>
      <c r="M222" s="1">
        <f>Tabla1_Resueltas[[#This Row],[Resuelta]]-Tabla1_Resueltas[[#This Row],[Creada]]</f>
        <v>220</v>
      </c>
      <c r="N222" s="1">
        <f>Tabla1_Resueltas[[#This Row],[Fecha Fin Escalado]]-Tabla1_Resueltas[[#This Row],[Fecha Inicio Escalado]]</f>
        <v>220</v>
      </c>
      <c r="O222" s="1">
        <f>YEAR(Tabla1_Resueltas[[#This Row],[Resuelta]])</f>
        <v>2023</v>
      </c>
      <c r="P222" s="1">
        <f>MONTH(Tabla1_Resueltas[[#This Row],[Resuelta]])</f>
        <v>2</v>
      </c>
      <c r="Q222" s="1">
        <f>_xlfn.PERCENTILE.INC(Tabla1_Resueltas[CicleTime],0.85)</f>
        <v>28</v>
      </c>
      <c r="R222" s="1">
        <f>_xlfn.PERCENTILE.INC(Tabla1_Resueltas[CicleTime],0.7)</f>
        <v>9</v>
      </c>
      <c r="S222" s="1">
        <f>_xlfn.PERCENTILE.INC(Tabla1_Resueltas[CicleTime],0.5)</f>
        <v>3</v>
      </c>
    </row>
    <row r="223" spans="1:19" x14ac:dyDescent="0.35">
      <c r="A223" t="s">
        <v>19</v>
      </c>
      <c r="B223" t="s">
        <v>2088</v>
      </c>
      <c r="C223" t="s">
        <v>20</v>
      </c>
      <c r="D223" t="s">
        <v>132</v>
      </c>
      <c r="E223" t="s">
        <v>1000</v>
      </c>
      <c r="F223">
        <v>5256716</v>
      </c>
      <c r="G223" s="2">
        <v>44741</v>
      </c>
      <c r="H223" s="2">
        <v>44973</v>
      </c>
      <c r="I223" s="2">
        <v>44741</v>
      </c>
      <c r="J223" s="2">
        <v>44958</v>
      </c>
      <c r="K223" t="s">
        <v>1037</v>
      </c>
      <c r="L223" s="2">
        <v>44958</v>
      </c>
      <c r="M223" s="1">
        <f>Tabla1_Resueltas[[#This Row],[Resuelta]]-Tabla1_Resueltas[[#This Row],[Creada]]</f>
        <v>217</v>
      </c>
      <c r="N223" s="1">
        <f>Tabla1_Resueltas[[#This Row],[Fecha Fin Escalado]]-Tabla1_Resueltas[[#This Row],[Fecha Inicio Escalado]]</f>
        <v>217</v>
      </c>
      <c r="O223" s="1">
        <f>YEAR(Tabla1_Resueltas[[#This Row],[Resuelta]])</f>
        <v>2023</v>
      </c>
      <c r="P223" s="1">
        <f>MONTH(Tabla1_Resueltas[[#This Row],[Resuelta]])</f>
        <v>2</v>
      </c>
      <c r="Q223" s="1">
        <f>_xlfn.PERCENTILE.INC(Tabla1_Resueltas[CicleTime],0.85)</f>
        <v>28</v>
      </c>
      <c r="R223" s="1">
        <f>_xlfn.PERCENTILE.INC(Tabla1_Resueltas[CicleTime],0.7)</f>
        <v>9</v>
      </c>
      <c r="S223" s="1">
        <f>_xlfn.PERCENTILE.INC(Tabla1_Resueltas[CicleTime],0.5)</f>
        <v>3</v>
      </c>
    </row>
    <row r="224" spans="1:19" x14ac:dyDescent="0.35">
      <c r="A224" t="s">
        <v>19</v>
      </c>
      <c r="B224" t="s">
        <v>2095</v>
      </c>
      <c r="C224" t="s">
        <v>18</v>
      </c>
      <c r="D224" t="s">
        <v>132</v>
      </c>
      <c r="E224" t="s">
        <v>52</v>
      </c>
      <c r="F224">
        <v>5255530</v>
      </c>
      <c r="G224" s="2">
        <v>44741</v>
      </c>
      <c r="H224" s="2">
        <v>44984</v>
      </c>
      <c r="I224" s="2"/>
      <c r="J224" s="2"/>
      <c r="K224" t="s">
        <v>1037</v>
      </c>
      <c r="L224" s="2">
        <v>44984</v>
      </c>
      <c r="M224" s="1">
        <f>Tabla1_Resueltas[[#This Row],[Resuelta]]-Tabla1_Resueltas[[#This Row],[Creada]]</f>
        <v>243</v>
      </c>
      <c r="N224" s="1">
        <f>Tabla1_Resueltas[[#This Row],[Fecha Fin Escalado]]-Tabla1_Resueltas[[#This Row],[Fecha Inicio Escalado]]</f>
        <v>0</v>
      </c>
      <c r="O224" s="1">
        <f>YEAR(Tabla1_Resueltas[[#This Row],[Resuelta]])</f>
        <v>2023</v>
      </c>
      <c r="P224" s="1">
        <f>MONTH(Tabla1_Resueltas[[#This Row],[Resuelta]])</f>
        <v>2</v>
      </c>
      <c r="Q224" s="1">
        <f>_xlfn.PERCENTILE.INC(Tabla1_Resueltas[CicleTime],0.85)</f>
        <v>28</v>
      </c>
      <c r="R224" s="1">
        <f>_xlfn.PERCENTILE.INC(Tabla1_Resueltas[CicleTime],0.7)</f>
        <v>9</v>
      </c>
      <c r="S224" s="1">
        <f>_xlfn.PERCENTILE.INC(Tabla1_Resueltas[CicleTime],0.5)</f>
        <v>3</v>
      </c>
    </row>
    <row r="225" spans="1:19" x14ac:dyDescent="0.35">
      <c r="A225" t="s">
        <v>19</v>
      </c>
      <c r="B225" t="s">
        <v>2090</v>
      </c>
      <c r="C225" t="s">
        <v>36</v>
      </c>
      <c r="D225" t="s">
        <v>132</v>
      </c>
      <c r="E225" t="s">
        <v>1008</v>
      </c>
      <c r="F225">
        <v>4824019</v>
      </c>
      <c r="G225" s="2">
        <v>44654</v>
      </c>
      <c r="H225" s="2">
        <v>44989</v>
      </c>
      <c r="I225" s="2">
        <v>44690</v>
      </c>
      <c r="J225" s="2">
        <v>44974</v>
      </c>
      <c r="K225" t="s">
        <v>1037</v>
      </c>
      <c r="L225" s="2">
        <v>44974</v>
      </c>
      <c r="M225" s="1">
        <f>Tabla1_Resueltas[[#This Row],[Resuelta]]-Tabla1_Resueltas[[#This Row],[Creada]]</f>
        <v>320</v>
      </c>
      <c r="N225" s="1">
        <f>Tabla1_Resueltas[[#This Row],[Fecha Fin Escalado]]-Tabla1_Resueltas[[#This Row],[Fecha Inicio Escalado]]</f>
        <v>284</v>
      </c>
      <c r="O225" s="1">
        <f>YEAR(Tabla1_Resueltas[[#This Row],[Resuelta]])</f>
        <v>2023</v>
      </c>
      <c r="P225" s="1">
        <f>MONTH(Tabla1_Resueltas[[#This Row],[Resuelta]])</f>
        <v>2</v>
      </c>
      <c r="Q225" s="1">
        <f>_xlfn.PERCENTILE.INC(Tabla1_Resueltas[CicleTime],0.85)</f>
        <v>28</v>
      </c>
      <c r="R225" s="1">
        <f>_xlfn.PERCENTILE.INC(Tabla1_Resueltas[CicleTime],0.7)</f>
        <v>9</v>
      </c>
      <c r="S225" s="1">
        <f>_xlfn.PERCENTILE.INC(Tabla1_Resueltas[CicleTime],0.5)</f>
        <v>3</v>
      </c>
    </row>
    <row r="226" spans="1:19" x14ac:dyDescent="0.35">
      <c r="A226" t="s">
        <v>17</v>
      </c>
      <c r="B226" t="s">
        <v>2092</v>
      </c>
      <c r="C226" t="s">
        <v>36</v>
      </c>
      <c r="D226" t="s">
        <v>132</v>
      </c>
      <c r="E226" t="s">
        <v>171</v>
      </c>
      <c r="F226">
        <v>6297157</v>
      </c>
      <c r="G226" s="2">
        <v>44957</v>
      </c>
      <c r="H226" s="2">
        <v>44973</v>
      </c>
      <c r="I226" s="2"/>
      <c r="J226" s="2"/>
      <c r="K226" t="s">
        <v>1037</v>
      </c>
      <c r="L226" s="2">
        <v>44957</v>
      </c>
      <c r="M226" s="1">
        <f>Tabla1_Resueltas[[#This Row],[Resuelta]]-Tabla1_Resueltas[[#This Row],[Creada]]</f>
        <v>0</v>
      </c>
      <c r="N226" s="1">
        <f>Tabla1_Resueltas[[#This Row],[Fecha Fin Escalado]]-Tabla1_Resueltas[[#This Row],[Fecha Inicio Escalado]]</f>
        <v>0</v>
      </c>
      <c r="O226" s="1">
        <f>YEAR(Tabla1_Resueltas[[#This Row],[Resuelta]])</f>
        <v>2023</v>
      </c>
      <c r="P226" s="1">
        <f>MONTH(Tabla1_Resueltas[[#This Row],[Resuelta]])</f>
        <v>1</v>
      </c>
      <c r="Q226" s="1">
        <f>_xlfn.PERCENTILE.INC(Tabla1_Resueltas[CicleTime],0.85)</f>
        <v>28</v>
      </c>
      <c r="R226" s="1">
        <f>_xlfn.PERCENTILE.INC(Tabla1_Resueltas[CicleTime],0.7)</f>
        <v>9</v>
      </c>
      <c r="S226" s="1">
        <f>_xlfn.PERCENTILE.INC(Tabla1_Resueltas[CicleTime],0.5)</f>
        <v>3</v>
      </c>
    </row>
    <row r="227" spans="1:19" x14ac:dyDescent="0.35">
      <c r="A227" t="s">
        <v>17</v>
      </c>
      <c r="B227" t="s">
        <v>2087</v>
      </c>
      <c r="C227" t="s">
        <v>20</v>
      </c>
      <c r="D227" t="s">
        <v>132</v>
      </c>
      <c r="E227" t="s">
        <v>172</v>
      </c>
      <c r="F227">
        <v>6293878</v>
      </c>
      <c r="G227" s="2">
        <v>44957</v>
      </c>
      <c r="H227" s="2">
        <v>44972</v>
      </c>
      <c r="I227" s="2"/>
      <c r="J227" s="2"/>
      <c r="K227" t="s">
        <v>1037</v>
      </c>
      <c r="L227" s="2">
        <v>44957</v>
      </c>
      <c r="M227" s="1">
        <f>Tabla1_Resueltas[[#This Row],[Resuelta]]-Tabla1_Resueltas[[#This Row],[Creada]]</f>
        <v>0</v>
      </c>
      <c r="N227" s="1">
        <f>Tabla1_Resueltas[[#This Row],[Fecha Fin Escalado]]-Tabla1_Resueltas[[#This Row],[Fecha Inicio Escalado]]</f>
        <v>0</v>
      </c>
      <c r="O227" s="1">
        <f>YEAR(Tabla1_Resueltas[[#This Row],[Resuelta]])</f>
        <v>2023</v>
      </c>
      <c r="P227" s="1">
        <f>MONTH(Tabla1_Resueltas[[#This Row],[Resuelta]])</f>
        <v>1</v>
      </c>
      <c r="Q227" s="1">
        <f>_xlfn.PERCENTILE.INC(Tabla1_Resueltas[CicleTime],0.85)</f>
        <v>28</v>
      </c>
      <c r="R227" s="1">
        <f>_xlfn.PERCENTILE.INC(Tabla1_Resueltas[CicleTime],0.7)</f>
        <v>9</v>
      </c>
      <c r="S227" s="1">
        <f>_xlfn.PERCENTILE.INC(Tabla1_Resueltas[CicleTime],0.5)</f>
        <v>3</v>
      </c>
    </row>
    <row r="228" spans="1:19" x14ac:dyDescent="0.35">
      <c r="A228" t="s">
        <v>17</v>
      </c>
      <c r="B228" t="s">
        <v>2083</v>
      </c>
      <c r="C228" t="s">
        <v>20</v>
      </c>
      <c r="D228" t="s">
        <v>132</v>
      </c>
      <c r="E228" t="s">
        <v>183</v>
      </c>
      <c r="F228">
        <v>6288965</v>
      </c>
      <c r="G228" s="2">
        <v>44956</v>
      </c>
      <c r="H228" s="2">
        <v>44972</v>
      </c>
      <c r="I228" s="2"/>
      <c r="J228" s="2"/>
      <c r="K228" t="s">
        <v>1037</v>
      </c>
      <c r="L228" s="2">
        <v>44957</v>
      </c>
      <c r="M228" s="1">
        <f>Tabla1_Resueltas[[#This Row],[Resuelta]]-Tabla1_Resueltas[[#This Row],[Creada]]</f>
        <v>1</v>
      </c>
      <c r="N228" s="1">
        <f>Tabla1_Resueltas[[#This Row],[Fecha Fin Escalado]]-Tabla1_Resueltas[[#This Row],[Fecha Inicio Escalado]]</f>
        <v>0</v>
      </c>
      <c r="O228" s="1">
        <f>YEAR(Tabla1_Resueltas[[#This Row],[Resuelta]])</f>
        <v>2023</v>
      </c>
      <c r="P228" s="1">
        <f>MONTH(Tabla1_Resueltas[[#This Row],[Resuelta]])</f>
        <v>1</v>
      </c>
      <c r="Q228" s="1">
        <f>_xlfn.PERCENTILE.INC(Tabla1_Resueltas[CicleTime],0.85)</f>
        <v>28</v>
      </c>
      <c r="R228" s="1">
        <f>_xlfn.PERCENTILE.INC(Tabla1_Resueltas[CicleTime],0.7)</f>
        <v>9</v>
      </c>
      <c r="S228" s="1">
        <f>_xlfn.PERCENTILE.INC(Tabla1_Resueltas[CicleTime],0.5)</f>
        <v>3</v>
      </c>
    </row>
    <row r="229" spans="1:19" x14ac:dyDescent="0.35">
      <c r="A229" t="s">
        <v>17</v>
      </c>
      <c r="B229" t="s">
        <v>2083</v>
      </c>
      <c r="C229" t="s">
        <v>18</v>
      </c>
      <c r="D229" t="s">
        <v>132</v>
      </c>
      <c r="E229" t="s">
        <v>184</v>
      </c>
      <c r="F229">
        <v>6288962</v>
      </c>
      <c r="G229" s="2">
        <v>44956</v>
      </c>
      <c r="H229" s="2">
        <v>44986</v>
      </c>
      <c r="I229" s="2"/>
      <c r="J229" s="2"/>
      <c r="K229" t="s">
        <v>1037</v>
      </c>
      <c r="L229" s="2">
        <v>44957</v>
      </c>
      <c r="M229" s="1">
        <f>Tabla1_Resueltas[[#This Row],[Resuelta]]-Tabla1_Resueltas[[#This Row],[Creada]]</f>
        <v>1</v>
      </c>
      <c r="N229" s="1">
        <f>Tabla1_Resueltas[[#This Row],[Fecha Fin Escalado]]-Tabla1_Resueltas[[#This Row],[Fecha Inicio Escalado]]</f>
        <v>0</v>
      </c>
      <c r="O229" s="1">
        <f>YEAR(Tabla1_Resueltas[[#This Row],[Resuelta]])</f>
        <v>2023</v>
      </c>
      <c r="P229" s="1">
        <f>MONTH(Tabla1_Resueltas[[#This Row],[Resuelta]])</f>
        <v>1</v>
      </c>
      <c r="Q229" s="1">
        <f>_xlfn.PERCENTILE.INC(Tabla1_Resueltas[CicleTime],0.85)</f>
        <v>28</v>
      </c>
      <c r="R229" s="1">
        <f>_xlfn.PERCENTILE.INC(Tabla1_Resueltas[CicleTime],0.7)</f>
        <v>9</v>
      </c>
      <c r="S229" s="1">
        <f>_xlfn.PERCENTILE.INC(Tabla1_Resueltas[CicleTime],0.5)</f>
        <v>3</v>
      </c>
    </row>
    <row r="230" spans="1:19" x14ac:dyDescent="0.35">
      <c r="A230" t="s">
        <v>17</v>
      </c>
      <c r="B230" t="s">
        <v>2083</v>
      </c>
      <c r="C230" t="s">
        <v>18</v>
      </c>
      <c r="D230" t="s">
        <v>132</v>
      </c>
      <c r="E230" t="s">
        <v>185</v>
      </c>
      <c r="F230">
        <v>6288956</v>
      </c>
      <c r="G230" s="2">
        <v>44956</v>
      </c>
      <c r="H230" s="2">
        <v>44972</v>
      </c>
      <c r="I230" s="2"/>
      <c r="J230" s="2"/>
      <c r="K230" t="s">
        <v>1037</v>
      </c>
      <c r="L230" s="2">
        <v>44957</v>
      </c>
      <c r="M230" s="1">
        <f>Tabla1_Resueltas[[#This Row],[Resuelta]]-Tabla1_Resueltas[[#This Row],[Creada]]</f>
        <v>1</v>
      </c>
      <c r="N230" s="1">
        <f>Tabla1_Resueltas[[#This Row],[Fecha Fin Escalado]]-Tabla1_Resueltas[[#This Row],[Fecha Inicio Escalado]]</f>
        <v>0</v>
      </c>
      <c r="O230" s="1">
        <f>YEAR(Tabla1_Resueltas[[#This Row],[Resuelta]])</f>
        <v>2023</v>
      </c>
      <c r="P230" s="1">
        <f>MONTH(Tabla1_Resueltas[[#This Row],[Resuelta]])</f>
        <v>1</v>
      </c>
      <c r="Q230" s="1">
        <f>_xlfn.PERCENTILE.INC(Tabla1_Resueltas[CicleTime],0.85)</f>
        <v>28</v>
      </c>
      <c r="R230" s="1">
        <f>_xlfn.PERCENTILE.INC(Tabla1_Resueltas[CicleTime],0.7)</f>
        <v>9</v>
      </c>
      <c r="S230" s="1">
        <f>_xlfn.PERCENTILE.INC(Tabla1_Resueltas[CicleTime],0.5)</f>
        <v>3</v>
      </c>
    </row>
    <row r="231" spans="1:19" x14ac:dyDescent="0.35">
      <c r="A231" t="s">
        <v>19</v>
      </c>
      <c r="B231" t="s">
        <v>2084</v>
      </c>
      <c r="C231" t="s">
        <v>43</v>
      </c>
      <c r="D231" t="s">
        <v>132</v>
      </c>
      <c r="E231" t="s">
        <v>187</v>
      </c>
      <c r="F231">
        <v>6285225</v>
      </c>
      <c r="G231" s="2">
        <v>44956</v>
      </c>
      <c r="H231" s="2">
        <v>44972</v>
      </c>
      <c r="I231" s="2">
        <v>44956</v>
      </c>
      <c r="J231" s="2">
        <v>44957</v>
      </c>
      <c r="K231" t="s">
        <v>1037</v>
      </c>
      <c r="L231" s="2">
        <v>44957</v>
      </c>
      <c r="M231" s="1">
        <f>Tabla1_Resueltas[[#This Row],[Resuelta]]-Tabla1_Resueltas[[#This Row],[Creada]]</f>
        <v>1</v>
      </c>
      <c r="N231" s="1">
        <f>Tabla1_Resueltas[[#This Row],[Fecha Fin Escalado]]-Tabla1_Resueltas[[#This Row],[Fecha Inicio Escalado]]</f>
        <v>1</v>
      </c>
      <c r="O231" s="1">
        <f>YEAR(Tabla1_Resueltas[[#This Row],[Resuelta]])</f>
        <v>2023</v>
      </c>
      <c r="P231" s="1">
        <f>MONTH(Tabla1_Resueltas[[#This Row],[Resuelta]])</f>
        <v>1</v>
      </c>
      <c r="Q231" s="1">
        <f>_xlfn.PERCENTILE.INC(Tabla1_Resueltas[CicleTime],0.85)</f>
        <v>28</v>
      </c>
      <c r="R231" s="1">
        <f>_xlfn.PERCENTILE.INC(Tabla1_Resueltas[CicleTime],0.7)</f>
        <v>9</v>
      </c>
      <c r="S231" s="1">
        <f>_xlfn.PERCENTILE.INC(Tabla1_Resueltas[CicleTime],0.5)</f>
        <v>3</v>
      </c>
    </row>
    <row r="232" spans="1:19" x14ac:dyDescent="0.35">
      <c r="A232" t="s">
        <v>17</v>
      </c>
      <c r="B232" t="s">
        <v>2083</v>
      </c>
      <c r="C232" t="s">
        <v>20</v>
      </c>
      <c r="D232" t="s">
        <v>132</v>
      </c>
      <c r="E232" t="s">
        <v>188</v>
      </c>
      <c r="F232">
        <v>6284848</v>
      </c>
      <c r="G232" s="2">
        <v>44956</v>
      </c>
      <c r="H232" s="2">
        <v>44971</v>
      </c>
      <c r="I232" s="2"/>
      <c r="J232" s="2"/>
      <c r="K232" t="s">
        <v>1037</v>
      </c>
      <c r="L232" s="2">
        <v>44956</v>
      </c>
      <c r="M232" s="1">
        <f>Tabla1_Resueltas[[#This Row],[Resuelta]]-Tabla1_Resueltas[[#This Row],[Creada]]</f>
        <v>0</v>
      </c>
      <c r="N232" s="1">
        <f>Tabla1_Resueltas[[#This Row],[Fecha Fin Escalado]]-Tabla1_Resueltas[[#This Row],[Fecha Inicio Escalado]]</f>
        <v>0</v>
      </c>
      <c r="O232" s="1">
        <f>YEAR(Tabla1_Resueltas[[#This Row],[Resuelta]])</f>
        <v>2023</v>
      </c>
      <c r="P232" s="1">
        <f>MONTH(Tabla1_Resueltas[[#This Row],[Resuelta]])</f>
        <v>1</v>
      </c>
      <c r="Q232" s="1">
        <f>_xlfn.PERCENTILE.INC(Tabla1_Resueltas[CicleTime],0.85)</f>
        <v>28</v>
      </c>
      <c r="R232" s="1">
        <f>_xlfn.PERCENTILE.INC(Tabla1_Resueltas[CicleTime],0.7)</f>
        <v>9</v>
      </c>
      <c r="S232" s="1">
        <f>_xlfn.PERCENTILE.INC(Tabla1_Resueltas[CicleTime],0.5)</f>
        <v>3</v>
      </c>
    </row>
    <row r="233" spans="1:19" x14ac:dyDescent="0.35">
      <c r="A233" t="s">
        <v>19</v>
      </c>
      <c r="B233" t="s">
        <v>2086</v>
      </c>
      <c r="C233" t="s">
        <v>20</v>
      </c>
      <c r="D233" t="s">
        <v>132</v>
      </c>
      <c r="E233" t="s">
        <v>189</v>
      </c>
      <c r="F233">
        <v>6283450</v>
      </c>
      <c r="G233" s="2">
        <v>44956</v>
      </c>
      <c r="H233" s="2">
        <v>44971</v>
      </c>
      <c r="I233" s="2"/>
      <c r="J233" s="2"/>
      <c r="K233" t="s">
        <v>1037</v>
      </c>
      <c r="L233" s="2">
        <v>44956</v>
      </c>
      <c r="M233" s="1">
        <f>Tabla1_Resueltas[[#This Row],[Resuelta]]-Tabla1_Resueltas[[#This Row],[Creada]]</f>
        <v>0</v>
      </c>
      <c r="N233" s="1">
        <f>Tabla1_Resueltas[[#This Row],[Fecha Fin Escalado]]-Tabla1_Resueltas[[#This Row],[Fecha Inicio Escalado]]</f>
        <v>0</v>
      </c>
      <c r="O233" s="1">
        <f>YEAR(Tabla1_Resueltas[[#This Row],[Resuelta]])</f>
        <v>2023</v>
      </c>
      <c r="P233" s="1">
        <f>MONTH(Tabla1_Resueltas[[#This Row],[Resuelta]])</f>
        <v>1</v>
      </c>
      <c r="Q233" s="1">
        <f>_xlfn.PERCENTILE.INC(Tabla1_Resueltas[CicleTime],0.85)</f>
        <v>28</v>
      </c>
      <c r="R233" s="1">
        <f>_xlfn.PERCENTILE.INC(Tabla1_Resueltas[CicleTime],0.7)</f>
        <v>9</v>
      </c>
      <c r="S233" s="1">
        <f>_xlfn.PERCENTILE.INC(Tabla1_Resueltas[CicleTime],0.5)</f>
        <v>3</v>
      </c>
    </row>
    <row r="234" spans="1:19" x14ac:dyDescent="0.35">
      <c r="A234" t="s">
        <v>19</v>
      </c>
      <c r="B234" t="s">
        <v>2084</v>
      </c>
      <c r="C234" t="s">
        <v>20</v>
      </c>
      <c r="D234" t="s">
        <v>132</v>
      </c>
      <c r="E234" t="s">
        <v>190</v>
      </c>
      <c r="F234">
        <v>6283189</v>
      </c>
      <c r="G234" s="2">
        <v>44956</v>
      </c>
      <c r="H234" s="2">
        <v>44971</v>
      </c>
      <c r="I234" s="2"/>
      <c r="J234" s="2"/>
      <c r="K234" t="s">
        <v>1037</v>
      </c>
      <c r="L234" s="2">
        <v>44956</v>
      </c>
      <c r="M234" s="1">
        <f>Tabla1_Resueltas[[#This Row],[Resuelta]]-Tabla1_Resueltas[[#This Row],[Creada]]</f>
        <v>0</v>
      </c>
      <c r="N234" s="1">
        <f>Tabla1_Resueltas[[#This Row],[Fecha Fin Escalado]]-Tabla1_Resueltas[[#This Row],[Fecha Inicio Escalado]]</f>
        <v>0</v>
      </c>
      <c r="O234" s="1">
        <f>YEAR(Tabla1_Resueltas[[#This Row],[Resuelta]])</f>
        <v>2023</v>
      </c>
      <c r="P234" s="1">
        <f>MONTH(Tabla1_Resueltas[[#This Row],[Resuelta]])</f>
        <v>1</v>
      </c>
      <c r="Q234" s="1">
        <f>_xlfn.PERCENTILE.INC(Tabla1_Resueltas[CicleTime],0.85)</f>
        <v>28</v>
      </c>
      <c r="R234" s="1">
        <f>_xlfn.PERCENTILE.INC(Tabla1_Resueltas[CicleTime],0.7)</f>
        <v>9</v>
      </c>
      <c r="S234" s="1">
        <f>_xlfn.PERCENTILE.INC(Tabla1_Resueltas[CicleTime],0.5)</f>
        <v>3</v>
      </c>
    </row>
    <row r="235" spans="1:19" x14ac:dyDescent="0.35">
      <c r="A235" t="s">
        <v>19</v>
      </c>
      <c r="B235" t="s">
        <v>2086</v>
      </c>
      <c r="C235" t="s">
        <v>20</v>
      </c>
      <c r="D235" t="s">
        <v>132</v>
      </c>
      <c r="E235" t="s">
        <v>191</v>
      </c>
      <c r="F235">
        <v>6283168</v>
      </c>
      <c r="G235" s="2">
        <v>44956</v>
      </c>
      <c r="H235" s="2">
        <v>44971</v>
      </c>
      <c r="I235" s="2"/>
      <c r="J235" s="2"/>
      <c r="K235" t="s">
        <v>1037</v>
      </c>
      <c r="L235" s="2">
        <v>44956</v>
      </c>
      <c r="M235" s="1">
        <f>Tabla1_Resueltas[[#This Row],[Resuelta]]-Tabla1_Resueltas[[#This Row],[Creada]]</f>
        <v>0</v>
      </c>
      <c r="N235" s="1">
        <f>Tabla1_Resueltas[[#This Row],[Fecha Fin Escalado]]-Tabla1_Resueltas[[#This Row],[Fecha Inicio Escalado]]</f>
        <v>0</v>
      </c>
      <c r="O235" s="1">
        <f>YEAR(Tabla1_Resueltas[[#This Row],[Resuelta]])</f>
        <v>2023</v>
      </c>
      <c r="P235" s="1">
        <f>MONTH(Tabla1_Resueltas[[#This Row],[Resuelta]])</f>
        <v>1</v>
      </c>
      <c r="Q235" s="1">
        <f>_xlfn.PERCENTILE.INC(Tabla1_Resueltas[CicleTime],0.85)</f>
        <v>28</v>
      </c>
      <c r="R235" s="1">
        <f>_xlfn.PERCENTILE.INC(Tabla1_Resueltas[CicleTime],0.7)</f>
        <v>9</v>
      </c>
      <c r="S235" s="1">
        <f>_xlfn.PERCENTILE.INC(Tabla1_Resueltas[CicleTime],0.5)</f>
        <v>3</v>
      </c>
    </row>
    <row r="236" spans="1:19" x14ac:dyDescent="0.35">
      <c r="A236" t="s">
        <v>19</v>
      </c>
      <c r="B236" t="s">
        <v>2084</v>
      </c>
      <c r="C236" t="s">
        <v>20</v>
      </c>
      <c r="D236" t="s">
        <v>132</v>
      </c>
      <c r="E236" t="s">
        <v>192</v>
      </c>
      <c r="F236">
        <v>6283144</v>
      </c>
      <c r="G236" s="2">
        <v>44956</v>
      </c>
      <c r="H236" s="2">
        <v>44972</v>
      </c>
      <c r="I236" s="2"/>
      <c r="J236" s="2"/>
      <c r="K236" t="s">
        <v>1037</v>
      </c>
      <c r="L236" s="2">
        <v>44956</v>
      </c>
      <c r="M236" s="1">
        <f>Tabla1_Resueltas[[#This Row],[Resuelta]]-Tabla1_Resueltas[[#This Row],[Creada]]</f>
        <v>0</v>
      </c>
      <c r="N236" s="1">
        <f>Tabla1_Resueltas[[#This Row],[Fecha Fin Escalado]]-Tabla1_Resueltas[[#This Row],[Fecha Inicio Escalado]]</f>
        <v>0</v>
      </c>
      <c r="O236" s="1">
        <f>YEAR(Tabla1_Resueltas[[#This Row],[Resuelta]])</f>
        <v>2023</v>
      </c>
      <c r="P236" s="1">
        <f>MONTH(Tabla1_Resueltas[[#This Row],[Resuelta]])</f>
        <v>1</v>
      </c>
      <c r="Q236" s="1">
        <f>_xlfn.PERCENTILE.INC(Tabla1_Resueltas[CicleTime],0.85)</f>
        <v>28</v>
      </c>
      <c r="R236" s="1">
        <f>_xlfn.PERCENTILE.INC(Tabla1_Resueltas[CicleTime],0.7)</f>
        <v>9</v>
      </c>
      <c r="S236" s="1">
        <f>_xlfn.PERCENTILE.INC(Tabla1_Resueltas[CicleTime],0.5)</f>
        <v>3</v>
      </c>
    </row>
    <row r="237" spans="1:19" x14ac:dyDescent="0.35">
      <c r="A237" t="s">
        <v>19</v>
      </c>
      <c r="B237" t="s">
        <v>2084</v>
      </c>
      <c r="C237" t="s">
        <v>20</v>
      </c>
      <c r="D237" t="s">
        <v>132</v>
      </c>
      <c r="E237" t="s">
        <v>193</v>
      </c>
      <c r="F237">
        <v>6283130</v>
      </c>
      <c r="G237" s="2">
        <v>44956</v>
      </c>
      <c r="H237" s="2">
        <v>44972</v>
      </c>
      <c r="I237" s="2"/>
      <c r="J237" s="2"/>
      <c r="K237" t="s">
        <v>1037</v>
      </c>
      <c r="L237" s="2">
        <v>44957</v>
      </c>
      <c r="M237" s="1">
        <f>Tabla1_Resueltas[[#This Row],[Resuelta]]-Tabla1_Resueltas[[#This Row],[Creada]]</f>
        <v>1</v>
      </c>
      <c r="N237" s="1">
        <f>Tabla1_Resueltas[[#This Row],[Fecha Fin Escalado]]-Tabla1_Resueltas[[#This Row],[Fecha Inicio Escalado]]</f>
        <v>0</v>
      </c>
      <c r="O237" s="1">
        <f>YEAR(Tabla1_Resueltas[[#This Row],[Resuelta]])</f>
        <v>2023</v>
      </c>
      <c r="P237" s="1">
        <f>MONTH(Tabla1_Resueltas[[#This Row],[Resuelta]])</f>
        <v>1</v>
      </c>
      <c r="Q237" s="1">
        <f>_xlfn.PERCENTILE.INC(Tabla1_Resueltas[CicleTime],0.85)</f>
        <v>28</v>
      </c>
      <c r="R237" s="1">
        <f>_xlfn.PERCENTILE.INC(Tabla1_Resueltas[CicleTime],0.7)</f>
        <v>9</v>
      </c>
      <c r="S237" s="1">
        <f>_xlfn.PERCENTILE.INC(Tabla1_Resueltas[CicleTime],0.5)</f>
        <v>3</v>
      </c>
    </row>
    <row r="238" spans="1:19" x14ac:dyDescent="0.35">
      <c r="A238" t="s">
        <v>19</v>
      </c>
      <c r="B238" t="s">
        <v>2084</v>
      </c>
      <c r="C238" t="s">
        <v>20</v>
      </c>
      <c r="D238" t="s">
        <v>132</v>
      </c>
      <c r="E238" t="s">
        <v>196</v>
      </c>
      <c r="F238">
        <v>6282800</v>
      </c>
      <c r="G238" s="2">
        <v>44956</v>
      </c>
      <c r="H238" s="2">
        <v>44972</v>
      </c>
      <c r="I238" s="2"/>
      <c r="J238" s="2"/>
      <c r="K238" t="s">
        <v>1037</v>
      </c>
      <c r="L238" s="2">
        <v>44957</v>
      </c>
      <c r="M238" s="1">
        <f>Tabla1_Resueltas[[#This Row],[Resuelta]]-Tabla1_Resueltas[[#This Row],[Creada]]</f>
        <v>1</v>
      </c>
      <c r="N238" s="1">
        <f>Tabla1_Resueltas[[#This Row],[Fecha Fin Escalado]]-Tabla1_Resueltas[[#This Row],[Fecha Inicio Escalado]]</f>
        <v>0</v>
      </c>
      <c r="O238" s="1">
        <f>YEAR(Tabla1_Resueltas[[#This Row],[Resuelta]])</f>
        <v>2023</v>
      </c>
      <c r="P238" s="1">
        <f>MONTH(Tabla1_Resueltas[[#This Row],[Resuelta]])</f>
        <v>1</v>
      </c>
      <c r="Q238" s="1">
        <f>_xlfn.PERCENTILE.INC(Tabla1_Resueltas[CicleTime],0.85)</f>
        <v>28</v>
      </c>
      <c r="R238" s="1">
        <f>_xlfn.PERCENTILE.INC(Tabla1_Resueltas[CicleTime],0.7)</f>
        <v>9</v>
      </c>
      <c r="S238" s="1">
        <f>_xlfn.PERCENTILE.INC(Tabla1_Resueltas[CicleTime],0.5)</f>
        <v>3</v>
      </c>
    </row>
    <row r="239" spans="1:19" x14ac:dyDescent="0.35">
      <c r="A239" t="s">
        <v>19</v>
      </c>
      <c r="B239" t="s">
        <v>2084</v>
      </c>
      <c r="C239" t="s">
        <v>20</v>
      </c>
      <c r="D239" t="s">
        <v>132</v>
      </c>
      <c r="E239" t="s">
        <v>197</v>
      </c>
      <c r="F239">
        <v>6282793</v>
      </c>
      <c r="G239" s="2">
        <v>44956</v>
      </c>
      <c r="H239" s="2">
        <v>44972</v>
      </c>
      <c r="I239" s="2"/>
      <c r="J239" s="2"/>
      <c r="K239" t="s">
        <v>1037</v>
      </c>
      <c r="L239" s="2">
        <v>44956</v>
      </c>
      <c r="M239" s="1">
        <f>Tabla1_Resueltas[[#This Row],[Resuelta]]-Tabla1_Resueltas[[#This Row],[Creada]]</f>
        <v>0</v>
      </c>
      <c r="N239" s="1">
        <f>Tabla1_Resueltas[[#This Row],[Fecha Fin Escalado]]-Tabla1_Resueltas[[#This Row],[Fecha Inicio Escalado]]</f>
        <v>0</v>
      </c>
      <c r="O239" s="1">
        <f>YEAR(Tabla1_Resueltas[[#This Row],[Resuelta]])</f>
        <v>2023</v>
      </c>
      <c r="P239" s="1">
        <f>MONTH(Tabla1_Resueltas[[#This Row],[Resuelta]])</f>
        <v>1</v>
      </c>
      <c r="Q239" s="1">
        <f>_xlfn.PERCENTILE.INC(Tabla1_Resueltas[CicleTime],0.85)</f>
        <v>28</v>
      </c>
      <c r="R239" s="1">
        <f>_xlfn.PERCENTILE.INC(Tabla1_Resueltas[CicleTime],0.7)</f>
        <v>9</v>
      </c>
      <c r="S239" s="1">
        <f>_xlfn.PERCENTILE.INC(Tabla1_Resueltas[CicleTime],0.5)</f>
        <v>3</v>
      </c>
    </row>
    <row r="240" spans="1:19" x14ac:dyDescent="0.35">
      <c r="A240" t="s">
        <v>19</v>
      </c>
      <c r="B240" t="s">
        <v>2088</v>
      </c>
      <c r="C240" t="s">
        <v>20</v>
      </c>
      <c r="D240" t="s">
        <v>132</v>
      </c>
      <c r="E240" t="s">
        <v>198</v>
      </c>
      <c r="F240">
        <v>6282273</v>
      </c>
      <c r="G240" s="2">
        <v>44956</v>
      </c>
      <c r="H240" s="2">
        <v>44971</v>
      </c>
      <c r="I240" s="2"/>
      <c r="J240" s="2"/>
      <c r="K240" t="s">
        <v>1037</v>
      </c>
      <c r="L240" s="2">
        <v>44956</v>
      </c>
      <c r="M240" s="1">
        <f>Tabla1_Resueltas[[#This Row],[Resuelta]]-Tabla1_Resueltas[[#This Row],[Creada]]</f>
        <v>0</v>
      </c>
      <c r="N240" s="1">
        <f>Tabla1_Resueltas[[#This Row],[Fecha Fin Escalado]]-Tabla1_Resueltas[[#This Row],[Fecha Inicio Escalado]]</f>
        <v>0</v>
      </c>
      <c r="O240" s="1">
        <f>YEAR(Tabla1_Resueltas[[#This Row],[Resuelta]])</f>
        <v>2023</v>
      </c>
      <c r="P240" s="1">
        <f>MONTH(Tabla1_Resueltas[[#This Row],[Resuelta]])</f>
        <v>1</v>
      </c>
      <c r="Q240" s="1">
        <f>_xlfn.PERCENTILE.INC(Tabla1_Resueltas[CicleTime],0.85)</f>
        <v>28</v>
      </c>
      <c r="R240" s="1">
        <f>_xlfn.PERCENTILE.INC(Tabla1_Resueltas[CicleTime],0.7)</f>
        <v>9</v>
      </c>
      <c r="S240" s="1">
        <f>_xlfn.PERCENTILE.INC(Tabla1_Resueltas[CicleTime],0.5)</f>
        <v>3</v>
      </c>
    </row>
    <row r="241" spans="1:19" x14ac:dyDescent="0.35">
      <c r="A241" t="s">
        <v>19</v>
      </c>
      <c r="B241" t="s">
        <v>2088</v>
      </c>
      <c r="C241" t="s">
        <v>43</v>
      </c>
      <c r="D241" t="s">
        <v>132</v>
      </c>
      <c r="E241" t="s">
        <v>203</v>
      </c>
      <c r="F241">
        <v>6272702</v>
      </c>
      <c r="G241" s="2">
        <v>44953</v>
      </c>
      <c r="H241" s="2">
        <v>44968</v>
      </c>
      <c r="I241" s="2">
        <v>44953</v>
      </c>
      <c r="J241" s="2">
        <v>44953</v>
      </c>
      <c r="K241" t="s">
        <v>1037</v>
      </c>
      <c r="L241" s="2">
        <v>44953</v>
      </c>
      <c r="M241" s="1">
        <f>Tabla1_Resueltas[[#This Row],[Resuelta]]-Tabla1_Resueltas[[#This Row],[Creada]]</f>
        <v>0</v>
      </c>
      <c r="N241" s="1">
        <f>Tabla1_Resueltas[[#This Row],[Fecha Fin Escalado]]-Tabla1_Resueltas[[#This Row],[Fecha Inicio Escalado]]</f>
        <v>0</v>
      </c>
      <c r="O241" s="1">
        <f>YEAR(Tabla1_Resueltas[[#This Row],[Resuelta]])</f>
        <v>2023</v>
      </c>
      <c r="P241" s="1">
        <f>MONTH(Tabla1_Resueltas[[#This Row],[Resuelta]])</f>
        <v>1</v>
      </c>
      <c r="Q241" s="1">
        <f>_xlfn.PERCENTILE.INC(Tabla1_Resueltas[CicleTime],0.85)</f>
        <v>28</v>
      </c>
      <c r="R241" s="1">
        <f>_xlfn.PERCENTILE.INC(Tabla1_Resueltas[CicleTime],0.7)</f>
        <v>9</v>
      </c>
      <c r="S241" s="1">
        <f>_xlfn.PERCENTILE.INC(Tabla1_Resueltas[CicleTime],0.5)</f>
        <v>3</v>
      </c>
    </row>
    <row r="242" spans="1:19" x14ac:dyDescent="0.35">
      <c r="A242" t="s">
        <v>19</v>
      </c>
      <c r="B242" t="s">
        <v>2088</v>
      </c>
      <c r="C242" t="s">
        <v>20</v>
      </c>
      <c r="D242" t="s">
        <v>132</v>
      </c>
      <c r="E242" t="s">
        <v>204</v>
      </c>
      <c r="F242">
        <v>6272698</v>
      </c>
      <c r="G242" s="2">
        <v>44953</v>
      </c>
      <c r="H242" s="2">
        <v>44972</v>
      </c>
      <c r="I242" s="2">
        <v>44956</v>
      </c>
      <c r="J242" s="2">
        <v>44957</v>
      </c>
      <c r="K242" t="s">
        <v>1037</v>
      </c>
      <c r="L242" s="2">
        <v>44957</v>
      </c>
      <c r="M242" s="1">
        <f>Tabla1_Resueltas[[#This Row],[Resuelta]]-Tabla1_Resueltas[[#This Row],[Creada]]</f>
        <v>4</v>
      </c>
      <c r="N242" s="1">
        <f>Tabla1_Resueltas[[#This Row],[Fecha Fin Escalado]]-Tabla1_Resueltas[[#This Row],[Fecha Inicio Escalado]]</f>
        <v>1</v>
      </c>
      <c r="O242" s="1">
        <f>YEAR(Tabla1_Resueltas[[#This Row],[Resuelta]])</f>
        <v>2023</v>
      </c>
      <c r="P242" s="1">
        <f>MONTH(Tabla1_Resueltas[[#This Row],[Resuelta]])</f>
        <v>1</v>
      </c>
      <c r="Q242" s="1">
        <f>_xlfn.PERCENTILE.INC(Tabla1_Resueltas[CicleTime],0.85)</f>
        <v>28</v>
      </c>
      <c r="R242" s="1">
        <f>_xlfn.PERCENTILE.INC(Tabla1_Resueltas[CicleTime],0.7)</f>
        <v>9</v>
      </c>
      <c r="S242" s="1">
        <f>_xlfn.PERCENTILE.INC(Tabla1_Resueltas[CicleTime],0.5)</f>
        <v>3</v>
      </c>
    </row>
    <row r="243" spans="1:19" x14ac:dyDescent="0.35">
      <c r="A243" t="s">
        <v>19</v>
      </c>
      <c r="B243" t="s">
        <v>2090</v>
      </c>
      <c r="C243" t="s">
        <v>36</v>
      </c>
      <c r="D243" t="s">
        <v>132</v>
      </c>
      <c r="E243" t="s">
        <v>206</v>
      </c>
      <c r="F243">
        <v>6271401</v>
      </c>
      <c r="G243" s="2">
        <v>44953</v>
      </c>
      <c r="H243" s="2">
        <v>44974</v>
      </c>
      <c r="I243" s="2">
        <v>44956</v>
      </c>
      <c r="J243" s="2">
        <v>44956</v>
      </c>
      <c r="K243" t="s">
        <v>1037</v>
      </c>
      <c r="L243" s="2">
        <v>44956</v>
      </c>
      <c r="M243" s="1">
        <f>Tabla1_Resueltas[[#This Row],[Resuelta]]-Tabla1_Resueltas[[#This Row],[Creada]]</f>
        <v>3</v>
      </c>
      <c r="N243" s="1">
        <f>Tabla1_Resueltas[[#This Row],[Fecha Fin Escalado]]-Tabla1_Resueltas[[#This Row],[Fecha Inicio Escalado]]</f>
        <v>0</v>
      </c>
      <c r="O243" s="1">
        <f>YEAR(Tabla1_Resueltas[[#This Row],[Resuelta]])</f>
        <v>2023</v>
      </c>
      <c r="P243" s="1">
        <f>MONTH(Tabla1_Resueltas[[#This Row],[Resuelta]])</f>
        <v>1</v>
      </c>
      <c r="Q243" s="1">
        <f>_xlfn.PERCENTILE.INC(Tabla1_Resueltas[CicleTime],0.85)</f>
        <v>28</v>
      </c>
      <c r="R243" s="1">
        <f>_xlfn.PERCENTILE.INC(Tabla1_Resueltas[CicleTime],0.7)</f>
        <v>9</v>
      </c>
      <c r="S243" s="1">
        <f>_xlfn.PERCENTILE.INC(Tabla1_Resueltas[CicleTime],0.5)</f>
        <v>3</v>
      </c>
    </row>
    <row r="244" spans="1:19" x14ac:dyDescent="0.35">
      <c r="A244" t="s">
        <v>19</v>
      </c>
      <c r="B244" t="s">
        <v>2084</v>
      </c>
      <c r="C244" t="s">
        <v>20</v>
      </c>
      <c r="D244" t="s">
        <v>132</v>
      </c>
      <c r="E244" t="s">
        <v>209</v>
      </c>
      <c r="F244">
        <v>6266560</v>
      </c>
      <c r="G244" s="2">
        <v>44952</v>
      </c>
      <c r="H244" s="2">
        <v>44972</v>
      </c>
      <c r="I244" s="2">
        <v>44952</v>
      </c>
      <c r="J244" s="2">
        <v>44956</v>
      </c>
      <c r="K244" t="s">
        <v>1037</v>
      </c>
      <c r="L244" s="2">
        <v>44956</v>
      </c>
      <c r="M244" s="1">
        <f>Tabla1_Resueltas[[#This Row],[Resuelta]]-Tabla1_Resueltas[[#This Row],[Creada]]</f>
        <v>4</v>
      </c>
      <c r="N244" s="1">
        <f>Tabla1_Resueltas[[#This Row],[Fecha Fin Escalado]]-Tabla1_Resueltas[[#This Row],[Fecha Inicio Escalado]]</f>
        <v>4</v>
      </c>
      <c r="O244" s="1">
        <f>YEAR(Tabla1_Resueltas[[#This Row],[Resuelta]])</f>
        <v>2023</v>
      </c>
      <c r="P244" s="1">
        <f>MONTH(Tabla1_Resueltas[[#This Row],[Resuelta]])</f>
        <v>1</v>
      </c>
      <c r="Q244" s="1">
        <f>_xlfn.PERCENTILE.INC(Tabla1_Resueltas[CicleTime],0.85)</f>
        <v>28</v>
      </c>
      <c r="R244" s="1">
        <f>_xlfn.PERCENTILE.INC(Tabla1_Resueltas[CicleTime],0.7)</f>
        <v>9</v>
      </c>
      <c r="S244" s="1">
        <f>_xlfn.PERCENTILE.INC(Tabla1_Resueltas[CicleTime],0.5)</f>
        <v>3</v>
      </c>
    </row>
    <row r="245" spans="1:19" x14ac:dyDescent="0.35">
      <c r="A245" t="s">
        <v>17</v>
      </c>
      <c r="B245" t="s">
        <v>2083</v>
      </c>
      <c r="C245" t="s">
        <v>18</v>
      </c>
      <c r="D245" t="s">
        <v>132</v>
      </c>
      <c r="E245" t="s">
        <v>210</v>
      </c>
      <c r="F245">
        <v>6264141</v>
      </c>
      <c r="G245" s="2">
        <v>44952</v>
      </c>
      <c r="H245" s="2">
        <v>44967</v>
      </c>
      <c r="I245" s="2"/>
      <c r="J245" s="2"/>
      <c r="K245" t="s">
        <v>1037</v>
      </c>
      <c r="L245" s="2">
        <v>44952</v>
      </c>
      <c r="M245" s="1">
        <f>Tabla1_Resueltas[[#This Row],[Resuelta]]-Tabla1_Resueltas[[#This Row],[Creada]]</f>
        <v>0</v>
      </c>
      <c r="N245" s="1">
        <f>Tabla1_Resueltas[[#This Row],[Fecha Fin Escalado]]-Tabla1_Resueltas[[#This Row],[Fecha Inicio Escalado]]</f>
        <v>0</v>
      </c>
      <c r="O245" s="1">
        <f>YEAR(Tabla1_Resueltas[[#This Row],[Resuelta]])</f>
        <v>2023</v>
      </c>
      <c r="P245" s="1">
        <f>MONTH(Tabla1_Resueltas[[#This Row],[Resuelta]])</f>
        <v>1</v>
      </c>
      <c r="Q245" s="1">
        <f>_xlfn.PERCENTILE.INC(Tabla1_Resueltas[CicleTime],0.85)</f>
        <v>28</v>
      </c>
      <c r="R245" s="1">
        <f>_xlfn.PERCENTILE.INC(Tabla1_Resueltas[CicleTime],0.7)</f>
        <v>9</v>
      </c>
      <c r="S245" s="1">
        <f>_xlfn.PERCENTILE.INC(Tabla1_Resueltas[CicleTime],0.5)</f>
        <v>3</v>
      </c>
    </row>
    <row r="246" spans="1:19" x14ac:dyDescent="0.35">
      <c r="A246" t="s">
        <v>19</v>
      </c>
      <c r="B246" t="s">
        <v>2088</v>
      </c>
      <c r="C246" t="s">
        <v>20</v>
      </c>
      <c r="D246" t="s">
        <v>132</v>
      </c>
      <c r="E246" t="s">
        <v>212</v>
      </c>
      <c r="F246">
        <v>6262865</v>
      </c>
      <c r="G246" s="2">
        <v>44952</v>
      </c>
      <c r="H246" s="2">
        <v>44972</v>
      </c>
      <c r="I246" s="2">
        <v>44952</v>
      </c>
      <c r="J246" s="2">
        <v>44956</v>
      </c>
      <c r="K246" t="s">
        <v>1037</v>
      </c>
      <c r="L246" s="2">
        <v>44956</v>
      </c>
      <c r="M246" s="1">
        <f>Tabla1_Resueltas[[#This Row],[Resuelta]]-Tabla1_Resueltas[[#This Row],[Creada]]</f>
        <v>4</v>
      </c>
      <c r="N246" s="1">
        <f>Tabla1_Resueltas[[#This Row],[Fecha Fin Escalado]]-Tabla1_Resueltas[[#This Row],[Fecha Inicio Escalado]]</f>
        <v>4</v>
      </c>
      <c r="O246" s="1">
        <f>YEAR(Tabla1_Resueltas[[#This Row],[Resuelta]])</f>
        <v>2023</v>
      </c>
      <c r="P246" s="1">
        <f>MONTH(Tabla1_Resueltas[[#This Row],[Resuelta]])</f>
        <v>1</v>
      </c>
      <c r="Q246" s="1">
        <f>_xlfn.PERCENTILE.INC(Tabla1_Resueltas[CicleTime],0.85)</f>
        <v>28</v>
      </c>
      <c r="R246" s="1">
        <f>_xlfn.PERCENTILE.INC(Tabla1_Resueltas[CicleTime],0.7)</f>
        <v>9</v>
      </c>
      <c r="S246" s="1">
        <f>_xlfn.PERCENTILE.INC(Tabla1_Resueltas[CicleTime],0.5)</f>
        <v>3</v>
      </c>
    </row>
    <row r="247" spans="1:19" x14ac:dyDescent="0.35">
      <c r="A247" t="s">
        <v>19</v>
      </c>
      <c r="B247" t="s">
        <v>2086</v>
      </c>
      <c r="C247" t="s">
        <v>20</v>
      </c>
      <c r="D247" t="s">
        <v>132</v>
      </c>
      <c r="E247" t="s">
        <v>213</v>
      </c>
      <c r="F247">
        <v>6262390</v>
      </c>
      <c r="G247" s="2">
        <v>44952</v>
      </c>
      <c r="H247" s="2">
        <v>44968</v>
      </c>
      <c r="I247" s="2">
        <v>44952</v>
      </c>
      <c r="J247" s="2">
        <v>44953</v>
      </c>
      <c r="K247" t="s">
        <v>1037</v>
      </c>
      <c r="L247" s="2">
        <v>44953</v>
      </c>
      <c r="M247" s="1">
        <f>Tabla1_Resueltas[[#This Row],[Resuelta]]-Tabla1_Resueltas[[#This Row],[Creada]]</f>
        <v>1</v>
      </c>
      <c r="N247" s="1">
        <f>Tabla1_Resueltas[[#This Row],[Fecha Fin Escalado]]-Tabla1_Resueltas[[#This Row],[Fecha Inicio Escalado]]</f>
        <v>1</v>
      </c>
      <c r="O247" s="1">
        <f>YEAR(Tabla1_Resueltas[[#This Row],[Resuelta]])</f>
        <v>2023</v>
      </c>
      <c r="P247" s="1">
        <f>MONTH(Tabla1_Resueltas[[#This Row],[Resuelta]])</f>
        <v>1</v>
      </c>
      <c r="Q247" s="1">
        <f>_xlfn.PERCENTILE.INC(Tabla1_Resueltas[CicleTime],0.85)</f>
        <v>28</v>
      </c>
      <c r="R247" s="1">
        <f>_xlfn.PERCENTILE.INC(Tabla1_Resueltas[CicleTime],0.7)</f>
        <v>9</v>
      </c>
      <c r="S247" s="1">
        <f>_xlfn.PERCENTILE.INC(Tabla1_Resueltas[CicleTime],0.5)</f>
        <v>3</v>
      </c>
    </row>
    <row r="248" spans="1:19" x14ac:dyDescent="0.35">
      <c r="A248" t="s">
        <v>19</v>
      </c>
      <c r="B248" t="s">
        <v>2088</v>
      </c>
      <c r="C248" t="s">
        <v>20</v>
      </c>
      <c r="D248" t="s">
        <v>132</v>
      </c>
      <c r="E248" t="s">
        <v>214</v>
      </c>
      <c r="F248">
        <v>6262383</v>
      </c>
      <c r="G248" s="2">
        <v>44952</v>
      </c>
      <c r="H248" s="2">
        <v>44971</v>
      </c>
      <c r="I248" s="2">
        <v>44952</v>
      </c>
      <c r="J248" s="2">
        <v>44956</v>
      </c>
      <c r="K248" t="s">
        <v>1037</v>
      </c>
      <c r="L248" s="2">
        <v>44956</v>
      </c>
      <c r="M248" s="1">
        <f>Tabla1_Resueltas[[#This Row],[Resuelta]]-Tabla1_Resueltas[[#This Row],[Creada]]</f>
        <v>4</v>
      </c>
      <c r="N248" s="1">
        <f>Tabla1_Resueltas[[#This Row],[Fecha Fin Escalado]]-Tabla1_Resueltas[[#This Row],[Fecha Inicio Escalado]]</f>
        <v>4</v>
      </c>
      <c r="O248" s="1">
        <f>YEAR(Tabla1_Resueltas[[#This Row],[Resuelta]])</f>
        <v>2023</v>
      </c>
      <c r="P248" s="1">
        <f>MONTH(Tabla1_Resueltas[[#This Row],[Resuelta]])</f>
        <v>1</v>
      </c>
      <c r="Q248" s="1">
        <f>_xlfn.PERCENTILE.INC(Tabla1_Resueltas[CicleTime],0.85)</f>
        <v>28</v>
      </c>
      <c r="R248" s="1">
        <f>_xlfn.PERCENTILE.INC(Tabla1_Resueltas[CicleTime],0.7)</f>
        <v>9</v>
      </c>
      <c r="S248" s="1">
        <f>_xlfn.PERCENTILE.INC(Tabla1_Resueltas[CicleTime],0.5)</f>
        <v>3</v>
      </c>
    </row>
    <row r="249" spans="1:19" x14ac:dyDescent="0.35">
      <c r="A249" t="s">
        <v>19</v>
      </c>
      <c r="B249" t="s">
        <v>2088</v>
      </c>
      <c r="C249" t="s">
        <v>20</v>
      </c>
      <c r="D249" t="s">
        <v>132</v>
      </c>
      <c r="E249" t="s">
        <v>215</v>
      </c>
      <c r="F249">
        <v>6262350</v>
      </c>
      <c r="G249" s="2">
        <v>44952</v>
      </c>
      <c r="H249" s="2">
        <v>44967</v>
      </c>
      <c r="I249" s="2"/>
      <c r="J249" s="2"/>
      <c r="K249" t="s">
        <v>1037</v>
      </c>
      <c r="L249" s="2">
        <v>44952</v>
      </c>
      <c r="M249" s="1">
        <f>Tabla1_Resueltas[[#This Row],[Resuelta]]-Tabla1_Resueltas[[#This Row],[Creada]]</f>
        <v>0</v>
      </c>
      <c r="N249" s="1">
        <f>Tabla1_Resueltas[[#This Row],[Fecha Fin Escalado]]-Tabla1_Resueltas[[#This Row],[Fecha Inicio Escalado]]</f>
        <v>0</v>
      </c>
      <c r="O249" s="1">
        <f>YEAR(Tabla1_Resueltas[[#This Row],[Resuelta]])</f>
        <v>2023</v>
      </c>
      <c r="P249" s="1">
        <f>MONTH(Tabla1_Resueltas[[#This Row],[Resuelta]])</f>
        <v>1</v>
      </c>
      <c r="Q249" s="1">
        <f>_xlfn.PERCENTILE.INC(Tabla1_Resueltas[CicleTime],0.85)</f>
        <v>28</v>
      </c>
      <c r="R249" s="1">
        <f>_xlfn.PERCENTILE.INC(Tabla1_Resueltas[CicleTime],0.7)</f>
        <v>9</v>
      </c>
      <c r="S249" s="1">
        <f>_xlfn.PERCENTILE.INC(Tabla1_Resueltas[CicleTime],0.5)</f>
        <v>3</v>
      </c>
    </row>
    <row r="250" spans="1:19" x14ac:dyDescent="0.35">
      <c r="A250" t="s">
        <v>19</v>
      </c>
      <c r="B250" t="s">
        <v>2088</v>
      </c>
      <c r="C250" t="s">
        <v>20</v>
      </c>
      <c r="D250" t="s">
        <v>132</v>
      </c>
      <c r="E250" t="s">
        <v>216</v>
      </c>
      <c r="F250">
        <v>6262347</v>
      </c>
      <c r="G250" s="2">
        <v>44952</v>
      </c>
      <c r="H250" s="2">
        <v>44967</v>
      </c>
      <c r="I250" s="2"/>
      <c r="J250" s="2"/>
      <c r="K250" t="s">
        <v>1037</v>
      </c>
      <c r="L250" s="2">
        <v>44952</v>
      </c>
      <c r="M250" s="1">
        <f>Tabla1_Resueltas[[#This Row],[Resuelta]]-Tabla1_Resueltas[[#This Row],[Creada]]</f>
        <v>0</v>
      </c>
      <c r="N250" s="1">
        <f>Tabla1_Resueltas[[#This Row],[Fecha Fin Escalado]]-Tabla1_Resueltas[[#This Row],[Fecha Inicio Escalado]]</f>
        <v>0</v>
      </c>
      <c r="O250" s="1">
        <f>YEAR(Tabla1_Resueltas[[#This Row],[Resuelta]])</f>
        <v>2023</v>
      </c>
      <c r="P250" s="1">
        <f>MONTH(Tabla1_Resueltas[[#This Row],[Resuelta]])</f>
        <v>1</v>
      </c>
      <c r="Q250" s="1">
        <f>_xlfn.PERCENTILE.INC(Tabla1_Resueltas[CicleTime],0.85)</f>
        <v>28</v>
      </c>
      <c r="R250" s="1">
        <f>_xlfn.PERCENTILE.INC(Tabla1_Resueltas[CicleTime],0.7)</f>
        <v>9</v>
      </c>
      <c r="S250" s="1">
        <f>_xlfn.PERCENTILE.INC(Tabla1_Resueltas[CicleTime],0.5)</f>
        <v>3</v>
      </c>
    </row>
    <row r="251" spans="1:19" x14ac:dyDescent="0.35">
      <c r="A251" t="s">
        <v>19</v>
      </c>
      <c r="B251" t="s">
        <v>2086</v>
      </c>
      <c r="C251" t="s">
        <v>20</v>
      </c>
      <c r="D251" t="s">
        <v>132</v>
      </c>
      <c r="E251" t="s">
        <v>220</v>
      </c>
      <c r="F251">
        <v>6256717</v>
      </c>
      <c r="G251" s="2">
        <v>44951</v>
      </c>
      <c r="H251" s="2">
        <v>44968</v>
      </c>
      <c r="I251" s="2"/>
      <c r="J251" s="2"/>
      <c r="K251" t="s">
        <v>1037</v>
      </c>
      <c r="L251" s="2">
        <v>44953</v>
      </c>
      <c r="M251" s="1">
        <f>Tabla1_Resueltas[[#This Row],[Resuelta]]-Tabla1_Resueltas[[#This Row],[Creada]]</f>
        <v>2</v>
      </c>
      <c r="N251" s="1">
        <f>Tabla1_Resueltas[[#This Row],[Fecha Fin Escalado]]-Tabla1_Resueltas[[#This Row],[Fecha Inicio Escalado]]</f>
        <v>0</v>
      </c>
      <c r="O251" s="1">
        <f>YEAR(Tabla1_Resueltas[[#This Row],[Resuelta]])</f>
        <v>2023</v>
      </c>
      <c r="P251" s="1">
        <f>MONTH(Tabla1_Resueltas[[#This Row],[Resuelta]])</f>
        <v>1</v>
      </c>
      <c r="Q251" s="1">
        <f>_xlfn.PERCENTILE.INC(Tabla1_Resueltas[CicleTime],0.85)</f>
        <v>28</v>
      </c>
      <c r="R251" s="1">
        <f>_xlfn.PERCENTILE.INC(Tabla1_Resueltas[CicleTime],0.7)</f>
        <v>9</v>
      </c>
      <c r="S251" s="1">
        <f>_xlfn.PERCENTILE.INC(Tabla1_Resueltas[CicleTime],0.5)</f>
        <v>3</v>
      </c>
    </row>
    <row r="252" spans="1:19" x14ac:dyDescent="0.35">
      <c r="A252" t="s">
        <v>17</v>
      </c>
      <c r="B252" t="s">
        <v>2092</v>
      </c>
      <c r="C252" t="s">
        <v>20</v>
      </c>
      <c r="D252" t="s">
        <v>132</v>
      </c>
      <c r="E252" t="s">
        <v>222</v>
      </c>
      <c r="F252">
        <v>6256012</v>
      </c>
      <c r="G252" s="2">
        <v>44951</v>
      </c>
      <c r="H252" s="2">
        <v>44966</v>
      </c>
      <c r="I252" s="2"/>
      <c r="J252" s="2"/>
      <c r="K252" t="s">
        <v>1037</v>
      </c>
      <c r="L252" s="2">
        <v>44951</v>
      </c>
      <c r="M252" s="1">
        <f>Tabla1_Resueltas[[#This Row],[Resuelta]]-Tabla1_Resueltas[[#This Row],[Creada]]</f>
        <v>0</v>
      </c>
      <c r="N252" s="1">
        <f>Tabla1_Resueltas[[#This Row],[Fecha Fin Escalado]]-Tabla1_Resueltas[[#This Row],[Fecha Inicio Escalado]]</f>
        <v>0</v>
      </c>
      <c r="O252" s="1">
        <f>YEAR(Tabla1_Resueltas[[#This Row],[Resuelta]])</f>
        <v>2023</v>
      </c>
      <c r="P252" s="1">
        <f>MONTH(Tabla1_Resueltas[[#This Row],[Resuelta]])</f>
        <v>1</v>
      </c>
      <c r="Q252" s="1">
        <f>_xlfn.PERCENTILE.INC(Tabla1_Resueltas[CicleTime],0.85)</f>
        <v>28</v>
      </c>
      <c r="R252" s="1">
        <f>_xlfn.PERCENTILE.INC(Tabla1_Resueltas[CicleTime],0.7)</f>
        <v>9</v>
      </c>
      <c r="S252" s="1">
        <f>_xlfn.PERCENTILE.INC(Tabla1_Resueltas[CicleTime],0.5)</f>
        <v>3</v>
      </c>
    </row>
    <row r="253" spans="1:19" x14ac:dyDescent="0.35">
      <c r="A253" t="s">
        <v>19</v>
      </c>
      <c r="B253" t="s">
        <v>2088</v>
      </c>
      <c r="C253" t="s">
        <v>20</v>
      </c>
      <c r="D253" t="s">
        <v>132</v>
      </c>
      <c r="E253" t="s">
        <v>223</v>
      </c>
      <c r="F253">
        <v>6255185</v>
      </c>
      <c r="G253" s="2">
        <v>44951</v>
      </c>
      <c r="H253" s="2">
        <v>44972</v>
      </c>
      <c r="I253" s="2">
        <v>44951</v>
      </c>
      <c r="J253" s="2">
        <v>44957</v>
      </c>
      <c r="K253" t="s">
        <v>1037</v>
      </c>
      <c r="L253" s="2">
        <v>44957</v>
      </c>
      <c r="M253" s="1">
        <f>Tabla1_Resueltas[[#This Row],[Resuelta]]-Tabla1_Resueltas[[#This Row],[Creada]]</f>
        <v>6</v>
      </c>
      <c r="N253" s="1">
        <f>Tabla1_Resueltas[[#This Row],[Fecha Fin Escalado]]-Tabla1_Resueltas[[#This Row],[Fecha Inicio Escalado]]</f>
        <v>6</v>
      </c>
      <c r="O253" s="1">
        <f>YEAR(Tabla1_Resueltas[[#This Row],[Resuelta]])</f>
        <v>2023</v>
      </c>
      <c r="P253" s="1">
        <f>MONTH(Tabla1_Resueltas[[#This Row],[Resuelta]])</f>
        <v>1</v>
      </c>
      <c r="Q253" s="1">
        <f>_xlfn.PERCENTILE.INC(Tabla1_Resueltas[CicleTime],0.85)</f>
        <v>28</v>
      </c>
      <c r="R253" s="1">
        <f>_xlfn.PERCENTILE.INC(Tabla1_Resueltas[CicleTime],0.7)</f>
        <v>9</v>
      </c>
      <c r="S253" s="1">
        <f>_xlfn.PERCENTILE.INC(Tabla1_Resueltas[CicleTime],0.5)</f>
        <v>3</v>
      </c>
    </row>
    <row r="254" spans="1:19" x14ac:dyDescent="0.35">
      <c r="A254" t="s">
        <v>19</v>
      </c>
      <c r="B254" t="s">
        <v>2088</v>
      </c>
      <c r="C254" t="s">
        <v>20</v>
      </c>
      <c r="D254" t="s">
        <v>132</v>
      </c>
      <c r="E254" t="s">
        <v>224</v>
      </c>
      <c r="F254">
        <v>6254379</v>
      </c>
      <c r="G254" s="2">
        <v>44951</v>
      </c>
      <c r="H254" s="2">
        <v>44974</v>
      </c>
      <c r="I254" s="2"/>
      <c r="J254" s="2"/>
      <c r="K254" t="s">
        <v>1037</v>
      </c>
      <c r="L254" s="2">
        <v>44957</v>
      </c>
      <c r="M254" s="1">
        <f>Tabla1_Resueltas[[#This Row],[Resuelta]]-Tabla1_Resueltas[[#This Row],[Creada]]</f>
        <v>6</v>
      </c>
      <c r="N254" s="1">
        <f>Tabla1_Resueltas[[#This Row],[Fecha Fin Escalado]]-Tabla1_Resueltas[[#This Row],[Fecha Inicio Escalado]]</f>
        <v>0</v>
      </c>
      <c r="O254" s="1">
        <f>YEAR(Tabla1_Resueltas[[#This Row],[Resuelta]])</f>
        <v>2023</v>
      </c>
      <c r="P254" s="1">
        <f>MONTH(Tabla1_Resueltas[[#This Row],[Resuelta]])</f>
        <v>1</v>
      </c>
      <c r="Q254" s="1">
        <f>_xlfn.PERCENTILE.INC(Tabla1_Resueltas[CicleTime],0.85)</f>
        <v>28</v>
      </c>
      <c r="R254" s="1">
        <f>_xlfn.PERCENTILE.INC(Tabla1_Resueltas[CicleTime],0.7)</f>
        <v>9</v>
      </c>
      <c r="S254" s="1">
        <f>_xlfn.PERCENTILE.INC(Tabla1_Resueltas[CicleTime],0.5)</f>
        <v>3</v>
      </c>
    </row>
    <row r="255" spans="1:19" x14ac:dyDescent="0.35">
      <c r="A255" t="s">
        <v>19</v>
      </c>
      <c r="B255" t="s">
        <v>2088</v>
      </c>
      <c r="C255" t="s">
        <v>20</v>
      </c>
      <c r="D255" t="s">
        <v>132</v>
      </c>
      <c r="E255" t="s">
        <v>225</v>
      </c>
      <c r="F255">
        <v>6254322</v>
      </c>
      <c r="G255" s="2">
        <v>44951</v>
      </c>
      <c r="H255" s="2">
        <v>44968</v>
      </c>
      <c r="I255" s="2"/>
      <c r="J255" s="2"/>
      <c r="K255" t="s">
        <v>1037</v>
      </c>
      <c r="L255" s="2">
        <v>44952</v>
      </c>
      <c r="M255" s="1">
        <f>Tabla1_Resueltas[[#This Row],[Resuelta]]-Tabla1_Resueltas[[#This Row],[Creada]]</f>
        <v>1</v>
      </c>
      <c r="N255" s="1">
        <f>Tabla1_Resueltas[[#This Row],[Fecha Fin Escalado]]-Tabla1_Resueltas[[#This Row],[Fecha Inicio Escalado]]</f>
        <v>0</v>
      </c>
      <c r="O255" s="1">
        <f>YEAR(Tabla1_Resueltas[[#This Row],[Resuelta]])</f>
        <v>2023</v>
      </c>
      <c r="P255" s="1">
        <f>MONTH(Tabla1_Resueltas[[#This Row],[Resuelta]])</f>
        <v>1</v>
      </c>
      <c r="Q255" s="1">
        <f>_xlfn.PERCENTILE.INC(Tabla1_Resueltas[CicleTime],0.85)</f>
        <v>28</v>
      </c>
      <c r="R255" s="1">
        <f>_xlfn.PERCENTILE.INC(Tabla1_Resueltas[CicleTime],0.7)</f>
        <v>9</v>
      </c>
      <c r="S255" s="1">
        <f>_xlfn.PERCENTILE.INC(Tabla1_Resueltas[CicleTime],0.5)</f>
        <v>3</v>
      </c>
    </row>
    <row r="256" spans="1:19" x14ac:dyDescent="0.35">
      <c r="A256" t="s">
        <v>19</v>
      </c>
      <c r="B256" t="s">
        <v>2088</v>
      </c>
      <c r="C256" t="s">
        <v>20</v>
      </c>
      <c r="D256" t="s">
        <v>132</v>
      </c>
      <c r="E256" t="s">
        <v>226</v>
      </c>
      <c r="F256">
        <v>6254107</v>
      </c>
      <c r="G256" s="2">
        <v>44951</v>
      </c>
      <c r="H256" s="2">
        <v>44971</v>
      </c>
      <c r="I256" s="2">
        <v>44951</v>
      </c>
      <c r="J256" s="2">
        <v>44956</v>
      </c>
      <c r="K256" t="s">
        <v>1037</v>
      </c>
      <c r="L256" s="2">
        <v>44956</v>
      </c>
      <c r="M256" s="1">
        <f>Tabla1_Resueltas[[#This Row],[Resuelta]]-Tabla1_Resueltas[[#This Row],[Creada]]</f>
        <v>5</v>
      </c>
      <c r="N256" s="1">
        <f>Tabla1_Resueltas[[#This Row],[Fecha Fin Escalado]]-Tabla1_Resueltas[[#This Row],[Fecha Inicio Escalado]]</f>
        <v>5</v>
      </c>
      <c r="O256" s="1">
        <f>YEAR(Tabla1_Resueltas[[#This Row],[Resuelta]])</f>
        <v>2023</v>
      </c>
      <c r="P256" s="1">
        <f>MONTH(Tabla1_Resueltas[[#This Row],[Resuelta]])</f>
        <v>1</v>
      </c>
      <c r="Q256" s="1">
        <f>_xlfn.PERCENTILE.INC(Tabla1_Resueltas[CicleTime],0.85)</f>
        <v>28</v>
      </c>
      <c r="R256" s="1">
        <f>_xlfn.PERCENTILE.INC(Tabla1_Resueltas[CicleTime],0.7)</f>
        <v>9</v>
      </c>
      <c r="S256" s="1">
        <f>_xlfn.PERCENTILE.INC(Tabla1_Resueltas[CicleTime],0.5)</f>
        <v>3</v>
      </c>
    </row>
    <row r="257" spans="1:19" x14ac:dyDescent="0.35">
      <c r="A257" t="s">
        <v>19</v>
      </c>
      <c r="B257" t="s">
        <v>2090</v>
      </c>
      <c r="C257" t="s">
        <v>18</v>
      </c>
      <c r="D257" t="s">
        <v>132</v>
      </c>
      <c r="E257" t="s">
        <v>228</v>
      </c>
      <c r="F257">
        <v>6250958</v>
      </c>
      <c r="G257" s="2">
        <v>44950</v>
      </c>
      <c r="H257" s="2">
        <v>44966</v>
      </c>
      <c r="I257" s="2"/>
      <c r="J257" s="2"/>
      <c r="K257" t="s">
        <v>1037</v>
      </c>
      <c r="L257" s="2">
        <v>44951</v>
      </c>
      <c r="M257" s="1">
        <f>Tabla1_Resueltas[[#This Row],[Resuelta]]-Tabla1_Resueltas[[#This Row],[Creada]]</f>
        <v>1</v>
      </c>
      <c r="N257" s="1">
        <f>Tabla1_Resueltas[[#This Row],[Fecha Fin Escalado]]-Tabla1_Resueltas[[#This Row],[Fecha Inicio Escalado]]</f>
        <v>0</v>
      </c>
      <c r="O257" s="1">
        <f>YEAR(Tabla1_Resueltas[[#This Row],[Resuelta]])</f>
        <v>2023</v>
      </c>
      <c r="P257" s="1">
        <f>MONTH(Tabla1_Resueltas[[#This Row],[Resuelta]])</f>
        <v>1</v>
      </c>
      <c r="Q257" s="1">
        <f>_xlfn.PERCENTILE.INC(Tabla1_Resueltas[CicleTime],0.85)</f>
        <v>28</v>
      </c>
      <c r="R257" s="1">
        <f>_xlfn.PERCENTILE.INC(Tabla1_Resueltas[CicleTime],0.7)</f>
        <v>9</v>
      </c>
      <c r="S257" s="1">
        <f>_xlfn.PERCENTILE.INC(Tabla1_Resueltas[CicleTime],0.5)</f>
        <v>3</v>
      </c>
    </row>
    <row r="258" spans="1:19" x14ac:dyDescent="0.35">
      <c r="A258" t="s">
        <v>17</v>
      </c>
      <c r="B258" t="s">
        <v>2094</v>
      </c>
      <c r="C258" t="s">
        <v>18</v>
      </c>
      <c r="D258" t="s">
        <v>132</v>
      </c>
      <c r="E258" t="s">
        <v>229</v>
      </c>
      <c r="F258">
        <v>6249830</v>
      </c>
      <c r="G258" s="2">
        <v>44950</v>
      </c>
      <c r="H258" s="2">
        <v>44974</v>
      </c>
      <c r="I258" s="2"/>
      <c r="J258" s="2"/>
      <c r="K258" t="s">
        <v>1037</v>
      </c>
      <c r="L258" s="2">
        <v>44956</v>
      </c>
      <c r="M258" s="1">
        <f>Tabla1_Resueltas[[#This Row],[Resuelta]]-Tabla1_Resueltas[[#This Row],[Creada]]</f>
        <v>6</v>
      </c>
      <c r="N258" s="1">
        <f>Tabla1_Resueltas[[#This Row],[Fecha Fin Escalado]]-Tabla1_Resueltas[[#This Row],[Fecha Inicio Escalado]]</f>
        <v>0</v>
      </c>
      <c r="O258" s="1">
        <f>YEAR(Tabla1_Resueltas[[#This Row],[Resuelta]])</f>
        <v>2023</v>
      </c>
      <c r="P258" s="1">
        <f>MONTH(Tabla1_Resueltas[[#This Row],[Resuelta]])</f>
        <v>1</v>
      </c>
      <c r="Q258" s="1">
        <f>_xlfn.PERCENTILE.INC(Tabla1_Resueltas[CicleTime],0.85)</f>
        <v>28</v>
      </c>
      <c r="R258" s="1">
        <f>_xlfn.PERCENTILE.INC(Tabla1_Resueltas[CicleTime],0.7)</f>
        <v>9</v>
      </c>
      <c r="S258" s="1">
        <f>_xlfn.PERCENTILE.INC(Tabla1_Resueltas[CicleTime],0.5)</f>
        <v>3</v>
      </c>
    </row>
    <row r="259" spans="1:19" x14ac:dyDescent="0.35">
      <c r="A259" t="s">
        <v>19</v>
      </c>
      <c r="B259" t="s">
        <v>2090</v>
      </c>
      <c r="C259" t="s">
        <v>18</v>
      </c>
      <c r="D259" t="s">
        <v>132</v>
      </c>
      <c r="E259" t="s">
        <v>230</v>
      </c>
      <c r="F259">
        <v>6249141</v>
      </c>
      <c r="G259" s="2">
        <v>44950</v>
      </c>
      <c r="H259" s="2">
        <v>44966</v>
      </c>
      <c r="I259" s="2"/>
      <c r="J259" s="2"/>
      <c r="K259" t="s">
        <v>1037</v>
      </c>
      <c r="L259" s="2">
        <v>44951</v>
      </c>
      <c r="M259" s="1">
        <f>Tabla1_Resueltas[[#This Row],[Resuelta]]-Tabla1_Resueltas[[#This Row],[Creada]]</f>
        <v>1</v>
      </c>
      <c r="N259" s="1">
        <f>Tabla1_Resueltas[[#This Row],[Fecha Fin Escalado]]-Tabla1_Resueltas[[#This Row],[Fecha Inicio Escalado]]</f>
        <v>0</v>
      </c>
      <c r="O259" s="1">
        <f>YEAR(Tabla1_Resueltas[[#This Row],[Resuelta]])</f>
        <v>2023</v>
      </c>
      <c r="P259" s="1">
        <f>MONTH(Tabla1_Resueltas[[#This Row],[Resuelta]])</f>
        <v>1</v>
      </c>
      <c r="Q259" s="1">
        <f>_xlfn.PERCENTILE.INC(Tabla1_Resueltas[CicleTime],0.85)</f>
        <v>28</v>
      </c>
      <c r="R259" s="1">
        <f>_xlfn.PERCENTILE.INC(Tabla1_Resueltas[CicleTime],0.7)</f>
        <v>9</v>
      </c>
      <c r="S259" s="1">
        <f>_xlfn.PERCENTILE.INC(Tabla1_Resueltas[CicleTime],0.5)</f>
        <v>3</v>
      </c>
    </row>
    <row r="260" spans="1:19" x14ac:dyDescent="0.35">
      <c r="A260" t="s">
        <v>19</v>
      </c>
      <c r="B260" t="s">
        <v>2090</v>
      </c>
      <c r="C260" t="s">
        <v>18</v>
      </c>
      <c r="D260" t="s">
        <v>132</v>
      </c>
      <c r="E260" t="s">
        <v>231</v>
      </c>
      <c r="F260">
        <v>6249132</v>
      </c>
      <c r="G260" s="2">
        <v>44950</v>
      </c>
      <c r="H260" s="2">
        <v>44966</v>
      </c>
      <c r="I260" s="2"/>
      <c r="J260" s="2"/>
      <c r="K260" t="s">
        <v>1037</v>
      </c>
      <c r="L260" s="2">
        <v>44951</v>
      </c>
      <c r="M260" s="1">
        <f>Tabla1_Resueltas[[#This Row],[Resuelta]]-Tabla1_Resueltas[[#This Row],[Creada]]</f>
        <v>1</v>
      </c>
      <c r="N260" s="1">
        <f>Tabla1_Resueltas[[#This Row],[Fecha Fin Escalado]]-Tabla1_Resueltas[[#This Row],[Fecha Inicio Escalado]]</f>
        <v>0</v>
      </c>
      <c r="O260" s="1">
        <f>YEAR(Tabla1_Resueltas[[#This Row],[Resuelta]])</f>
        <v>2023</v>
      </c>
      <c r="P260" s="1">
        <f>MONTH(Tabla1_Resueltas[[#This Row],[Resuelta]])</f>
        <v>1</v>
      </c>
      <c r="Q260" s="1">
        <f>_xlfn.PERCENTILE.INC(Tabla1_Resueltas[CicleTime],0.85)</f>
        <v>28</v>
      </c>
      <c r="R260" s="1">
        <f>_xlfn.PERCENTILE.INC(Tabla1_Resueltas[CicleTime],0.7)</f>
        <v>9</v>
      </c>
      <c r="S260" s="1">
        <f>_xlfn.PERCENTILE.INC(Tabla1_Resueltas[CicleTime],0.5)</f>
        <v>3</v>
      </c>
    </row>
    <row r="261" spans="1:19" x14ac:dyDescent="0.35">
      <c r="A261" t="s">
        <v>19</v>
      </c>
      <c r="B261" t="s">
        <v>2090</v>
      </c>
      <c r="C261" t="s">
        <v>18</v>
      </c>
      <c r="D261" t="s">
        <v>132</v>
      </c>
      <c r="E261" t="s">
        <v>232</v>
      </c>
      <c r="F261">
        <v>6249125</v>
      </c>
      <c r="G261" s="2">
        <v>44950</v>
      </c>
      <c r="H261" s="2">
        <v>44966</v>
      </c>
      <c r="I261" s="2"/>
      <c r="J261" s="2"/>
      <c r="K261" t="s">
        <v>1037</v>
      </c>
      <c r="L261" s="2">
        <v>44951</v>
      </c>
      <c r="M261" s="1">
        <f>Tabla1_Resueltas[[#This Row],[Resuelta]]-Tabla1_Resueltas[[#This Row],[Creada]]</f>
        <v>1</v>
      </c>
      <c r="N261" s="1">
        <f>Tabla1_Resueltas[[#This Row],[Fecha Fin Escalado]]-Tabla1_Resueltas[[#This Row],[Fecha Inicio Escalado]]</f>
        <v>0</v>
      </c>
      <c r="O261" s="1">
        <f>YEAR(Tabla1_Resueltas[[#This Row],[Resuelta]])</f>
        <v>2023</v>
      </c>
      <c r="P261" s="1">
        <f>MONTH(Tabla1_Resueltas[[#This Row],[Resuelta]])</f>
        <v>1</v>
      </c>
      <c r="Q261" s="1">
        <f>_xlfn.PERCENTILE.INC(Tabla1_Resueltas[CicleTime],0.85)</f>
        <v>28</v>
      </c>
      <c r="R261" s="1">
        <f>_xlfn.PERCENTILE.INC(Tabla1_Resueltas[CicleTime],0.7)</f>
        <v>9</v>
      </c>
      <c r="S261" s="1">
        <f>_xlfn.PERCENTILE.INC(Tabla1_Resueltas[CicleTime],0.5)</f>
        <v>3</v>
      </c>
    </row>
    <row r="262" spans="1:19" x14ac:dyDescent="0.35">
      <c r="A262" t="s">
        <v>17</v>
      </c>
      <c r="B262" t="s">
        <v>2083</v>
      </c>
      <c r="C262" t="s">
        <v>20</v>
      </c>
      <c r="D262" t="s">
        <v>132</v>
      </c>
      <c r="E262" t="s">
        <v>233</v>
      </c>
      <c r="F262">
        <v>6248300</v>
      </c>
      <c r="G262" s="2">
        <v>44950</v>
      </c>
      <c r="H262" s="2">
        <v>44966</v>
      </c>
      <c r="I262" s="2"/>
      <c r="J262" s="2"/>
      <c r="K262" t="s">
        <v>1037</v>
      </c>
      <c r="L262" s="2">
        <v>44950</v>
      </c>
      <c r="M262" s="1">
        <f>Tabla1_Resueltas[[#This Row],[Resuelta]]-Tabla1_Resueltas[[#This Row],[Creada]]</f>
        <v>0</v>
      </c>
      <c r="N262" s="1">
        <f>Tabla1_Resueltas[[#This Row],[Fecha Fin Escalado]]-Tabla1_Resueltas[[#This Row],[Fecha Inicio Escalado]]</f>
        <v>0</v>
      </c>
      <c r="O262" s="1">
        <f>YEAR(Tabla1_Resueltas[[#This Row],[Resuelta]])</f>
        <v>2023</v>
      </c>
      <c r="P262" s="1">
        <f>MONTH(Tabla1_Resueltas[[#This Row],[Resuelta]])</f>
        <v>1</v>
      </c>
      <c r="Q262" s="1">
        <f>_xlfn.PERCENTILE.INC(Tabla1_Resueltas[CicleTime],0.85)</f>
        <v>28</v>
      </c>
      <c r="R262" s="1">
        <f>_xlfn.PERCENTILE.INC(Tabla1_Resueltas[CicleTime],0.7)</f>
        <v>9</v>
      </c>
      <c r="S262" s="1">
        <f>_xlfn.PERCENTILE.INC(Tabla1_Resueltas[CicleTime],0.5)</f>
        <v>3</v>
      </c>
    </row>
    <row r="263" spans="1:19" x14ac:dyDescent="0.35">
      <c r="A263" t="s">
        <v>17</v>
      </c>
      <c r="B263" t="s">
        <v>2087</v>
      </c>
      <c r="C263" t="s">
        <v>18</v>
      </c>
      <c r="D263" t="s">
        <v>132</v>
      </c>
      <c r="E263" t="s">
        <v>234</v>
      </c>
      <c r="F263">
        <v>6248071</v>
      </c>
      <c r="G263" s="2">
        <v>44950</v>
      </c>
      <c r="H263" s="2">
        <v>44965</v>
      </c>
      <c r="I263" s="2"/>
      <c r="J263" s="2"/>
      <c r="K263" t="s">
        <v>1037</v>
      </c>
      <c r="L263" s="2">
        <v>44950</v>
      </c>
      <c r="M263" s="1">
        <f>Tabla1_Resueltas[[#This Row],[Resuelta]]-Tabla1_Resueltas[[#This Row],[Creada]]</f>
        <v>0</v>
      </c>
      <c r="N263" s="1">
        <f>Tabla1_Resueltas[[#This Row],[Fecha Fin Escalado]]-Tabla1_Resueltas[[#This Row],[Fecha Inicio Escalado]]</f>
        <v>0</v>
      </c>
      <c r="O263" s="1">
        <f>YEAR(Tabla1_Resueltas[[#This Row],[Resuelta]])</f>
        <v>2023</v>
      </c>
      <c r="P263" s="1">
        <f>MONTH(Tabla1_Resueltas[[#This Row],[Resuelta]])</f>
        <v>1</v>
      </c>
      <c r="Q263" s="1">
        <f>_xlfn.PERCENTILE.INC(Tabla1_Resueltas[CicleTime],0.85)</f>
        <v>28</v>
      </c>
      <c r="R263" s="1">
        <f>_xlfn.PERCENTILE.INC(Tabla1_Resueltas[CicleTime],0.7)</f>
        <v>9</v>
      </c>
      <c r="S263" s="1">
        <f>_xlfn.PERCENTILE.INC(Tabla1_Resueltas[CicleTime],0.5)</f>
        <v>3</v>
      </c>
    </row>
    <row r="264" spans="1:19" x14ac:dyDescent="0.35">
      <c r="A264" t="s">
        <v>19</v>
      </c>
      <c r="B264" t="s">
        <v>2086</v>
      </c>
      <c r="C264" t="s">
        <v>20</v>
      </c>
      <c r="D264" t="s">
        <v>132</v>
      </c>
      <c r="E264" t="s">
        <v>236</v>
      </c>
      <c r="F264">
        <v>6245723</v>
      </c>
      <c r="G264" s="2">
        <v>44950</v>
      </c>
      <c r="H264" s="2">
        <v>44966</v>
      </c>
      <c r="I264" s="2"/>
      <c r="J264" s="2"/>
      <c r="K264" t="s">
        <v>1037</v>
      </c>
      <c r="L264" s="2">
        <v>44951</v>
      </c>
      <c r="M264" s="1">
        <f>Tabla1_Resueltas[[#This Row],[Resuelta]]-Tabla1_Resueltas[[#This Row],[Creada]]</f>
        <v>1</v>
      </c>
      <c r="N264" s="1">
        <f>Tabla1_Resueltas[[#This Row],[Fecha Fin Escalado]]-Tabla1_Resueltas[[#This Row],[Fecha Inicio Escalado]]</f>
        <v>0</v>
      </c>
      <c r="O264" s="1">
        <f>YEAR(Tabla1_Resueltas[[#This Row],[Resuelta]])</f>
        <v>2023</v>
      </c>
      <c r="P264" s="1">
        <f>MONTH(Tabla1_Resueltas[[#This Row],[Resuelta]])</f>
        <v>1</v>
      </c>
      <c r="Q264" s="1">
        <f>_xlfn.PERCENTILE.INC(Tabla1_Resueltas[CicleTime],0.85)</f>
        <v>28</v>
      </c>
      <c r="R264" s="1">
        <f>_xlfn.PERCENTILE.INC(Tabla1_Resueltas[CicleTime],0.7)</f>
        <v>9</v>
      </c>
      <c r="S264" s="1">
        <f>_xlfn.PERCENTILE.INC(Tabla1_Resueltas[CicleTime],0.5)</f>
        <v>3</v>
      </c>
    </row>
    <row r="265" spans="1:19" x14ac:dyDescent="0.35">
      <c r="A265" t="s">
        <v>19</v>
      </c>
      <c r="B265" t="s">
        <v>2088</v>
      </c>
      <c r="C265" t="s">
        <v>20</v>
      </c>
      <c r="D265" t="s">
        <v>132</v>
      </c>
      <c r="E265" t="s">
        <v>237</v>
      </c>
      <c r="F265">
        <v>6245463</v>
      </c>
      <c r="G265" s="2">
        <v>44950</v>
      </c>
      <c r="H265" s="2">
        <v>44966</v>
      </c>
      <c r="I265" s="2"/>
      <c r="J265" s="2"/>
      <c r="K265" t="s">
        <v>1037</v>
      </c>
      <c r="L265" s="2">
        <v>44951</v>
      </c>
      <c r="M265" s="1">
        <f>Tabla1_Resueltas[[#This Row],[Resuelta]]-Tabla1_Resueltas[[#This Row],[Creada]]</f>
        <v>1</v>
      </c>
      <c r="N265" s="1">
        <f>Tabla1_Resueltas[[#This Row],[Fecha Fin Escalado]]-Tabla1_Resueltas[[#This Row],[Fecha Inicio Escalado]]</f>
        <v>0</v>
      </c>
      <c r="O265" s="1">
        <f>YEAR(Tabla1_Resueltas[[#This Row],[Resuelta]])</f>
        <v>2023</v>
      </c>
      <c r="P265" s="1">
        <f>MONTH(Tabla1_Resueltas[[#This Row],[Resuelta]])</f>
        <v>1</v>
      </c>
      <c r="Q265" s="1">
        <f>_xlfn.PERCENTILE.INC(Tabla1_Resueltas[CicleTime],0.85)</f>
        <v>28</v>
      </c>
      <c r="R265" s="1">
        <f>_xlfn.PERCENTILE.INC(Tabla1_Resueltas[CicleTime],0.7)</f>
        <v>9</v>
      </c>
      <c r="S265" s="1">
        <f>_xlfn.PERCENTILE.INC(Tabla1_Resueltas[CicleTime],0.5)</f>
        <v>3</v>
      </c>
    </row>
    <row r="266" spans="1:19" x14ac:dyDescent="0.35">
      <c r="A266" t="s">
        <v>19</v>
      </c>
      <c r="B266" t="s">
        <v>2088</v>
      </c>
      <c r="C266" t="s">
        <v>20</v>
      </c>
      <c r="D266" t="s">
        <v>132</v>
      </c>
      <c r="E266" t="s">
        <v>238</v>
      </c>
      <c r="F266">
        <v>6245454</v>
      </c>
      <c r="G266" s="2">
        <v>44950</v>
      </c>
      <c r="H266" s="2">
        <v>44966</v>
      </c>
      <c r="I266" s="2">
        <v>44950</v>
      </c>
      <c r="J266" s="2">
        <v>44951</v>
      </c>
      <c r="K266" t="s">
        <v>1037</v>
      </c>
      <c r="L266" s="2">
        <v>44951</v>
      </c>
      <c r="M266" s="1">
        <f>Tabla1_Resueltas[[#This Row],[Resuelta]]-Tabla1_Resueltas[[#This Row],[Creada]]</f>
        <v>1</v>
      </c>
      <c r="N266" s="1">
        <f>Tabla1_Resueltas[[#This Row],[Fecha Fin Escalado]]-Tabla1_Resueltas[[#This Row],[Fecha Inicio Escalado]]</f>
        <v>1</v>
      </c>
      <c r="O266" s="1">
        <f>YEAR(Tabla1_Resueltas[[#This Row],[Resuelta]])</f>
        <v>2023</v>
      </c>
      <c r="P266" s="1">
        <f>MONTH(Tabla1_Resueltas[[#This Row],[Resuelta]])</f>
        <v>1</v>
      </c>
      <c r="Q266" s="1">
        <f>_xlfn.PERCENTILE.INC(Tabla1_Resueltas[CicleTime],0.85)</f>
        <v>28</v>
      </c>
      <c r="R266" s="1">
        <f>_xlfn.PERCENTILE.INC(Tabla1_Resueltas[CicleTime],0.7)</f>
        <v>9</v>
      </c>
      <c r="S266" s="1">
        <f>_xlfn.PERCENTILE.INC(Tabla1_Resueltas[CicleTime],0.5)</f>
        <v>3</v>
      </c>
    </row>
    <row r="267" spans="1:19" x14ac:dyDescent="0.35">
      <c r="A267" t="s">
        <v>19</v>
      </c>
      <c r="B267" t="s">
        <v>2088</v>
      </c>
      <c r="C267" t="s">
        <v>20</v>
      </c>
      <c r="D267" t="s">
        <v>132</v>
      </c>
      <c r="E267" t="s">
        <v>239</v>
      </c>
      <c r="F267">
        <v>6245452</v>
      </c>
      <c r="G267" s="2">
        <v>44950</v>
      </c>
      <c r="H267" s="2">
        <v>44966</v>
      </c>
      <c r="I267" s="2"/>
      <c r="J267" s="2"/>
      <c r="K267" t="s">
        <v>1037</v>
      </c>
      <c r="L267" s="2">
        <v>44951</v>
      </c>
      <c r="M267" s="1">
        <f>Tabla1_Resueltas[[#This Row],[Resuelta]]-Tabla1_Resueltas[[#This Row],[Creada]]</f>
        <v>1</v>
      </c>
      <c r="N267" s="1">
        <f>Tabla1_Resueltas[[#This Row],[Fecha Fin Escalado]]-Tabla1_Resueltas[[#This Row],[Fecha Inicio Escalado]]</f>
        <v>0</v>
      </c>
      <c r="O267" s="1">
        <f>YEAR(Tabla1_Resueltas[[#This Row],[Resuelta]])</f>
        <v>2023</v>
      </c>
      <c r="P267" s="1">
        <f>MONTH(Tabla1_Resueltas[[#This Row],[Resuelta]])</f>
        <v>1</v>
      </c>
      <c r="Q267" s="1">
        <f>_xlfn.PERCENTILE.INC(Tabla1_Resueltas[CicleTime],0.85)</f>
        <v>28</v>
      </c>
      <c r="R267" s="1">
        <f>_xlfn.PERCENTILE.INC(Tabla1_Resueltas[CicleTime],0.7)</f>
        <v>9</v>
      </c>
      <c r="S267" s="1">
        <f>_xlfn.PERCENTILE.INC(Tabla1_Resueltas[CicleTime],0.5)</f>
        <v>3</v>
      </c>
    </row>
    <row r="268" spans="1:19" x14ac:dyDescent="0.35">
      <c r="A268" t="s">
        <v>17</v>
      </c>
      <c r="B268" t="s">
        <v>2091</v>
      </c>
      <c r="C268" t="s">
        <v>18</v>
      </c>
      <c r="D268" t="s">
        <v>132</v>
      </c>
      <c r="E268" t="s">
        <v>240</v>
      </c>
      <c r="F268">
        <v>6244979</v>
      </c>
      <c r="G268" s="2">
        <v>44950</v>
      </c>
      <c r="H268" s="2">
        <v>44965</v>
      </c>
      <c r="I268" s="2">
        <v>44950</v>
      </c>
      <c r="J268" s="2">
        <v>44950</v>
      </c>
      <c r="K268" t="s">
        <v>1037</v>
      </c>
      <c r="L268" s="2">
        <v>44950</v>
      </c>
      <c r="M268" s="1">
        <f>Tabla1_Resueltas[[#This Row],[Resuelta]]-Tabla1_Resueltas[[#This Row],[Creada]]</f>
        <v>0</v>
      </c>
      <c r="N268" s="1">
        <f>Tabla1_Resueltas[[#This Row],[Fecha Fin Escalado]]-Tabla1_Resueltas[[#This Row],[Fecha Inicio Escalado]]</f>
        <v>0</v>
      </c>
      <c r="O268" s="1">
        <f>YEAR(Tabla1_Resueltas[[#This Row],[Resuelta]])</f>
        <v>2023</v>
      </c>
      <c r="P268" s="1">
        <f>MONTH(Tabla1_Resueltas[[#This Row],[Resuelta]])</f>
        <v>1</v>
      </c>
      <c r="Q268" s="1">
        <f>_xlfn.PERCENTILE.INC(Tabla1_Resueltas[CicleTime],0.85)</f>
        <v>28</v>
      </c>
      <c r="R268" s="1">
        <f>_xlfn.PERCENTILE.INC(Tabla1_Resueltas[CicleTime],0.7)</f>
        <v>9</v>
      </c>
      <c r="S268" s="1">
        <f>_xlfn.PERCENTILE.INC(Tabla1_Resueltas[CicleTime],0.5)</f>
        <v>3</v>
      </c>
    </row>
    <row r="269" spans="1:19" x14ac:dyDescent="0.35">
      <c r="A269" t="s">
        <v>19</v>
      </c>
      <c r="B269" t="s">
        <v>2090</v>
      </c>
      <c r="C269" t="s">
        <v>18</v>
      </c>
      <c r="D269" t="s">
        <v>132</v>
      </c>
      <c r="E269" t="s">
        <v>241</v>
      </c>
      <c r="F269">
        <v>6242815</v>
      </c>
      <c r="G269" s="2">
        <v>44949</v>
      </c>
      <c r="H269" s="2">
        <v>44966</v>
      </c>
      <c r="I269" s="2"/>
      <c r="J269" s="2"/>
      <c r="K269" t="s">
        <v>1037</v>
      </c>
      <c r="L269" s="2">
        <v>44951</v>
      </c>
      <c r="M269" s="1">
        <f>Tabla1_Resueltas[[#This Row],[Resuelta]]-Tabla1_Resueltas[[#This Row],[Creada]]</f>
        <v>2</v>
      </c>
      <c r="N269" s="1">
        <f>Tabla1_Resueltas[[#This Row],[Fecha Fin Escalado]]-Tabla1_Resueltas[[#This Row],[Fecha Inicio Escalado]]</f>
        <v>0</v>
      </c>
      <c r="O269" s="1">
        <f>YEAR(Tabla1_Resueltas[[#This Row],[Resuelta]])</f>
        <v>2023</v>
      </c>
      <c r="P269" s="1">
        <f>MONTH(Tabla1_Resueltas[[#This Row],[Resuelta]])</f>
        <v>1</v>
      </c>
      <c r="Q269" s="1">
        <f>_xlfn.PERCENTILE.INC(Tabla1_Resueltas[CicleTime],0.85)</f>
        <v>28</v>
      </c>
      <c r="R269" s="1">
        <f>_xlfn.PERCENTILE.INC(Tabla1_Resueltas[CicleTime],0.7)</f>
        <v>9</v>
      </c>
      <c r="S269" s="1">
        <f>_xlfn.PERCENTILE.INC(Tabla1_Resueltas[CicleTime],0.5)</f>
        <v>3</v>
      </c>
    </row>
    <row r="270" spans="1:19" x14ac:dyDescent="0.35">
      <c r="A270" t="s">
        <v>19</v>
      </c>
      <c r="B270" t="s">
        <v>2086</v>
      </c>
      <c r="C270" t="s">
        <v>20</v>
      </c>
      <c r="D270" t="s">
        <v>132</v>
      </c>
      <c r="E270" t="s">
        <v>244</v>
      </c>
      <c r="F270">
        <v>6239769</v>
      </c>
      <c r="G270" s="2">
        <v>44949</v>
      </c>
      <c r="H270" s="2">
        <v>44966</v>
      </c>
      <c r="I270" s="2"/>
      <c r="J270" s="2"/>
      <c r="K270" t="s">
        <v>1037</v>
      </c>
      <c r="L270" s="2">
        <v>44951</v>
      </c>
      <c r="M270" s="1">
        <f>Tabla1_Resueltas[[#This Row],[Resuelta]]-Tabla1_Resueltas[[#This Row],[Creada]]</f>
        <v>2</v>
      </c>
      <c r="N270" s="1">
        <f>Tabla1_Resueltas[[#This Row],[Fecha Fin Escalado]]-Tabla1_Resueltas[[#This Row],[Fecha Inicio Escalado]]</f>
        <v>0</v>
      </c>
      <c r="O270" s="1">
        <f>YEAR(Tabla1_Resueltas[[#This Row],[Resuelta]])</f>
        <v>2023</v>
      </c>
      <c r="P270" s="1">
        <f>MONTH(Tabla1_Resueltas[[#This Row],[Resuelta]])</f>
        <v>1</v>
      </c>
      <c r="Q270" s="1">
        <f>_xlfn.PERCENTILE.INC(Tabla1_Resueltas[CicleTime],0.85)</f>
        <v>28</v>
      </c>
      <c r="R270" s="1">
        <f>_xlfn.PERCENTILE.INC(Tabla1_Resueltas[CicleTime],0.7)</f>
        <v>9</v>
      </c>
      <c r="S270" s="1">
        <f>_xlfn.PERCENTILE.INC(Tabla1_Resueltas[CicleTime],0.5)</f>
        <v>3</v>
      </c>
    </row>
    <row r="271" spans="1:19" x14ac:dyDescent="0.35">
      <c r="A271" t="s">
        <v>19</v>
      </c>
      <c r="B271" t="s">
        <v>2086</v>
      </c>
      <c r="C271" t="s">
        <v>20</v>
      </c>
      <c r="D271" t="s">
        <v>132</v>
      </c>
      <c r="E271" t="s">
        <v>245</v>
      </c>
      <c r="F271">
        <v>6239519</v>
      </c>
      <c r="G271" s="2">
        <v>44949</v>
      </c>
      <c r="H271" s="2">
        <v>44968</v>
      </c>
      <c r="I271" s="2">
        <v>44949</v>
      </c>
      <c r="J271" s="2">
        <v>44952</v>
      </c>
      <c r="K271" t="s">
        <v>1037</v>
      </c>
      <c r="L271" s="2">
        <v>44952</v>
      </c>
      <c r="M271" s="1">
        <f>Tabla1_Resueltas[[#This Row],[Resuelta]]-Tabla1_Resueltas[[#This Row],[Creada]]</f>
        <v>3</v>
      </c>
      <c r="N271" s="1">
        <f>Tabla1_Resueltas[[#This Row],[Fecha Fin Escalado]]-Tabla1_Resueltas[[#This Row],[Fecha Inicio Escalado]]</f>
        <v>3</v>
      </c>
      <c r="O271" s="1">
        <f>YEAR(Tabla1_Resueltas[[#This Row],[Resuelta]])</f>
        <v>2023</v>
      </c>
      <c r="P271" s="1">
        <f>MONTH(Tabla1_Resueltas[[#This Row],[Resuelta]])</f>
        <v>1</v>
      </c>
      <c r="Q271" s="1">
        <f>_xlfn.PERCENTILE.INC(Tabla1_Resueltas[CicleTime],0.85)</f>
        <v>28</v>
      </c>
      <c r="R271" s="1">
        <f>_xlfn.PERCENTILE.INC(Tabla1_Resueltas[CicleTime],0.7)</f>
        <v>9</v>
      </c>
      <c r="S271" s="1">
        <f>_xlfn.PERCENTILE.INC(Tabla1_Resueltas[CicleTime],0.5)</f>
        <v>3</v>
      </c>
    </row>
    <row r="272" spans="1:19" x14ac:dyDescent="0.35">
      <c r="A272" t="s">
        <v>19</v>
      </c>
      <c r="B272" t="s">
        <v>2088</v>
      </c>
      <c r="C272" t="s">
        <v>20</v>
      </c>
      <c r="D272" t="s">
        <v>132</v>
      </c>
      <c r="E272" t="s">
        <v>247</v>
      </c>
      <c r="F272">
        <v>6238132</v>
      </c>
      <c r="G272" s="2">
        <v>44949</v>
      </c>
      <c r="H272" s="2">
        <v>44971</v>
      </c>
      <c r="I272" s="2">
        <v>44951</v>
      </c>
      <c r="J272" s="2">
        <v>44956</v>
      </c>
      <c r="K272" t="s">
        <v>1037</v>
      </c>
      <c r="L272" s="2">
        <v>44956</v>
      </c>
      <c r="M272" s="1">
        <f>Tabla1_Resueltas[[#This Row],[Resuelta]]-Tabla1_Resueltas[[#This Row],[Creada]]</f>
        <v>7</v>
      </c>
      <c r="N272" s="1">
        <f>Tabla1_Resueltas[[#This Row],[Fecha Fin Escalado]]-Tabla1_Resueltas[[#This Row],[Fecha Inicio Escalado]]</f>
        <v>5</v>
      </c>
      <c r="O272" s="1">
        <f>YEAR(Tabla1_Resueltas[[#This Row],[Resuelta]])</f>
        <v>2023</v>
      </c>
      <c r="P272" s="1">
        <f>MONTH(Tabla1_Resueltas[[#This Row],[Resuelta]])</f>
        <v>1</v>
      </c>
      <c r="Q272" s="1">
        <f>_xlfn.PERCENTILE.INC(Tabla1_Resueltas[CicleTime],0.85)</f>
        <v>28</v>
      </c>
      <c r="R272" s="1">
        <f>_xlfn.PERCENTILE.INC(Tabla1_Resueltas[CicleTime],0.7)</f>
        <v>9</v>
      </c>
      <c r="S272" s="1">
        <f>_xlfn.PERCENTILE.INC(Tabla1_Resueltas[CicleTime],0.5)</f>
        <v>3</v>
      </c>
    </row>
    <row r="273" spans="1:19" x14ac:dyDescent="0.35">
      <c r="A273" t="s">
        <v>19</v>
      </c>
      <c r="B273" t="s">
        <v>2084</v>
      </c>
      <c r="C273" t="s">
        <v>20</v>
      </c>
      <c r="D273" t="s">
        <v>132</v>
      </c>
      <c r="E273" t="s">
        <v>248</v>
      </c>
      <c r="F273">
        <v>6238043</v>
      </c>
      <c r="G273" s="2">
        <v>44949</v>
      </c>
      <c r="H273" s="2">
        <v>44964</v>
      </c>
      <c r="I273" s="2"/>
      <c r="J273" s="2"/>
      <c r="K273" t="s">
        <v>1037</v>
      </c>
      <c r="L273" s="2">
        <v>44949</v>
      </c>
      <c r="M273" s="1">
        <f>Tabla1_Resueltas[[#This Row],[Resuelta]]-Tabla1_Resueltas[[#This Row],[Creada]]</f>
        <v>0</v>
      </c>
      <c r="N273" s="1">
        <f>Tabla1_Resueltas[[#This Row],[Fecha Fin Escalado]]-Tabla1_Resueltas[[#This Row],[Fecha Inicio Escalado]]</f>
        <v>0</v>
      </c>
      <c r="O273" s="1">
        <f>YEAR(Tabla1_Resueltas[[#This Row],[Resuelta]])</f>
        <v>2023</v>
      </c>
      <c r="P273" s="1">
        <f>MONTH(Tabla1_Resueltas[[#This Row],[Resuelta]])</f>
        <v>1</v>
      </c>
      <c r="Q273" s="1">
        <f>_xlfn.PERCENTILE.INC(Tabla1_Resueltas[CicleTime],0.85)</f>
        <v>28</v>
      </c>
      <c r="R273" s="1">
        <f>_xlfn.PERCENTILE.INC(Tabla1_Resueltas[CicleTime],0.7)</f>
        <v>9</v>
      </c>
      <c r="S273" s="1">
        <f>_xlfn.PERCENTILE.INC(Tabla1_Resueltas[CicleTime],0.5)</f>
        <v>3</v>
      </c>
    </row>
    <row r="274" spans="1:19" x14ac:dyDescent="0.35">
      <c r="A274" t="s">
        <v>17</v>
      </c>
      <c r="B274" t="s">
        <v>2083</v>
      </c>
      <c r="C274" t="s">
        <v>20</v>
      </c>
      <c r="D274" t="s">
        <v>132</v>
      </c>
      <c r="E274" t="s">
        <v>249</v>
      </c>
      <c r="F274">
        <v>6238032</v>
      </c>
      <c r="G274" s="2">
        <v>44949</v>
      </c>
      <c r="H274" s="2">
        <v>44964</v>
      </c>
      <c r="I274" s="2"/>
      <c r="J274" s="2"/>
      <c r="K274" t="s">
        <v>1037</v>
      </c>
      <c r="L274" s="2">
        <v>44949</v>
      </c>
      <c r="M274" s="1">
        <f>Tabla1_Resueltas[[#This Row],[Resuelta]]-Tabla1_Resueltas[[#This Row],[Creada]]</f>
        <v>0</v>
      </c>
      <c r="N274" s="1">
        <f>Tabla1_Resueltas[[#This Row],[Fecha Fin Escalado]]-Tabla1_Resueltas[[#This Row],[Fecha Inicio Escalado]]</f>
        <v>0</v>
      </c>
      <c r="O274" s="1">
        <f>YEAR(Tabla1_Resueltas[[#This Row],[Resuelta]])</f>
        <v>2023</v>
      </c>
      <c r="P274" s="1">
        <f>MONTH(Tabla1_Resueltas[[#This Row],[Resuelta]])</f>
        <v>1</v>
      </c>
      <c r="Q274" s="1">
        <f>_xlfn.PERCENTILE.INC(Tabla1_Resueltas[CicleTime],0.85)</f>
        <v>28</v>
      </c>
      <c r="R274" s="1">
        <f>_xlfn.PERCENTILE.INC(Tabla1_Resueltas[CicleTime],0.7)</f>
        <v>9</v>
      </c>
      <c r="S274" s="1">
        <f>_xlfn.PERCENTILE.INC(Tabla1_Resueltas[CicleTime],0.5)</f>
        <v>3</v>
      </c>
    </row>
    <row r="275" spans="1:19" x14ac:dyDescent="0.35">
      <c r="A275" t="s">
        <v>19</v>
      </c>
      <c r="B275" t="s">
        <v>2088</v>
      </c>
      <c r="C275" t="s">
        <v>20</v>
      </c>
      <c r="D275" t="s">
        <v>132</v>
      </c>
      <c r="E275" t="s">
        <v>250</v>
      </c>
      <c r="F275">
        <v>6238115</v>
      </c>
      <c r="G275" s="2">
        <v>44949</v>
      </c>
      <c r="H275" s="2">
        <v>44971</v>
      </c>
      <c r="I275" s="2">
        <v>44950</v>
      </c>
      <c r="J275" s="2">
        <v>44956</v>
      </c>
      <c r="K275" t="s">
        <v>1037</v>
      </c>
      <c r="L275" s="2">
        <v>44956</v>
      </c>
      <c r="M275" s="1">
        <f>Tabla1_Resueltas[[#This Row],[Resuelta]]-Tabla1_Resueltas[[#This Row],[Creada]]</f>
        <v>7</v>
      </c>
      <c r="N275" s="1">
        <f>Tabla1_Resueltas[[#This Row],[Fecha Fin Escalado]]-Tabla1_Resueltas[[#This Row],[Fecha Inicio Escalado]]</f>
        <v>6</v>
      </c>
      <c r="O275" s="1">
        <f>YEAR(Tabla1_Resueltas[[#This Row],[Resuelta]])</f>
        <v>2023</v>
      </c>
      <c r="P275" s="1">
        <f>MONTH(Tabla1_Resueltas[[#This Row],[Resuelta]])</f>
        <v>1</v>
      </c>
      <c r="Q275" s="1">
        <f>_xlfn.PERCENTILE.INC(Tabla1_Resueltas[CicleTime],0.85)</f>
        <v>28</v>
      </c>
      <c r="R275" s="1">
        <f>_xlfn.PERCENTILE.INC(Tabla1_Resueltas[CicleTime],0.7)</f>
        <v>9</v>
      </c>
      <c r="S275" s="1">
        <f>_xlfn.PERCENTILE.INC(Tabla1_Resueltas[CicleTime],0.5)</f>
        <v>3</v>
      </c>
    </row>
    <row r="276" spans="1:19" x14ac:dyDescent="0.35">
      <c r="A276" t="s">
        <v>19</v>
      </c>
      <c r="B276" t="s">
        <v>2088</v>
      </c>
      <c r="C276" t="s">
        <v>20</v>
      </c>
      <c r="D276" t="s">
        <v>132</v>
      </c>
      <c r="E276" t="s">
        <v>251</v>
      </c>
      <c r="F276">
        <v>6237909</v>
      </c>
      <c r="G276" s="2">
        <v>44949</v>
      </c>
      <c r="H276" s="2">
        <v>44967</v>
      </c>
      <c r="I276" s="2">
        <v>44951</v>
      </c>
      <c r="J276" s="2">
        <v>44952</v>
      </c>
      <c r="K276" t="s">
        <v>1037</v>
      </c>
      <c r="L276" s="2">
        <v>44952</v>
      </c>
      <c r="M276" s="1">
        <f>Tabla1_Resueltas[[#This Row],[Resuelta]]-Tabla1_Resueltas[[#This Row],[Creada]]</f>
        <v>3</v>
      </c>
      <c r="N276" s="1">
        <f>Tabla1_Resueltas[[#This Row],[Fecha Fin Escalado]]-Tabla1_Resueltas[[#This Row],[Fecha Inicio Escalado]]</f>
        <v>1</v>
      </c>
      <c r="O276" s="1">
        <f>YEAR(Tabla1_Resueltas[[#This Row],[Resuelta]])</f>
        <v>2023</v>
      </c>
      <c r="P276" s="1">
        <f>MONTH(Tabla1_Resueltas[[#This Row],[Resuelta]])</f>
        <v>1</v>
      </c>
      <c r="Q276" s="1">
        <f>_xlfn.PERCENTILE.INC(Tabla1_Resueltas[CicleTime],0.85)</f>
        <v>28</v>
      </c>
      <c r="R276" s="1">
        <f>_xlfn.PERCENTILE.INC(Tabla1_Resueltas[CicleTime],0.7)</f>
        <v>9</v>
      </c>
      <c r="S276" s="1">
        <f>_xlfn.PERCENTILE.INC(Tabla1_Resueltas[CicleTime],0.5)</f>
        <v>3</v>
      </c>
    </row>
    <row r="277" spans="1:19" x14ac:dyDescent="0.35">
      <c r="A277" t="s">
        <v>19</v>
      </c>
      <c r="B277" t="s">
        <v>2088</v>
      </c>
      <c r="C277" t="s">
        <v>20</v>
      </c>
      <c r="D277" t="s">
        <v>132</v>
      </c>
      <c r="E277" t="s">
        <v>252</v>
      </c>
      <c r="F277">
        <v>6237904</v>
      </c>
      <c r="G277" s="2">
        <v>44949</v>
      </c>
      <c r="H277" s="2">
        <v>44965</v>
      </c>
      <c r="I277" s="2"/>
      <c r="J277" s="2"/>
      <c r="K277" t="s">
        <v>1037</v>
      </c>
      <c r="L277" s="2">
        <v>44949</v>
      </c>
      <c r="M277" s="1">
        <f>Tabla1_Resueltas[[#This Row],[Resuelta]]-Tabla1_Resueltas[[#This Row],[Creada]]</f>
        <v>0</v>
      </c>
      <c r="N277" s="1">
        <f>Tabla1_Resueltas[[#This Row],[Fecha Fin Escalado]]-Tabla1_Resueltas[[#This Row],[Fecha Inicio Escalado]]</f>
        <v>0</v>
      </c>
      <c r="O277" s="1">
        <f>YEAR(Tabla1_Resueltas[[#This Row],[Resuelta]])</f>
        <v>2023</v>
      </c>
      <c r="P277" s="1">
        <f>MONTH(Tabla1_Resueltas[[#This Row],[Resuelta]])</f>
        <v>1</v>
      </c>
      <c r="Q277" s="1">
        <f>_xlfn.PERCENTILE.INC(Tabla1_Resueltas[CicleTime],0.85)</f>
        <v>28</v>
      </c>
      <c r="R277" s="1">
        <f>_xlfn.PERCENTILE.INC(Tabla1_Resueltas[CicleTime],0.7)</f>
        <v>9</v>
      </c>
      <c r="S277" s="1">
        <f>_xlfn.PERCENTILE.INC(Tabla1_Resueltas[CicleTime],0.5)</f>
        <v>3</v>
      </c>
    </row>
    <row r="278" spans="1:19" x14ac:dyDescent="0.35">
      <c r="A278" t="s">
        <v>19</v>
      </c>
      <c r="B278" t="s">
        <v>2084</v>
      </c>
      <c r="C278" t="s">
        <v>43</v>
      </c>
      <c r="D278" t="s">
        <v>132</v>
      </c>
      <c r="E278" t="s">
        <v>253</v>
      </c>
      <c r="F278">
        <v>6237462</v>
      </c>
      <c r="G278" s="2">
        <v>44949</v>
      </c>
      <c r="H278" s="2">
        <v>44966</v>
      </c>
      <c r="I278" s="2">
        <v>44949</v>
      </c>
      <c r="J278" s="2">
        <v>44951</v>
      </c>
      <c r="K278" t="s">
        <v>1037</v>
      </c>
      <c r="L278" s="2">
        <v>44951</v>
      </c>
      <c r="M278" s="1">
        <f>Tabla1_Resueltas[[#This Row],[Resuelta]]-Tabla1_Resueltas[[#This Row],[Creada]]</f>
        <v>2</v>
      </c>
      <c r="N278" s="1">
        <f>Tabla1_Resueltas[[#This Row],[Fecha Fin Escalado]]-Tabla1_Resueltas[[#This Row],[Fecha Inicio Escalado]]</f>
        <v>2</v>
      </c>
      <c r="O278" s="1">
        <f>YEAR(Tabla1_Resueltas[[#This Row],[Resuelta]])</f>
        <v>2023</v>
      </c>
      <c r="P278" s="1">
        <f>MONTH(Tabla1_Resueltas[[#This Row],[Resuelta]])</f>
        <v>1</v>
      </c>
      <c r="Q278" s="1">
        <f>_xlfn.PERCENTILE.INC(Tabla1_Resueltas[CicleTime],0.85)</f>
        <v>28</v>
      </c>
      <c r="R278" s="1">
        <f>_xlfn.PERCENTILE.INC(Tabla1_Resueltas[CicleTime],0.7)</f>
        <v>9</v>
      </c>
      <c r="S278" s="1">
        <f>_xlfn.PERCENTILE.INC(Tabla1_Resueltas[CicleTime],0.5)</f>
        <v>3</v>
      </c>
    </row>
    <row r="279" spans="1:19" x14ac:dyDescent="0.35">
      <c r="A279" t="s">
        <v>19</v>
      </c>
      <c r="B279" t="s">
        <v>2088</v>
      </c>
      <c r="C279" t="s">
        <v>43</v>
      </c>
      <c r="D279" t="s">
        <v>132</v>
      </c>
      <c r="E279" t="s">
        <v>254</v>
      </c>
      <c r="F279">
        <v>6236309</v>
      </c>
      <c r="G279" s="2">
        <v>44949</v>
      </c>
      <c r="H279" s="2">
        <v>44966</v>
      </c>
      <c r="I279" s="2">
        <v>44949</v>
      </c>
      <c r="J279" s="2">
        <v>44951</v>
      </c>
      <c r="K279" t="s">
        <v>1037</v>
      </c>
      <c r="L279" s="2">
        <v>44951</v>
      </c>
      <c r="M279" s="1">
        <f>Tabla1_Resueltas[[#This Row],[Resuelta]]-Tabla1_Resueltas[[#This Row],[Creada]]</f>
        <v>2</v>
      </c>
      <c r="N279" s="1">
        <f>Tabla1_Resueltas[[#This Row],[Fecha Fin Escalado]]-Tabla1_Resueltas[[#This Row],[Fecha Inicio Escalado]]</f>
        <v>2</v>
      </c>
      <c r="O279" s="1">
        <f>YEAR(Tabla1_Resueltas[[#This Row],[Resuelta]])</f>
        <v>2023</v>
      </c>
      <c r="P279" s="1">
        <f>MONTH(Tabla1_Resueltas[[#This Row],[Resuelta]])</f>
        <v>1</v>
      </c>
      <c r="Q279" s="1">
        <f>_xlfn.PERCENTILE.INC(Tabla1_Resueltas[CicleTime],0.85)</f>
        <v>28</v>
      </c>
      <c r="R279" s="1">
        <f>_xlfn.PERCENTILE.INC(Tabla1_Resueltas[CicleTime],0.7)</f>
        <v>9</v>
      </c>
      <c r="S279" s="1">
        <f>_xlfn.PERCENTILE.INC(Tabla1_Resueltas[CicleTime],0.5)</f>
        <v>3</v>
      </c>
    </row>
    <row r="280" spans="1:19" x14ac:dyDescent="0.35">
      <c r="A280" t="s">
        <v>19</v>
      </c>
      <c r="B280" t="s">
        <v>2088</v>
      </c>
      <c r="C280" t="s">
        <v>20</v>
      </c>
      <c r="D280" t="s">
        <v>132</v>
      </c>
      <c r="E280" t="s">
        <v>255</v>
      </c>
      <c r="F280">
        <v>6227084</v>
      </c>
      <c r="G280" s="2">
        <v>44946</v>
      </c>
      <c r="H280" s="2">
        <v>44961</v>
      </c>
      <c r="I280" s="2"/>
      <c r="J280" s="2"/>
      <c r="K280" t="s">
        <v>1037</v>
      </c>
      <c r="L280" s="2">
        <v>44946</v>
      </c>
      <c r="M280" s="1">
        <f>Tabla1_Resueltas[[#This Row],[Resuelta]]-Tabla1_Resueltas[[#This Row],[Creada]]</f>
        <v>0</v>
      </c>
      <c r="N280" s="1">
        <f>Tabla1_Resueltas[[#This Row],[Fecha Fin Escalado]]-Tabla1_Resueltas[[#This Row],[Fecha Inicio Escalado]]</f>
        <v>0</v>
      </c>
      <c r="O280" s="1">
        <f>YEAR(Tabla1_Resueltas[[#This Row],[Resuelta]])</f>
        <v>2023</v>
      </c>
      <c r="P280" s="1">
        <f>MONTH(Tabla1_Resueltas[[#This Row],[Resuelta]])</f>
        <v>1</v>
      </c>
      <c r="Q280" s="1">
        <f>_xlfn.PERCENTILE.INC(Tabla1_Resueltas[CicleTime],0.85)</f>
        <v>28</v>
      </c>
      <c r="R280" s="1">
        <f>_xlfn.PERCENTILE.INC(Tabla1_Resueltas[CicleTime],0.7)</f>
        <v>9</v>
      </c>
      <c r="S280" s="1">
        <f>_xlfn.PERCENTILE.INC(Tabla1_Resueltas[CicleTime],0.5)</f>
        <v>3</v>
      </c>
    </row>
    <row r="281" spans="1:19" x14ac:dyDescent="0.35">
      <c r="A281" t="s">
        <v>19</v>
      </c>
      <c r="B281" t="s">
        <v>2088</v>
      </c>
      <c r="C281" t="s">
        <v>20</v>
      </c>
      <c r="D281" t="s">
        <v>132</v>
      </c>
      <c r="E281" t="s">
        <v>256</v>
      </c>
      <c r="F281">
        <v>6225959</v>
      </c>
      <c r="G281" s="2">
        <v>44946</v>
      </c>
      <c r="H281" s="2">
        <v>44965</v>
      </c>
      <c r="I281" s="2"/>
      <c r="J281" s="2"/>
      <c r="K281" t="s">
        <v>1037</v>
      </c>
      <c r="L281" s="2">
        <v>44950</v>
      </c>
      <c r="M281" s="1">
        <f>Tabla1_Resueltas[[#This Row],[Resuelta]]-Tabla1_Resueltas[[#This Row],[Creada]]</f>
        <v>4</v>
      </c>
      <c r="N281" s="1">
        <f>Tabla1_Resueltas[[#This Row],[Fecha Fin Escalado]]-Tabla1_Resueltas[[#This Row],[Fecha Inicio Escalado]]</f>
        <v>0</v>
      </c>
      <c r="O281" s="1">
        <f>YEAR(Tabla1_Resueltas[[#This Row],[Resuelta]])</f>
        <v>2023</v>
      </c>
      <c r="P281" s="1">
        <f>MONTH(Tabla1_Resueltas[[#This Row],[Resuelta]])</f>
        <v>1</v>
      </c>
      <c r="Q281" s="1">
        <f>_xlfn.PERCENTILE.INC(Tabla1_Resueltas[CicleTime],0.85)</f>
        <v>28</v>
      </c>
      <c r="R281" s="1">
        <f>_xlfn.PERCENTILE.INC(Tabla1_Resueltas[CicleTime],0.7)</f>
        <v>9</v>
      </c>
      <c r="S281" s="1">
        <f>_xlfn.PERCENTILE.INC(Tabla1_Resueltas[CicleTime],0.5)</f>
        <v>3</v>
      </c>
    </row>
    <row r="282" spans="1:19" x14ac:dyDescent="0.35">
      <c r="A282" t="s">
        <v>19</v>
      </c>
      <c r="B282" t="s">
        <v>2084</v>
      </c>
      <c r="C282" t="s">
        <v>20</v>
      </c>
      <c r="D282" t="s">
        <v>132</v>
      </c>
      <c r="E282" t="s">
        <v>257</v>
      </c>
      <c r="F282">
        <v>6225803</v>
      </c>
      <c r="G282" s="2">
        <v>44946</v>
      </c>
      <c r="H282" s="2">
        <v>44964</v>
      </c>
      <c r="I282" s="2">
        <v>44946</v>
      </c>
      <c r="J282" s="2">
        <v>44949</v>
      </c>
      <c r="K282" t="s">
        <v>1037</v>
      </c>
      <c r="L282" s="2">
        <v>44949</v>
      </c>
      <c r="M282" s="1">
        <f>Tabla1_Resueltas[[#This Row],[Resuelta]]-Tabla1_Resueltas[[#This Row],[Creada]]</f>
        <v>3</v>
      </c>
      <c r="N282" s="1">
        <f>Tabla1_Resueltas[[#This Row],[Fecha Fin Escalado]]-Tabla1_Resueltas[[#This Row],[Fecha Inicio Escalado]]</f>
        <v>3</v>
      </c>
      <c r="O282" s="1">
        <f>YEAR(Tabla1_Resueltas[[#This Row],[Resuelta]])</f>
        <v>2023</v>
      </c>
      <c r="P282" s="1">
        <f>MONTH(Tabla1_Resueltas[[#This Row],[Resuelta]])</f>
        <v>1</v>
      </c>
      <c r="Q282" s="1">
        <f>_xlfn.PERCENTILE.INC(Tabla1_Resueltas[CicleTime],0.85)</f>
        <v>28</v>
      </c>
      <c r="R282" s="1">
        <f>_xlfn.PERCENTILE.INC(Tabla1_Resueltas[CicleTime],0.7)</f>
        <v>9</v>
      </c>
      <c r="S282" s="1">
        <f>_xlfn.PERCENTILE.INC(Tabla1_Resueltas[CicleTime],0.5)</f>
        <v>3</v>
      </c>
    </row>
    <row r="283" spans="1:19" x14ac:dyDescent="0.35">
      <c r="A283" t="s">
        <v>17</v>
      </c>
      <c r="B283" t="s">
        <v>2092</v>
      </c>
      <c r="C283" t="s">
        <v>18</v>
      </c>
      <c r="D283" t="s">
        <v>132</v>
      </c>
      <c r="E283" t="s">
        <v>258</v>
      </c>
      <c r="F283">
        <v>6225475</v>
      </c>
      <c r="G283" s="2">
        <v>44946</v>
      </c>
      <c r="H283" s="2">
        <v>44966</v>
      </c>
      <c r="I283" s="2"/>
      <c r="J283" s="2"/>
      <c r="K283" t="s">
        <v>1037</v>
      </c>
      <c r="L283" s="2">
        <v>44951</v>
      </c>
      <c r="M283" s="1">
        <f>Tabla1_Resueltas[[#This Row],[Resuelta]]-Tabla1_Resueltas[[#This Row],[Creada]]</f>
        <v>5</v>
      </c>
      <c r="N283" s="1">
        <f>Tabla1_Resueltas[[#This Row],[Fecha Fin Escalado]]-Tabla1_Resueltas[[#This Row],[Fecha Inicio Escalado]]</f>
        <v>0</v>
      </c>
      <c r="O283" s="1">
        <f>YEAR(Tabla1_Resueltas[[#This Row],[Resuelta]])</f>
        <v>2023</v>
      </c>
      <c r="P283" s="1">
        <f>MONTH(Tabla1_Resueltas[[#This Row],[Resuelta]])</f>
        <v>1</v>
      </c>
      <c r="Q283" s="1">
        <f>_xlfn.PERCENTILE.INC(Tabla1_Resueltas[CicleTime],0.85)</f>
        <v>28</v>
      </c>
      <c r="R283" s="1">
        <f>_xlfn.PERCENTILE.INC(Tabla1_Resueltas[CicleTime],0.7)</f>
        <v>9</v>
      </c>
      <c r="S283" s="1">
        <f>_xlfn.PERCENTILE.INC(Tabla1_Resueltas[CicleTime],0.5)</f>
        <v>3</v>
      </c>
    </row>
    <row r="284" spans="1:19" x14ac:dyDescent="0.35">
      <c r="A284" t="s">
        <v>17</v>
      </c>
      <c r="B284" t="s">
        <v>2083</v>
      </c>
      <c r="C284" t="s">
        <v>18</v>
      </c>
      <c r="D284" t="s">
        <v>132</v>
      </c>
      <c r="E284" t="s">
        <v>260</v>
      </c>
      <c r="F284">
        <v>6219580</v>
      </c>
      <c r="G284" s="2">
        <v>44945</v>
      </c>
      <c r="H284" s="2">
        <v>44960</v>
      </c>
      <c r="I284" s="2"/>
      <c r="J284" s="2"/>
      <c r="K284" t="s">
        <v>1037</v>
      </c>
      <c r="L284" s="2">
        <v>44945</v>
      </c>
      <c r="M284" s="1">
        <f>Tabla1_Resueltas[[#This Row],[Resuelta]]-Tabla1_Resueltas[[#This Row],[Creada]]</f>
        <v>0</v>
      </c>
      <c r="N284" s="1">
        <f>Tabla1_Resueltas[[#This Row],[Fecha Fin Escalado]]-Tabla1_Resueltas[[#This Row],[Fecha Inicio Escalado]]</f>
        <v>0</v>
      </c>
      <c r="O284" s="1">
        <f>YEAR(Tabla1_Resueltas[[#This Row],[Resuelta]])</f>
        <v>2023</v>
      </c>
      <c r="P284" s="1">
        <f>MONTH(Tabla1_Resueltas[[#This Row],[Resuelta]])</f>
        <v>1</v>
      </c>
      <c r="Q284" s="1">
        <f>_xlfn.PERCENTILE.INC(Tabla1_Resueltas[CicleTime],0.85)</f>
        <v>28</v>
      </c>
      <c r="R284" s="1">
        <f>_xlfn.PERCENTILE.INC(Tabla1_Resueltas[CicleTime],0.7)</f>
        <v>9</v>
      </c>
      <c r="S284" s="1">
        <f>_xlfn.PERCENTILE.INC(Tabla1_Resueltas[CicleTime],0.5)</f>
        <v>3</v>
      </c>
    </row>
    <row r="285" spans="1:19" x14ac:dyDescent="0.35">
      <c r="A285" t="s">
        <v>19</v>
      </c>
      <c r="B285" t="s">
        <v>2086</v>
      </c>
      <c r="C285" t="s">
        <v>20</v>
      </c>
      <c r="D285" t="s">
        <v>132</v>
      </c>
      <c r="E285" t="s">
        <v>261</v>
      </c>
      <c r="F285">
        <v>6214485</v>
      </c>
      <c r="G285" s="2">
        <v>44945</v>
      </c>
      <c r="H285" s="2">
        <v>44966</v>
      </c>
      <c r="I285" s="2">
        <v>44946</v>
      </c>
      <c r="J285" s="2">
        <v>44951</v>
      </c>
      <c r="K285" t="s">
        <v>1037</v>
      </c>
      <c r="L285" s="2">
        <v>44951</v>
      </c>
      <c r="M285" s="1">
        <f>Tabla1_Resueltas[[#This Row],[Resuelta]]-Tabla1_Resueltas[[#This Row],[Creada]]</f>
        <v>6</v>
      </c>
      <c r="N285" s="1">
        <f>Tabla1_Resueltas[[#This Row],[Fecha Fin Escalado]]-Tabla1_Resueltas[[#This Row],[Fecha Inicio Escalado]]</f>
        <v>5</v>
      </c>
      <c r="O285" s="1">
        <f>YEAR(Tabla1_Resueltas[[#This Row],[Resuelta]])</f>
        <v>2023</v>
      </c>
      <c r="P285" s="1">
        <f>MONTH(Tabla1_Resueltas[[#This Row],[Resuelta]])</f>
        <v>1</v>
      </c>
      <c r="Q285" s="1">
        <f>_xlfn.PERCENTILE.INC(Tabla1_Resueltas[CicleTime],0.85)</f>
        <v>28</v>
      </c>
      <c r="R285" s="1">
        <f>_xlfn.PERCENTILE.INC(Tabla1_Resueltas[CicleTime],0.7)</f>
        <v>9</v>
      </c>
      <c r="S285" s="1">
        <f>_xlfn.PERCENTILE.INC(Tabla1_Resueltas[CicleTime],0.5)</f>
        <v>3</v>
      </c>
    </row>
    <row r="286" spans="1:19" x14ac:dyDescent="0.35">
      <c r="A286" t="s">
        <v>19</v>
      </c>
      <c r="B286" t="s">
        <v>2086</v>
      </c>
      <c r="C286" t="s">
        <v>20</v>
      </c>
      <c r="D286" t="s">
        <v>132</v>
      </c>
      <c r="E286" t="s">
        <v>262</v>
      </c>
      <c r="F286">
        <v>6214468</v>
      </c>
      <c r="G286" s="2">
        <v>44945</v>
      </c>
      <c r="H286" s="2">
        <v>44966</v>
      </c>
      <c r="I286" s="2">
        <v>44945</v>
      </c>
      <c r="J286" s="2">
        <v>44951</v>
      </c>
      <c r="K286" t="s">
        <v>1037</v>
      </c>
      <c r="L286" s="2">
        <v>44951</v>
      </c>
      <c r="M286" s="1">
        <f>Tabla1_Resueltas[[#This Row],[Resuelta]]-Tabla1_Resueltas[[#This Row],[Creada]]</f>
        <v>6</v>
      </c>
      <c r="N286" s="1">
        <f>Tabla1_Resueltas[[#This Row],[Fecha Fin Escalado]]-Tabla1_Resueltas[[#This Row],[Fecha Inicio Escalado]]</f>
        <v>6</v>
      </c>
      <c r="O286" s="1">
        <f>YEAR(Tabla1_Resueltas[[#This Row],[Resuelta]])</f>
        <v>2023</v>
      </c>
      <c r="P286" s="1">
        <f>MONTH(Tabla1_Resueltas[[#This Row],[Resuelta]])</f>
        <v>1</v>
      </c>
      <c r="Q286" s="1">
        <f>_xlfn.PERCENTILE.INC(Tabla1_Resueltas[CicleTime],0.85)</f>
        <v>28</v>
      </c>
      <c r="R286" s="1">
        <f>_xlfn.PERCENTILE.INC(Tabla1_Resueltas[CicleTime],0.7)</f>
        <v>9</v>
      </c>
      <c r="S286" s="1">
        <f>_xlfn.PERCENTILE.INC(Tabla1_Resueltas[CicleTime],0.5)</f>
        <v>3</v>
      </c>
    </row>
    <row r="287" spans="1:19" x14ac:dyDescent="0.35">
      <c r="A287" t="s">
        <v>19</v>
      </c>
      <c r="B287" t="s">
        <v>2088</v>
      </c>
      <c r="C287" t="s">
        <v>36</v>
      </c>
      <c r="D287" t="s">
        <v>132</v>
      </c>
      <c r="E287" t="s">
        <v>263</v>
      </c>
      <c r="F287">
        <v>6209917</v>
      </c>
      <c r="G287" s="2">
        <v>44944</v>
      </c>
      <c r="H287" s="2">
        <v>44966</v>
      </c>
      <c r="I287" s="2"/>
      <c r="J287" s="2"/>
      <c r="K287" t="s">
        <v>1037</v>
      </c>
      <c r="L287" s="2">
        <v>44951</v>
      </c>
      <c r="M287" s="1">
        <f>Tabla1_Resueltas[[#This Row],[Resuelta]]-Tabla1_Resueltas[[#This Row],[Creada]]</f>
        <v>7</v>
      </c>
      <c r="N287" s="1">
        <f>Tabla1_Resueltas[[#This Row],[Fecha Fin Escalado]]-Tabla1_Resueltas[[#This Row],[Fecha Inicio Escalado]]</f>
        <v>0</v>
      </c>
      <c r="O287" s="1">
        <f>YEAR(Tabla1_Resueltas[[#This Row],[Resuelta]])</f>
        <v>2023</v>
      </c>
      <c r="P287" s="1">
        <f>MONTH(Tabla1_Resueltas[[#This Row],[Resuelta]])</f>
        <v>1</v>
      </c>
      <c r="Q287" s="1">
        <f>_xlfn.PERCENTILE.INC(Tabla1_Resueltas[CicleTime],0.85)</f>
        <v>28</v>
      </c>
      <c r="R287" s="1">
        <f>_xlfn.PERCENTILE.INC(Tabla1_Resueltas[CicleTime],0.7)</f>
        <v>9</v>
      </c>
      <c r="S287" s="1">
        <f>_xlfn.PERCENTILE.INC(Tabla1_Resueltas[CicleTime],0.5)</f>
        <v>3</v>
      </c>
    </row>
    <row r="288" spans="1:19" x14ac:dyDescent="0.35">
      <c r="A288" t="s">
        <v>19</v>
      </c>
      <c r="B288" t="s">
        <v>2088</v>
      </c>
      <c r="C288" t="s">
        <v>20</v>
      </c>
      <c r="D288" t="s">
        <v>132</v>
      </c>
      <c r="E288" t="s">
        <v>264</v>
      </c>
      <c r="F288">
        <v>6208697</v>
      </c>
      <c r="G288" s="2">
        <v>44944</v>
      </c>
      <c r="H288" s="2">
        <v>44960</v>
      </c>
      <c r="I288" s="2"/>
      <c r="J288" s="2"/>
      <c r="K288" t="s">
        <v>1037</v>
      </c>
      <c r="L288" s="2">
        <v>44945</v>
      </c>
      <c r="M288" s="1">
        <f>Tabla1_Resueltas[[#This Row],[Resuelta]]-Tabla1_Resueltas[[#This Row],[Creada]]</f>
        <v>1</v>
      </c>
      <c r="N288" s="1">
        <f>Tabla1_Resueltas[[#This Row],[Fecha Fin Escalado]]-Tabla1_Resueltas[[#This Row],[Fecha Inicio Escalado]]</f>
        <v>0</v>
      </c>
      <c r="O288" s="1">
        <f>YEAR(Tabla1_Resueltas[[#This Row],[Resuelta]])</f>
        <v>2023</v>
      </c>
      <c r="P288" s="1">
        <f>MONTH(Tabla1_Resueltas[[#This Row],[Resuelta]])</f>
        <v>1</v>
      </c>
      <c r="Q288" s="1">
        <f>_xlfn.PERCENTILE.INC(Tabla1_Resueltas[CicleTime],0.85)</f>
        <v>28</v>
      </c>
      <c r="R288" s="1">
        <f>_xlfn.PERCENTILE.INC(Tabla1_Resueltas[CicleTime],0.7)</f>
        <v>9</v>
      </c>
      <c r="S288" s="1">
        <f>_xlfn.PERCENTILE.INC(Tabla1_Resueltas[CicleTime],0.5)</f>
        <v>3</v>
      </c>
    </row>
    <row r="289" spans="1:19" x14ac:dyDescent="0.35">
      <c r="A289" t="s">
        <v>19</v>
      </c>
      <c r="B289" t="s">
        <v>2084</v>
      </c>
      <c r="C289" t="s">
        <v>20</v>
      </c>
      <c r="D289" t="s">
        <v>132</v>
      </c>
      <c r="E289" t="s">
        <v>265</v>
      </c>
      <c r="F289">
        <v>6208508</v>
      </c>
      <c r="G289" s="2">
        <v>44944</v>
      </c>
      <c r="H289" s="2">
        <v>44961</v>
      </c>
      <c r="I289" s="2">
        <v>44944</v>
      </c>
      <c r="J289" s="2">
        <v>44946</v>
      </c>
      <c r="K289" t="s">
        <v>1037</v>
      </c>
      <c r="L289" s="2">
        <v>44946</v>
      </c>
      <c r="M289" s="1">
        <f>Tabla1_Resueltas[[#This Row],[Resuelta]]-Tabla1_Resueltas[[#This Row],[Creada]]</f>
        <v>2</v>
      </c>
      <c r="N289" s="1">
        <f>Tabla1_Resueltas[[#This Row],[Fecha Fin Escalado]]-Tabla1_Resueltas[[#This Row],[Fecha Inicio Escalado]]</f>
        <v>2</v>
      </c>
      <c r="O289" s="1">
        <f>YEAR(Tabla1_Resueltas[[#This Row],[Resuelta]])</f>
        <v>2023</v>
      </c>
      <c r="P289" s="1">
        <f>MONTH(Tabla1_Resueltas[[#This Row],[Resuelta]])</f>
        <v>1</v>
      </c>
      <c r="Q289" s="1">
        <f>_xlfn.PERCENTILE.INC(Tabla1_Resueltas[CicleTime],0.85)</f>
        <v>28</v>
      </c>
      <c r="R289" s="1">
        <f>_xlfn.PERCENTILE.INC(Tabla1_Resueltas[CicleTime],0.7)</f>
        <v>9</v>
      </c>
      <c r="S289" s="1">
        <f>_xlfn.PERCENTILE.INC(Tabla1_Resueltas[CicleTime],0.5)</f>
        <v>3</v>
      </c>
    </row>
    <row r="290" spans="1:19" x14ac:dyDescent="0.35">
      <c r="A290" t="s">
        <v>19</v>
      </c>
      <c r="B290" t="s">
        <v>2088</v>
      </c>
      <c r="C290" t="s">
        <v>36</v>
      </c>
      <c r="D290" t="s">
        <v>132</v>
      </c>
      <c r="E290" t="s">
        <v>266</v>
      </c>
      <c r="F290">
        <v>6208620</v>
      </c>
      <c r="G290" s="2">
        <v>44944</v>
      </c>
      <c r="H290" s="2">
        <v>44959</v>
      </c>
      <c r="I290" s="2"/>
      <c r="J290" s="2"/>
      <c r="K290" t="s">
        <v>1037</v>
      </c>
      <c r="L290" s="2">
        <v>44944</v>
      </c>
      <c r="M290" s="1">
        <f>Tabla1_Resueltas[[#This Row],[Resuelta]]-Tabla1_Resueltas[[#This Row],[Creada]]</f>
        <v>0</v>
      </c>
      <c r="N290" s="1">
        <f>Tabla1_Resueltas[[#This Row],[Fecha Fin Escalado]]-Tabla1_Resueltas[[#This Row],[Fecha Inicio Escalado]]</f>
        <v>0</v>
      </c>
      <c r="O290" s="1">
        <f>YEAR(Tabla1_Resueltas[[#This Row],[Resuelta]])</f>
        <v>2023</v>
      </c>
      <c r="P290" s="1">
        <f>MONTH(Tabla1_Resueltas[[#This Row],[Resuelta]])</f>
        <v>1</v>
      </c>
      <c r="Q290" s="1">
        <f>_xlfn.PERCENTILE.INC(Tabla1_Resueltas[CicleTime],0.85)</f>
        <v>28</v>
      </c>
      <c r="R290" s="1">
        <f>_xlfn.PERCENTILE.INC(Tabla1_Resueltas[CicleTime],0.7)</f>
        <v>9</v>
      </c>
      <c r="S290" s="1">
        <f>_xlfn.PERCENTILE.INC(Tabla1_Resueltas[CicleTime],0.5)</f>
        <v>3</v>
      </c>
    </row>
    <row r="291" spans="1:19" x14ac:dyDescent="0.35">
      <c r="A291" t="s">
        <v>19</v>
      </c>
      <c r="B291" t="s">
        <v>2084</v>
      </c>
      <c r="C291" t="s">
        <v>20</v>
      </c>
      <c r="D291" t="s">
        <v>132</v>
      </c>
      <c r="E291" t="s">
        <v>267</v>
      </c>
      <c r="F291">
        <v>6208199</v>
      </c>
      <c r="G291" s="2">
        <v>44944</v>
      </c>
      <c r="H291" s="2">
        <v>44961</v>
      </c>
      <c r="I291" s="2">
        <v>44944</v>
      </c>
      <c r="J291" s="2">
        <v>44946</v>
      </c>
      <c r="K291" t="s">
        <v>1037</v>
      </c>
      <c r="L291" s="2">
        <v>44946</v>
      </c>
      <c r="M291" s="1">
        <f>Tabla1_Resueltas[[#This Row],[Resuelta]]-Tabla1_Resueltas[[#This Row],[Creada]]</f>
        <v>2</v>
      </c>
      <c r="N291" s="1">
        <f>Tabla1_Resueltas[[#This Row],[Fecha Fin Escalado]]-Tabla1_Resueltas[[#This Row],[Fecha Inicio Escalado]]</f>
        <v>2</v>
      </c>
      <c r="O291" s="1">
        <f>YEAR(Tabla1_Resueltas[[#This Row],[Resuelta]])</f>
        <v>2023</v>
      </c>
      <c r="P291" s="1">
        <f>MONTH(Tabla1_Resueltas[[#This Row],[Resuelta]])</f>
        <v>1</v>
      </c>
      <c r="Q291" s="1">
        <f>_xlfn.PERCENTILE.INC(Tabla1_Resueltas[CicleTime],0.85)</f>
        <v>28</v>
      </c>
      <c r="R291" s="1">
        <f>_xlfn.PERCENTILE.INC(Tabla1_Resueltas[CicleTime],0.7)</f>
        <v>9</v>
      </c>
      <c r="S291" s="1">
        <f>_xlfn.PERCENTILE.INC(Tabla1_Resueltas[CicleTime],0.5)</f>
        <v>3</v>
      </c>
    </row>
    <row r="292" spans="1:19" x14ac:dyDescent="0.35">
      <c r="A292" t="s">
        <v>19</v>
      </c>
      <c r="B292" t="s">
        <v>2084</v>
      </c>
      <c r="C292" t="s">
        <v>36</v>
      </c>
      <c r="D292" t="s">
        <v>132</v>
      </c>
      <c r="E292" t="s">
        <v>268</v>
      </c>
      <c r="F292">
        <v>6208155</v>
      </c>
      <c r="G292" s="2">
        <v>44944</v>
      </c>
      <c r="H292" s="2">
        <v>44961</v>
      </c>
      <c r="I292" s="2">
        <v>44944</v>
      </c>
      <c r="J292" s="2">
        <v>44946</v>
      </c>
      <c r="K292" t="s">
        <v>1037</v>
      </c>
      <c r="L292" s="2">
        <v>44946</v>
      </c>
      <c r="M292" s="1">
        <f>Tabla1_Resueltas[[#This Row],[Resuelta]]-Tabla1_Resueltas[[#This Row],[Creada]]</f>
        <v>2</v>
      </c>
      <c r="N292" s="1">
        <f>Tabla1_Resueltas[[#This Row],[Fecha Fin Escalado]]-Tabla1_Resueltas[[#This Row],[Fecha Inicio Escalado]]</f>
        <v>2</v>
      </c>
      <c r="O292" s="1">
        <f>YEAR(Tabla1_Resueltas[[#This Row],[Resuelta]])</f>
        <v>2023</v>
      </c>
      <c r="P292" s="1">
        <f>MONTH(Tabla1_Resueltas[[#This Row],[Resuelta]])</f>
        <v>1</v>
      </c>
      <c r="Q292" s="1">
        <f>_xlfn.PERCENTILE.INC(Tabla1_Resueltas[CicleTime],0.85)</f>
        <v>28</v>
      </c>
      <c r="R292" s="1">
        <f>_xlfn.PERCENTILE.INC(Tabla1_Resueltas[CicleTime],0.7)</f>
        <v>9</v>
      </c>
      <c r="S292" s="1">
        <f>_xlfn.PERCENTILE.INC(Tabla1_Resueltas[CicleTime],0.5)</f>
        <v>3</v>
      </c>
    </row>
    <row r="293" spans="1:19" x14ac:dyDescent="0.35">
      <c r="A293" t="s">
        <v>19</v>
      </c>
      <c r="B293" t="s">
        <v>2088</v>
      </c>
      <c r="C293" t="s">
        <v>20</v>
      </c>
      <c r="D293" t="s">
        <v>132</v>
      </c>
      <c r="E293" t="s">
        <v>269</v>
      </c>
      <c r="F293">
        <v>6206673</v>
      </c>
      <c r="G293" s="2">
        <v>44944</v>
      </c>
      <c r="H293" s="2">
        <v>44967</v>
      </c>
      <c r="I293" s="2">
        <v>44944</v>
      </c>
      <c r="J293" s="2">
        <v>44952</v>
      </c>
      <c r="K293" t="s">
        <v>1037</v>
      </c>
      <c r="L293" s="2">
        <v>44952</v>
      </c>
      <c r="M293" s="1">
        <f>Tabla1_Resueltas[[#This Row],[Resuelta]]-Tabla1_Resueltas[[#This Row],[Creada]]</f>
        <v>8</v>
      </c>
      <c r="N293" s="1">
        <f>Tabla1_Resueltas[[#This Row],[Fecha Fin Escalado]]-Tabla1_Resueltas[[#This Row],[Fecha Inicio Escalado]]</f>
        <v>8</v>
      </c>
      <c r="O293" s="1">
        <f>YEAR(Tabla1_Resueltas[[#This Row],[Resuelta]])</f>
        <v>2023</v>
      </c>
      <c r="P293" s="1">
        <f>MONTH(Tabla1_Resueltas[[#This Row],[Resuelta]])</f>
        <v>1</v>
      </c>
      <c r="Q293" s="1">
        <f>_xlfn.PERCENTILE.INC(Tabla1_Resueltas[CicleTime],0.85)</f>
        <v>28</v>
      </c>
      <c r="R293" s="1">
        <f>_xlfn.PERCENTILE.INC(Tabla1_Resueltas[CicleTime],0.7)</f>
        <v>9</v>
      </c>
      <c r="S293" s="1">
        <f>_xlfn.PERCENTILE.INC(Tabla1_Resueltas[CicleTime],0.5)</f>
        <v>3</v>
      </c>
    </row>
    <row r="294" spans="1:19" x14ac:dyDescent="0.35">
      <c r="A294" t="s">
        <v>19</v>
      </c>
      <c r="B294" t="s">
        <v>2088</v>
      </c>
      <c r="C294" t="s">
        <v>20</v>
      </c>
      <c r="D294" t="s">
        <v>132</v>
      </c>
      <c r="E294" t="s">
        <v>270</v>
      </c>
      <c r="F294">
        <v>6206649</v>
      </c>
      <c r="G294" s="2">
        <v>44944</v>
      </c>
      <c r="H294" s="2">
        <v>44960</v>
      </c>
      <c r="I294" s="2"/>
      <c r="J294" s="2"/>
      <c r="K294" t="s">
        <v>1037</v>
      </c>
      <c r="L294" s="2">
        <v>44945</v>
      </c>
      <c r="M294" s="1">
        <f>Tabla1_Resueltas[[#This Row],[Resuelta]]-Tabla1_Resueltas[[#This Row],[Creada]]</f>
        <v>1</v>
      </c>
      <c r="N294" s="1">
        <f>Tabla1_Resueltas[[#This Row],[Fecha Fin Escalado]]-Tabla1_Resueltas[[#This Row],[Fecha Inicio Escalado]]</f>
        <v>0</v>
      </c>
      <c r="O294" s="1">
        <f>YEAR(Tabla1_Resueltas[[#This Row],[Resuelta]])</f>
        <v>2023</v>
      </c>
      <c r="P294" s="1">
        <f>MONTH(Tabla1_Resueltas[[#This Row],[Resuelta]])</f>
        <v>1</v>
      </c>
      <c r="Q294" s="1">
        <f>_xlfn.PERCENTILE.INC(Tabla1_Resueltas[CicleTime],0.85)</f>
        <v>28</v>
      </c>
      <c r="R294" s="1">
        <f>_xlfn.PERCENTILE.INC(Tabla1_Resueltas[CicleTime],0.7)</f>
        <v>9</v>
      </c>
      <c r="S294" s="1">
        <f>_xlfn.PERCENTILE.INC(Tabla1_Resueltas[CicleTime],0.5)</f>
        <v>3</v>
      </c>
    </row>
    <row r="295" spans="1:19" x14ac:dyDescent="0.35">
      <c r="A295" t="s">
        <v>19</v>
      </c>
      <c r="B295" t="s">
        <v>2088</v>
      </c>
      <c r="C295" t="s">
        <v>36</v>
      </c>
      <c r="D295" t="s">
        <v>132</v>
      </c>
      <c r="E295" t="s">
        <v>271</v>
      </c>
      <c r="F295">
        <v>6206628</v>
      </c>
      <c r="G295" s="2">
        <v>44944</v>
      </c>
      <c r="H295" s="2">
        <v>44966</v>
      </c>
      <c r="I295" s="2">
        <v>44944</v>
      </c>
      <c r="J295" s="2">
        <v>44951</v>
      </c>
      <c r="K295" t="s">
        <v>1037</v>
      </c>
      <c r="L295" s="2">
        <v>44951</v>
      </c>
      <c r="M295" s="1">
        <f>Tabla1_Resueltas[[#This Row],[Resuelta]]-Tabla1_Resueltas[[#This Row],[Creada]]</f>
        <v>7</v>
      </c>
      <c r="N295" s="1">
        <f>Tabla1_Resueltas[[#This Row],[Fecha Fin Escalado]]-Tabla1_Resueltas[[#This Row],[Fecha Inicio Escalado]]</f>
        <v>7</v>
      </c>
      <c r="O295" s="1">
        <f>YEAR(Tabla1_Resueltas[[#This Row],[Resuelta]])</f>
        <v>2023</v>
      </c>
      <c r="P295" s="1">
        <f>MONTH(Tabla1_Resueltas[[#This Row],[Resuelta]])</f>
        <v>1</v>
      </c>
      <c r="Q295" s="1">
        <f>_xlfn.PERCENTILE.INC(Tabla1_Resueltas[CicleTime],0.85)</f>
        <v>28</v>
      </c>
      <c r="R295" s="1">
        <f>_xlfn.PERCENTILE.INC(Tabla1_Resueltas[CicleTime],0.7)</f>
        <v>9</v>
      </c>
      <c r="S295" s="1">
        <f>_xlfn.PERCENTILE.INC(Tabla1_Resueltas[CicleTime],0.5)</f>
        <v>3</v>
      </c>
    </row>
    <row r="296" spans="1:19" x14ac:dyDescent="0.35">
      <c r="A296" t="s">
        <v>17</v>
      </c>
      <c r="B296" t="s">
        <v>2083</v>
      </c>
      <c r="C296" t="s">
        <v>20</v>
      </c>
      <c r="D296" t="s">
        <v>132</v>
      </c>
      <c r="E296" t="s">
        <v>272</v>
      </c>
      <c r="F296">
        <v>6206156</v>
      </c>
      <c r="G296" s="2">
        <v>44944</v>
      </c>
      <c r="H296" s="2">
        <v>44971</v>
      </c>
      <c r="I296" s="2"/>
      <c r="J296" s="2"/>
      <c r="K296" t="s">
        <v>1037</v>
      </c>
      <c r="L296" s="2">
        <v>44956</v>
      </c>
      <c r="M296" s="1">
        <f>Tabla1_Resueltas[[#This Row],[Resuelta]]-Tabla1_Resueltas[[#This Row],[Creada]]</f>
        <v>12</v>
      </c>
      <c r="N296" s="1">
        <f>Tabla1_Resueltas[[#This Row],[Fecha Fin Escalado]]-Tabla1_Resueltas[[#This Row],[Fecha Inicio Escalado]]</f>
        <v>0</v>
      </c>
      <c r="O296" s="1">
        <f>YEAR(Tabla1_Resueltas[[#This Row],[Resuelta]])</f>
        <v>2023</v>
      </c>
      <c r="P296" s="1">
        <f>MONTH(Tabla1_Resueltas[[#This Row],[Resuelta]])</f>
        <v>1</v>
      </c>
      <c r="Q296" s="1">
        <f>_xlfn.PERCENTILE.INC(Tabla1_Resueltas[CicleTime],0.85)</f>
        <v>28</v>
      </c>
      <c r="R296" s="1">
        <f>_xlfn.PERCENTILE.INC(Tabla1_Resueltas[CicleTime],0.7)</f>
        <v>9</v>
      </c>
      <c r="S296" s="1">
        <f>_xlfn.PERCENTILE.INC(Tabla1_Resueltas[CicleTime],0.5)</f>
        <v>3</v>
      </c>
    </row>
    <row r="297" spans="1:19" x14ac:dyDescent="0.35">
      <c r="A297" t="s">
        <v>17</v>
      </c>
      <c r="B297" t="s">
        <v>2091</v>
      </c>
      <c r="C297" t="s">
        <v>20</v>
      </c>
      <c r="D297" t="s">
        <v>132</v>
      </c>
      <c r="E297" t="s">
        <v>274</v>
      </c>
      <c r="F297">
        <v>6201132</v>
      </c>
      <c r="G297" s="2">
        <v>44943</v>
      </c>
      <c r="H297" s="2">
        <v>44961</v>
      </c>
      <c r="I297" s="2"/>
      <c r="J297" s="2"/>
      <c r="K297" t="s">
        <v>1037</v>
      </c>
      <c r="L297" s="2">
        <v>44946</v>
      </c>
      <c r="M297" s="1">
        <f>Tabla1_Resueltas[[#This Row],[Resuelta]]-Tabla1_Resueltas[[#This Row],[Creada]]</f>
        <v>3</v>
      </c>
      <c r="N297" s="1">
        <f>Tabla1_Resueltas[[#This Row],[Fecha Fin Escalado]]-Tabla1_Resueltas[[#This Row],[Fecha Inicio Escalado]]</f>
        <v>0</v>
      </c>
      <c r="O297" s="1">
        <f>YEAR(Tabla1_Resueltas[[#This Row],[Resuelta]])</f>
        <v>2023</v>
      </c>
      <c r="P297" s="1">
        <f>MONTH(Tabla1_Resueltas[[#This Row],[Resuelta]])</f>
        <v>1</v>
      </c>
      <c r="Q297" s="1">
        <f>_xlfn.PERCENTILE.INC(Tabla1_Resueltas[CicleTime],0.85)</f>
        <v>28</v>
      </c>
      <c r="R297" s="1">
        <f>_xlfn.PERCENTILE.INC(Tabla1_Resueltas[CicleTime],0.7)</f>
        <v>9</v>
      </c>
      <c r="S297" s="1">
        <f>_xlfn.PERCENTILE.INC(Tabla1_Resueltas[CicleTime],0.5)</f>
        <v>3</v>
      </c>
    </row>
    <row r="298" spans="1:19" x14ac:dyDescent="0.35">
      <c r="A298" t="s">
        <v>17</v>
      </c>
      <c r="B298" t="s">
        <v>2083</v>
      </c>
      <c r="C298" t="s">
        <v>20</v>
      </c>
      <c r="D298" t="s">
        <v>132</v>
      </c>
      <c r="E298" t="s">
        <v>275</v>
      </c>
      <c r="F298">
        <v>6200559</v>
      </c>
      <c r="G298" s="2">
        <v>44943</v>
      </c>
      <c r="H298" s="2">
        <v>44960</v>
      </c>
      <c r="I298" s="2"/>
      <c r="J298" s="2"/>
      <c r="K298" t="s">
        <v>1037</v>
      </c>
      <c r="L298" s="2">
        <v>44945</v>
      </c>
      <c r="M298" s="1">
        <f>Tabla1_Resueltas[[#This Row],[Resuelta]]-Tabla1_Resueltas[[#This Row],[Creada]]</f>
        <v>2</v>
      </c>
      <c r="N298" s="1">
        <f>Tabla1_Resueltas[[#This Row],[Fecha Fin Escalado]]-Tabla1_Resueltas[[#This Row],[Fecha Inicio Escalado]]</f>
        <v>0</v>
      </c>
      <c r="O298" s="1">
        <f>YEAR(Tabla1_Resueltas[[#This Row],[Resuelta]])</f>
        <v>2023</v>
      </c>
      <c r="P298" s="1">
        <f>MONTH(Tabla1_Resueltas[[#This Row],[Resuelta]])</f>
        <v>1</v>
      </c>
      <c r="Q298" s="1">
        <f>_xlfn.PERCENTILE.INC(Tabla1_Resueltas[CicleTime],0.85)</f>
        <v>28</v>
      </c>
      <c r="R298" s="1">
        <f>_xlfn.PERCENTILE.INC(Tabla1_Resueltas[CicleTime],0.7)</f>
        <v>9</v>
      </c>
      <c r="S298" s="1">
        <f>_xlfn.PERCENTILE.INC(Tabla1_Resueltas[CicleTime],0.5)</f>
        <v>3</v>
      </c>
    </row>
    <row r="299" spans="1:19" x14ac:dyDescent="0.35">
      <c r="A299" t="s">
        <v>17</v>
      </c>
      <c r="B299" t="s">
        <v>2083</v>
      </c>
      <c r="C299" t="s">
        <v>18</v>
      </c>
      <c r="D299" t="s">
        <v>132</v>
      </c>
      <c r="E299" t="s">
        <v>276</v>
      </c>
      <c r="F299">
        <v>6199385</v>
      </c>
      <c r="G299" s="2">
        <v>44943</v>
      </c>
      <c r="H299" s="2">
        <v>44958</v>
      </c>
      <c r="I299" s="2"/>
      <c r="J299" s="2"/>
      <c r="K299" t="s">
        <v>1037</v>
      </c>
      <c r="L299" s="2">
        <v>44943</v>
      </c>
      <c r="M299" s="1">
        <f>Tabla1_Resueltas[[#This Row],[Resuelta]]-Tabla1_Resueltas[[#This Row],[Creada]]</f>
        <v>0</v>
      </c>
      <c r="N299" s="1">
        <f>Tabla1_Resueltas[[#This Row],[Fecha Fin Escalado]]-Tabla1_Resueltas[[#This Row],[Fecha Inicio Escalado]]</f>
        <v>0</v>
      </c>
      <c r="O299" s="1">
        <f>YEAR(Tabla1_Resueltas[[#This Row],[Resuelta]])</f>
        <v>2023</v>
      </c>
      <c r="P299" s="1">
        <f>MONTH(Tabla1_Resueltas[[#This Row],[Resuelta]])</f>
        <v>1</v>
      </c>
      <c r="Q299" s="1">
        <f>_xlfn.PERCENTILE.INC(Tabla1_Resueltas[CicleTime],0.85)</f>
        <v>28</v>
      </c>
      <c r="R299" s="1">
        <f>_xlfn.PERCENTILE.INC(Tabla1_Resueltas[CicleTime],0.7)</f>
        <v>9</v>
      </c>
      <c r="S299" s="1">
        <f>_xlfn.PERCENTILE.INC(Tabla1_Resueltas[CicleTime],0.5)</f>
        <v>3</v>
      </c>
    </row>
    <row r="300" spans="1:19" x14ac:dyDescent="0.35">
      <c r="A300" t="s">
        <v>19</v>
      </c>
      <c r="B300" t="s">
        <v>2088</v>
      </c>
      <c r="C300" t="s">
        <v>20</v>
      </c>
      <c r="D300" t="s">
        <v>132</v>
      </c>
      <c r="E300" t="s">
        <v>277</v>
      </c>
      <c r="F300">
        <v>6198111</v>
      </c>
      <c r="G300" s="2">
        <v>44943</v>
      </c>
      <c r="H300" s="2">
        <v>44959</v>
      </c>
      <c r="I300" s="2">
        <v>44943</v>
      </c>
      <c r="J300" s="2">
        <v>44944</v>
      </c>
      <c r="K300" t="s">
        <v>1037</v>
      </c>
      <c r="L300" s="2">
        <v>44944</v>
      </c>
      <c r="M300" s="1">
        <f>Tabla1_Resueltas[[#This Row],[Resuelta]]-Tabla1_Resueltas[[#This Row],[Creada]]</f>
        <v>1</v>
      </c>
      <c r="N300" s="1">
        <f>Tabla1_Resueltas[[#This Row],[Fecha Fin Escalado]]-Tabla1_Resueltas[[#This Row],[Fecha Inicio Escalado]]</f>
        <v>1</v>
      </c>
      <c r="O300" s="1">
        <f>YEAR(Tabla1_Resueltas[[#This Row],[Resuelta]])</f>
        <v>2023</v>
      </c>
      <c r="P300" s="1">
        <f>MONTH(Tabla1_Resueltas[[#This Row],[Resuelta]])</f>
        <v>1</v>
      </c>
      <c r="Q300" s="1">
        <f>_xlfn.PERCENTILE.INC(Tabla1_Resueltas[CicleTime],0.85)</f>
        <v>28</v>
      </c>
      <c r="R300" s="1">
        <f>_xlfn.PERCENTILE.INC(Tabla1_Resueltas[CicleTime],0.7)</f>
        <v>9</v>
      </c>
      <c r="S300" s="1">
        <f>_xlfn.PERCENTILE.INC(Tabla1_Resueltas[CicleTime],0.5)</f>
        <v>3</v>
      </c>
    </row>
    <row r="301" spans="1:19" x14ac:dyDescent="0.35">
      <c r="A301" t="s">
        <v>19</v>
      </c>
      <c r="B301" t="s">
        <v>2088</v>
      </c>
      <c r="C301" t="s">
        <v>20</v>
      </c>
      <c r="D301" t="s">
        <v>132</v>
      </c>
      <c r="E301" t="s">
        <v>278</v>
      </c>
      <c r="F301">
        <v>6197805</v>
      </c>
      <c r="G301" s="2">
        <v>44943</v>
      </c>
      <c r="H301" s="2">
        <v>44959</v>
      </c>
      <c r="I301" s="2"/>
      <c r="J301" s="2"/>
      <c r="K301" t="s">
        <v>1037</v>
      </c>
      <c r="L301" s="2">
        <v>44944</v>
      </c>
      <c r="M301" s="1">
        <f>Tabla1_Resueltas[[#This Row],[Resuelta]]-Tabla1_Resueltas[[#This Row],[Creada]]</f>
        <v>1</v>
      </c>
      <c r="N301" s="1">
        <f>Tabla1_Resueltas[[#This Row],[Fecha Fin Escalado]]-Tabla1_Resueltas[[#This Row],[Fecha Inicio Escalado]]</f>
        <v>0</v>
      </c>
      <c r="O301" s="1">
        <f>YEAR(Tabla1_Resueltas[[#This Row],[Resuelta]])</f>
        <v>2023</v>
      </c>
      <c r="P301" s="1">
        <f>MONTH(Tabla1_Resueltas[[#This Row],[Resuelta]])</f>
        <v>1</v>
      </c>
      <c r="Q301" s="1">
        <f>_xlfn.PERCENTILE.INC(Tabla1_Resueltas[CicleTime],0.85)</f>
        <v>28</v>
      </c>
      <c r="R301" s="1">
        <f>_xlfn.PERCENTILE.INC(Tabla1_Resueltas[CicleTime],0.7)</f>
        <v>9</v>
      </c>
      <c r="S301" s="1">
        <f>_xlfn.PERCENTILE.INC(Tabla1_Resueltas[CicleTime],0.5)</f>
        <v>3</v>
      </c>
    </row>
    <row r="302" spans="1:19" x14ac:dyDescent="0.35">
      <c r="A302" t="s">
        <v>17</v>
      </c>
      <c r="B302" t="s">
        <v>2096</v>
      </c>
      <c r="C302" t="s">
        <v>36</v>
      </c>
      <c r="D302" t="s">
        <v>132</v>
      </c>
      <c r="E302" t="s">
        <v>279</v>
      </c>
      <c r="F302">
        <v>6197839</v>
      </c>
      <c r="G302" s="2">
        <v>44943</v>
      </c>
      <c r="H302" s="2">
        <v>44958</v>
      </c>
      <c r="I302" s="2"/>
      <c r="J302" s="2"/>
      <c r="K302" t="s">
        <v>1037</v>
      </c>
      <c r="L302" s="2">
        <v>44943</v>
      </c>
      <c r="M302" s="1">
        <f>Tabla1_Resueltas[[#This Row],[Resuelta]]-Tabla1_Resueltas[[#This Row],[Creada]]</f>
        <v>0</v>
      </c>
      <c r="N302" s="1">
        <f>Tabla1_Resueltas[[#This Row],[Fecha Fin Escalado]]-Tabla1_Resueltas[[#This Row],[Fecha Inicio Escalado]]</f>
        <v>0</v>
      </c>
      <c r="O302" s="1">
        <f>YEAR(Tabla1_Resueltas[[#This Row],[Resuelta]])</f>
        <v>2023</v>
      </c>
      <c r="P302" s="1">
        <f>MONTH(Tabla1_Resueltas[[#This Row],[Resuelta]])</f>
        <v>1</v>
      </c>
      <c r="Q302" s="1">
        <f>_xlfn.PERCENTILE.INC(Tabla1_Resueltas[CicleTime],0.85)</f>
        <v>28</v>
      </c>
      <c r="R302" s="1">
        <f>_xlfn.PERCENTILE.INC(Tabla1_Resueltas[CicleTime],0.7)</f>
        <v>9</v>
      </c>
      <c r="S302" s="1">
        <f>_xlfn.PERCENTILE.INC(Tabla1_Resueltas[CicleTime],0.5)</f>
        <v>3</v>
      </c>
    </row>
    <row r="303" spans="1:19" x14ac:dyDescent="0.35">
      <c r="A303" t="s">
        <v>19</v>
      </c>
      <c r="B303" t="s">
        <v>2088</v>
      </c>
      <c r="C303" t="s">
        <v>20</v>
      </c>
      <c r="D303" t="s">
        <v>132</v>
      </c>
      <c r="E303" t="s">
        <v>280</v>
      </c>
      <c r="F303">
        <v>6197745</v>
      </c>
      <c r="G303" s="2">
        <v>44943</v>
      </c>
      <c r="H303" s="2">
        <v>44965</v>
      </c>
      <c r="I303" s="2">
        <v>44943</v>
      </c>
      <c r="J303" s="2">
        <v>44950</v>
      </c>
      <c r="K303" t="s">
        <v>1037</v>
      </c>
      <c r="L303" s="2">
        <v>44950</v>
      </c>
      <c r="M303" s="1">
        <f>Tabla1_Resueltas[[#This Row],[Resuelta]]-Tabla1_Resueltas[[#This Row],[Creada]]</f>
        <v>7</v>
      </c>
      <c r="N303" s="1">
        <f>Tabla1_Resueltas[[#This Row],[Fecha Fin Escalado]]-Tabla1_Resueltas[[#This Row],[Fecha Inicio Escalado]]</f>
        <v>7</v>
      </c>
      <c r="O303" s="1">
        <f>YEAR(Tabla1_Resueltas[[#This Row],[Resuelta]])</f>
        <v>2023</v>
      </c>
      <c r="P303" s="1">
        <f>MONTH(Tabla1_Resueltas[[#This Row],[Resuelta]])</f>
        <v>1</v>
      </c>
      <c r="Q303" s="1">
        <f>_xlfn.PERCENTILE.INC(Tabla1_Resueltas[CicleTime],0.85)</f>
        <v>28</v>
      </c>
      <c r="R303" s="1">
        <f>_xlfn.PERCENTILE.INC(Tabla1_Resueltas[CicleTime],0.7)</f>
        <v>9</v>
      </c>
      <c r="S303" s="1">
        <f>_xlfn.PERCENTILE.INC(Tabla1_Resueltas[CicleTime],0.5)</f>
        <v>3</v>
      </c>
    </row>
    <row r="304" spans="1:19" x14ac:dyDescent="0.35">
      <c r="A304" t="s">
        <v>19</v>
      </c>
      <c r="B304" t="s">
        <v>2088</v>
      </c>
      <c r="C304" t="s">
        <v>20</v>
      </c>
      <c r="D304" t="s">
        <v>132</v>
      </c>
      <c r="E304" t="s">
        <v>281</v>
      </c>
      <c r="F304">
        <v>6197404</v>
      </c>
      <c r="G304" s="2">
        <v>44943</v>
      </c>
      <c r="H304" s="2">
        <v>44958</v>
      </c>
      <c r="I304" s="2"/>
      <c r="J304" s="2"/>
      <c r="K304" t="s">
        <v>1037</v>
      </c>
      <c r="L304" s="2">
        <v>44943</v>
      </c>
      <c r="M304" s="1">
        <f>Tabla1_Resueltas[[#This Row],[Resuelta]]-Tabla1_Resueltas[[#This Row],[Creada]]</f>
        <v>0</v>
      </c>
      <c r="N304" s="1">
        <f>Tabla1_Resueltas[[#This Row],[Fecha Fin Escalado]]-Tabla1_Resueltas[[#This Row],[Fecha Inicio Escalado]]</f>
        <v>0</v>
      </c>
      <c r="O304" s="1">
        <f>YEAR(Tabla1_Resueltas[[#This Row],[Resuelta]])</f>
        <v>2023</v>
      </c>
      <c r="P304" s="1">
        <f>MONTH(Tabla1_Resueltas[[#This Row],[Resuelta]])</f>
        <v>1</v>
      </c>
      <c r="Q304" s="1">
        <f>_xlfn.PERCENTILE.INC(Tabla1_Resueltas[CicleTime],0.85)</f>
        <v>28</v>
      </c>
      <c r="R304" s="1">
        <f>_xlfn.PERCENTILE.INC(Tabla1_Resueltas[CicleTime],0.7)</f>
        <v>9</v>
      </c>
      <c r="S304" s="1">
        <f>_xlfn.PERCENTILE.INC(Tabla1_Resueltas[CicleTime],0.5)</f>
        <v>3</v>
      </c>
    </row>
    <row r="305" spans="1:19" x14ac:dyDescent="0.35">
      <c r="A305" t="s">
        <v>19</v>
      </c>
      <c r="B305" t="s">
        <v>2088</v>
      </c>
      <c r="C305" t="s">
        <v>20</v>
      </c>
      <c r="D305" t="s">
        <v>132</v>
      </c>
      <c r="E305" t="s">
        <v>282</v>
      </c>
      <c r="F305">
        <v>6197378</v>
      </c>
      <c r="G305" s="2">
        <v>44943</v>
      </c>
      <c r="H305" s="2">
        <v>44960</v>
      </c>
      <c r="I305" s="2"/>
      <c r="J305" s="2"/>
      <c r="K305" t="s">
        <v>1037</v>
      </c>
      <c r="L305" s="2">
        <v>44945</v>
      </c>
      <c r="M305" s="1">
        <f>Tabla1_Resueltas[[#This Row],[Resuelta]]-Tabla1_Resueltas[[#This Row],[Creada]]</f>
        <v>2</v>
      </c>
      <c r="N305" s="1">
        <f>Tabla1_Resueltas[[#This Row],[Fecha Fin Escalado]]-Tabla1_Resueltas[[#This Row],[Fecha Inicio Escalado]]</f>
        <v>0</v>
      </c>
      <c r="O305" s="1">
        <f>YEAR(Tabla1_Resueltas[[#This Row],[Resuelta]])</f>
        <v>2023</v>
      </c>
      <c r="P305" s="1">
        <f>MONTH(Tabla1_Resueltas[[#This Row],[Resuelta]])</f>
        <v>1</v>
      </c>
      <c r="Q305" s="1">
        <f>_xlfn.PERCENTILE.INC(Tabla1_Resueltas[CicleTime],0.85)</f>
        <v>28</v>
      </c>
      <c r="R305" s="1">
        <f>_xlfn.PERCENTILE.INC(Tabla1_Resueltas[CicleTime],0.7)</f>
        <v>9</v>
      </c>
      <c r="S305" s="1">
        <f>_xlfn.PERCENTILE.INC(Tabla1_Resueltas[CicleTime],0.5)</f>
        <v>3</v>
      </c>
    </row>
    <row r="306" spans="1:19" x14ac:dyDescent="0.35">
      <c r="A306" t="s">
        <v>19</v>
      </c>
      <c r="B306" t="s">
        <v>2084</v>
      </c>
      <c r="C306" t="s">
        <v>20</v>
      </c>
      <c r="D306" t="s">
        <v>132</v>
      </c>
      <c r="E306" t="s">
        <v>283</v>
      </c>
      <c r="F306">
        <v>6197377</v>
      </c>
      <c r="G306" s="2">
        <v>44943</v>
      </c>
      <c r="H306" s="2">
        <v>44965</v>
      </c>
      <c r="I306" s="2"/>
      <c r="J306" s="2"/>
      <c r="K306" t="s">
        <v>1037</v>
      </c>
      <c r="L306" s="2">
        <v>44949</v>
      </c>
      <c r="M306" s="1">
        <f>Tabla1_Resueltas[[#This Row],[Resuelta]]-Tabla1_Resueltas[[#This Row],[Creada]]</f>
        <v>6</v>
      </c>
      <c r="N306" s="1">
        <f>Tabla1_Resueltas[[#This Row],[Fecha Fin Escalado]]-Tabla1_Resueltas[[#This Row],[Fecha Inicio Escalado]]</f>
        <v>0</v>
      </c>
      <c r="O306" s="1">
        <f>YEAR(Tabla1_Resueltas[[#This Row],[Resuelta]])</f>
        <v>2023</v>
      </c>
      <c r="P306" s="1">
        <f>MONTH(Tabla1_Resueltas[[#This Row],[Resuelta]])</f>
        <v>1</v>
      </c>
      <c r="Q306" s="1">
        <f>_xlfn.PERCENTILE.INC(Tabla1_Resueltas[CicleTime],0.85)</f>
        <v>28</v>
      </c>
      <c r="R306" s="1">
        <f>_xlfn.PERCENTILE.INC(Tabla1_Resueltas[CicleTime],0.7)</f>
        <v>9</v>
      </c>
      <c r="S306" s="1">
        <f>_xlfn.PERCENTILE.INC(Tabla1_Resueltas[CicleTime],0.5)</f>
        <v>3</v>
      </c>
    </row>
    <row r="307" spans="1:19" x14ac:dyDescent="0.35">
      <c r="A307" t="s">
        <v>17</v>
      </c>
      <c r="B307" t="s">
        <v>2085</v>
      </c>
      <c r="C307" t="s">
        <v>18</v>
      </c>
      <c r="D307" t="s">
        <v>132</v>
      </c>
      <c r="E307" t="s">
        <v>284</v>
      </c>
      <c r="F307">
        <v>6196880</v>
      </c>
      <c r="G307" s="2">
        <v>44943</v>
      </c>
      <c r="H307" s="2">
        <v>44958</v>
      </c>
      <c r="I307" s="2"/>
      <c r="J307" s="2"/>
      <c r="K307" t="s">
        <v>1037</v>
      </c>
      <c r="L307" s="2">
        <v>44943</v>
      </c>
      <c r="M307" s="1">
        <f>Tabla1_Resueltas[[#This Row],[Resuelta]]-Tabla1_Resueltas[[#This Row],[Creada]]</f>
        <v>0</v>
      </c>
      <c r="N307" s="1">
        <f>Tabla1_Resueltas[[#This Row],[Fecha Fin Escalado]]-Tabla1_Resueltas[[#This Row],[Fecha Inicio Escalado]]</f>
        <v>0</v>
      </c>
      <c r="O307" s="1">
        <f>YEAR(Tabla1_Resueltas[[#This Row],[Resuelta]])</f>
        <v>2023</v>
      </c>
      <c r="P307" s="1">
        <f>MONTH(Tabla1_Resueltas[[#This Row],[Resuelta]])</f>
        <v>1</v>
      </c>
      <c r="Q307" s="1">
        <f>_xlfn.PERCENTILE.INC(Tabla1_Resueltas[CicleTime],0.85)</f>
        <v>28</v>
      </c>
      <c r="R307" s="1">
        <f>_xlfn.PERCENTILE.INC(Tabla1_Resueltas[CicleTime],0.7)</f>
        <v>9</v>
      </c>
      <c r="S307" s="1">
        <f>_xlfn.PERCENTILE.INC(Tabla1_Resueltas[CicleTime],0.5)</f>
        <v>3</v>
      </c>
    </row>
    <row r="308" spans="1:19" x14ac:dyDescent="0.35">
      <c r="A308" t="s">
        <v>19</v>
      </c>
      <c r="B308" t="s">
        <v>2084</v>
      </c>
      <c r="C308" t="s">
        <v>20</v>
      </c>
      <c r="D308" t="s">
        <v>132</v>
      </c>
      <c r="E308" t="s">
        <v>286</v>
      </c>
      <c r="F308">
        <v>6189441</v>
      </c>
      <c r="G308" s="2">
        <v>44942</v>
      </c>
      <c r="H308" s="2">
        <v>44959</v>
      </c>
      <c r="I308" s="2">
        <v>44943</v>
      </c>
      <c r="J308" s="2">
        <v>44944</v>
      </c>
      <c r="K308" t="s">
        <v>1037</v>
      </c>
      <c r="L308" s="2">
        <v>44944</v>
      </c>
      <c r="M308" s="1">
        <f>Tabla1_Resueltas[[#This Row],[Resuelta]]-Tabla1_Resueltas[[#This Row],[Creada]]</f>
        <v>2</v>
      </c>
      <c r="N308" s="1">
        <f>Tabla1_Resueltas[[#This Row],[Fecha Fin Escalado]]-Tabla1_Resueltas[[#This Row],[Fecha Inicio Escalado]]</f>
        <v>1</v>
      </c>
      <c r="O308" s="1">
        <f>YEAR(Tabla1_Resueltas[[#This Row],[Resuelta]])</f>
        <v>2023</v>
      </c>
      <c r="P308" s="1">
        <f>MONTH(Tabla1_Resueltas[[#This Row],[Resuelta]])</f>
        <v>1</v>
      </c>
      <c r="Q308" s="1">
        <f>_xlfn.PERCENTILE.INC(Tabla1_Resueltas[CicleTime],0.85)</f>
        <v>28</v>
      </c>
      <c r="R308" s="1">
        <f>_xlfn.PERCENTILE.INC(Tabla1_Resueltas[CicleTime],0.7)</f>
        <v>9</v>
      </c>
      <c r="S308" s="1">
        <f>_xlfn.PERCENTILE.INC(Tabla1_Resueltas[CicleTime],0.5)</f>
        <v>3</v>
      </c>
    </row>
    <row r="309" spans="1:19" x14ac:dyDescent="0.35">
      <c r="A309" t="s">
        <v>19</v>
      </c>
      <c r="B309" t="s">
        <v>2086</v>
      </c>
      <c r="C309" t="s">
        <v>36</v>
      </c>
      <c r="D309" t="s">
        <v>132</v>
      </c>
      <c r="E309" t="s">
        <v>287</v>
      </c>
      <c r="F309">
        <v>6189272</v>
      </c>
      <c r="G309" s="2">
        <v>44942</v>
      </c>
      <c r="H309" s="2">
        <v>44964</v>
      </c>
      <c r="I309" s="2">
        <v>44942</v>
      </c>
      <c r="J309" s="2">
        <v>44949</v>
      </c>
      <c r="K309" t="s">
        <v>1037</v>
      </c>
      <c r="L309" s="2">
        <v>44949</v>
      </c>
      <c r="M309" s="1">
        <f>Tabla1_Resueltas[[#This Row],[Resuelta]]-Tabla1_Resueltas[[#This Row],[Creada]]</f>
        <v>7</v>
      </c>
      <c r="N309" s="1">
        <f>Tabla1_Resueltas[[#This Row],[Fecha Fin Escalado]]-Tabla1_Resueltas[[#This Row],[Fecha Inicio Escalado]]</f>
        <v>7</v>
      </c>
      <c r="O309" s="1">
        <f>YEAR(Tabla1_Resueltas[[#This Row],[Resuelta]])</f>
        <v>2023</v>
      </c>
      <c r="P309" s="1">
        <f>MONTH(Tabla1_Resueltas[[#This Row],[Resuelta]])</f>
        <v>1</v>
      </c>
      <c r="Q309" s="1">
        <f>_xlfn.PERCENTILE.INC(Tabla1_Resueltas[CicleTime],0.85)</f>
        <v>28</v>
      </c>
      <c r="R309" s="1">
        <f>_xlfn.PERCENTILE.INC(Tabla1_Resueltas[CicleTime],0.7)</f>
        <v>9</v>
      </c>
      <c r="S309" s="1">
        <f>_xlfn.PERCENTILE.INC(Tabla1_Resueltas[CicleTime],0.5)</f>
        <v>3</v>
      </c>
    </row>
    <row r="310" spans="1:19" x14ac:dyDescent="0.35">
      <c r="A310" t="s">
        <v>19</v>
      </c>
      <c r="B310" t="s">
        <v>2084</v>
      </c>
      <c r="C310" t="s">
        <v>20</v>
      </c>
      <c r="D310" t="s">
        <v>132</v>
      </c>
      <c r="E310" t="s">
        <v>288</v>
      </c>
      <c r="F310">
        <v>6189420</v>
      </c>
      <c r="G310" s="2">
        <v>44942</v>
      </c>
      <c r="H310" s="2">
        <v>44957</v>
      </c>
      <c r="I310" s="2"/>
      <c r="J310" s="2"/>
      <c r="K310" t="s">
        <v>1037</v>
      </c>
      <c r="L310" s="2">
        <v>44942</v>
      </c>
      <c r="M310" s="1">
        <f>Tabla1_Resueltas[[#This Row],[Resuelta]]-Tabla1_Resueltas[[#This Row],[Creada]]</f>
        <v>0</v>
      </c>
      <c r="N310" s="1">
        <f>Tabla1_Resueltas[[#This Row],[Fecha Fin Escalado]]-Tabla1_Resueltas[[#This Row],[Fecha Inicio Escalado]]</f>
        <v>0</v>
      </c>
      <c r="O310" s="1">
        <f>YEAR(Tabla1_Resueltas[[#This Row],[Resuelta]])</f>
        <v>2023</v>
      </c>
      <c r="P310" s="1">
        <f>MONTH(Tabla1_Resueltas[[#This Row],[Resuelta]])</f>
        <v>1</v>
      </c>
      <c r="Q310" s="1">
        <f>_xlfn.PERCENTILE.INC(Tabla1_Resueltas[CicleTime],0.85)</f>
        <v>28</v>
      </c>
      <c r="R310" s="1">
        <f>_xlfn.PERCENTILE.INC(Tabla1_Resueltas[CicleTime],0.7)</f>
        <v>9</v>
      </c>
      <c r="S310" s="1">
        <f>_xlfn.PERCENTILE.INC(Tabla1_Resueltas[CicleTime],0.5)</f>
        <v>3</v>
      </c>
    </row>
    <row r="311" spans="1:19" x14ac:dyDescent="0.35">
      <c r="A311" t="s">
        <v>19</v>
      </c>
      <c r="B311" t="s">
        <v>2084</v>
      </c>
      <c r="C311" t="s">
        <v>20</v>
      </c>
      <c r="D311" t="s">
        <v>132</v>
      </c>
      <c r="E311" t="s">
        <v>289</v>
      </c>
      <c r="F311">
        <v>6189105</v>
      </c>
      <c r="G311" s="2">
        <v>44942</v>
      </c>
      <c r="H311" s="2">
        <v>44959</v>
      </c>
      <c r="I311" s="2">
        <v>44943</v>
      </c>
      <c r="J311" s="2">
        <v>44944</v>
      </c>
      <c r="K311" t="s">
        <v>1037</v>
      </c>
      <c r="L311" s="2">
        <v>44944</v>
      </c>
      <c r="M311" s="1">
        <f>Tabla1_Resueltas[[#This Row],[Resuelta]]-Tabla1_Resueltas[[#This Row],[Creada]]</f>
        <v>2</v>
      </c>
      <c r="N311" s="1">
        <f>Tabla1_Resueltas[[#This Row],[Fecha Fin Escalado]]-Tabla1_Resueltas[[#This Row],[Fecha Inicio Escalado]]</f>
        <v>1</v>
      </c>
      <c r="O311" s="1">
        <f>YEAR(Tabla1_Resueltas[[#This Row],[Resuelta]])</f>
        <v>2023</v>
      </c>
      <c r="P311" s="1">
        <f>MONTH(Tabla1_Resueltas[[#This Row],[Resuelta]])</f>
        <v>1</v>
      </c>
      <c r="Q311" s="1">
        <f>_xlfn.PERCENTILE.INC(Tabla1_Resueltas[CicleTime],0.85)</f>
        <v>28</v>
      </c>
      <c r="R311" s="1">
        <f>_xlfn.PERCENTILE.INC(Tabla1_Resueltas[CicleTime],0.7)</f>
        <v>9</v>
      </c>
      <c r="S311" s="1">
        <f>_xlfn.PERCENTILE.INC(Tabla1_Resueltas[CicleTime],0.5)</f>
        <v>3</v>
      </c>
    </row>
    <row r="312" spans="1:19" x14ac:dyDescent="0.35">
      <c r="A312" t="s">
        <v>19</v>
      </c>
      <c r="B312" t="s">
        <v>2088</v>
      </c>
      <c r="C312" t="s">
        <v>20</v>
      </c>
      <c r="D312" t="s">
        <v>132</v>
      </c>
      <c r="E312" t="s">
        <v>290</v>
      </c>
      <c r="F312">
        <v>6188779</v>
      </c>
      <c r="G312" s="2">
        <v>44942</v>
      </c>
      <c r="H312" s="2">
        <v>44957</v>
      </c>
      <c r="I312" s="2"/>
      <c r="J312" s="2"/>
      <c r="K312" t="s">
        <v>1037</v>
      </c>
      <c r="L312" s="2">
        <v>44942</v>
      </c>
      <c r="M312" s="1">
        <f>Tabla1_Resueltas[[#This Row],[Resuelta]]-Tabla1_Resueltas[[#This Row],[Creada]]</f>
        <v>0</v>
      </c>
      <c r="N312" s="1">
        <f>Tabla1_Resueltas[[#This Row],[Fecha Fin Escalado]]-Tabla1_Resueltas[[#This Row],[Fecha Inicio Escalado]]</f>
        <v>0</v>
      </c>
      <c r="O312" s="1">
        <f>YEAR(Tabla1_Resueltas[[#This Row],[Resuelta]])</f>
        <v>2023</v>
      </c>
      <c r="P312" s="1">
        <f>MONTH(Tabla1_Resueltas[[#This Row],[Resuelta]])</f>
        <v>1</v>
      </c>
      <c r="Q312" s="1">
        <f>_xlfn.PERCENTILE.INC(Tabla1_Resueltas[CicleTime],0.85)</f>
        <v>28</v>
      </c>
      <c r="R312" s="1">
        <f>_xlfn.PERCENTILE.INC(Tabla1_Resueltas[CicleTime],0.7)</f>
        <v>9</v>
      </c>
      <c r="S312" s="1">
        <f>_xlfn.PERCENTILE.INC(Tabla1_Resueltas[CicleTime],0.5)</f>
        <v>3</v>
      </c>
    </row>
    <row r="313" spans="1:19" x14ac:dyDescent="0.35">
      <c r="A313" t="s">
        <v>19</v>
      </c>
      <c r="B313" t="s">
        <v>2090</v>
      </c>
      <c r="C313" t="s">
        <v>18</v>
      </c>
      <c r="D313" t="s">
        <v>132</v>
      </c>
      <c r="E313" t="s">
        <v>291</v>
      </c>
      <c r="F313">
        <v>6184676</v>
      </c>
      <c r="G313" s="2">
        <v>44940</v>
      </c>
      <c r="H313" s="2">
        <v>44946</v>
      </c>
      <c r="I313" s="2"/>
      <c r="J313" s="2"/>
      <c r="K313" t="s">
        <v>1037</v>
      </c>
      <c r="L313" s="2">
        <v>44943</v>
      </c>
      <c r="M313" s="1">
        <f>Tabla1_Resueltas[[#This Row],[Resuelta]]-Tabla1_Resueltas[[#This Row],[Creada]]</f>
        <v>3</v>
      </c>
      <c r="N313" s="1">
        <f>Tabla1_Resueltas[[#This Row],[Fecha Fin Escalado]]-Tabla1_Resueltas[[#This Row],[Fecha Inicio Escalado]]</f>
        <v>0</v>
      </c>
      <c r="O313" s="1">
        <f>YEAR(Tabla1_Resueltas[[#This Row],[Resuelta]])</f>
        <v>2023</v>
      </c>
      <c r="P313" s="1">
        <f>MONTH(Tabla1_Resueltas[[#This Row],[Resuelta]])</f>
        <v>1</v>
      </c>
      <c r="Q313" s="1">
        <f>_xlfn.PERCENTILE.INC(Tabla1_Resueltas[CicleTime],0.85)</f>
        <v>28</v>
      </c>
      <c r="R313" s="1">
        <f>_xlfn.PERCENTILE.INC(Tabla1_Resueltas[CicleTime],0.7)</f>
        <v>9</v>
      </c>
      <c r="S313" s="1">
        <f>_xlfn.PERCENTILE.INC(Tabla1_Resueltas[CicleTime],0.5)</f>
        <v>3</v>
      </c>
    </row>
    <row r="314" spans="1:19" x14ac:dyDescent="0.35">
      <c r="A314" t="s">
        <v>19</v>
      </c>
      <c r="B314" t="s">
        <v>2088</v>
      </c>
      <c r="C314" t="s">
        <v>20</v>
      </c>
      <c r="D314" t="s">
        <v>132</v>
      </c>
      <c r="E314" t="s">
        <v>295</v>
      </c>
      <c r="F314">
        <v>6179557</v>
      </c>
      <c r="G314" s="2">
        <v>44939</v>
      </c>
      <c r="H314" s="2">
        <v>44954</v>
      </c>
      <c r="I314" s="2"/>
      <c r="J314" s="2"/>
      <c r="K314" t="s">
        <v>1037</v>
      </c>
      <c r="L314" s="2">
        <v>44939</v>
      </c>
      <c r="M314" s="1">
        <f>Tabla1_Resueltas[[#This Row],[Resuelta]]-Tabla1_Resueltas[[#This Row],[Creada]]</f>
        <v>0</v>
      </c>
      <c r="N314" s="1">
        <f>Tabla1_Resueltas[[#This Row],[Fecha Fin Escalado]]-Tabla1_Resueltas[[#This Row],[Fecha Inicio Escalado]]</f>
        <v>0</v>
      </c>
      <c r="O314" s="1">
        <f>YEAR(Tabla1_Resueltas[[#This Row],[Resuelta]])</f>
        <v>2023</v>
      </c>
      <c r="P314" s="1">
        <f>MONTH(Tabla1_Resueltas[[#This Row],[Resuelta]])</f>
        <v>1</v>
      </c>
      <c r="Q314" s="1">
        <f>_xlfn.PERCENTILE.INC(Tabla1_Resueltas[CicleTime],0.85)</f>
        <v>28</v>
      </c>
      <c r="R314" s="1">
        <f>_xlfn.PERCENTILE.INC(Tabla1_Resueltas[CicleTime],0.7)</f>
        <v>9</v>
      </c>
      <c r="S314" s="1">
        <f>_xlfn.PERCENTILE.INC(Tabla1_Resueltas[CicleTime],0.5)</f>
        <v>3</v>
      </c>
    </row>
    <row r="315" spans="1:19" x14ac:dyDescent="0.35">
      <c r="A315" t="s">
        <v>17</v>
      </c>
      <c r="B315" t="s">
        <v>2083</v>
      </c>
      <c r="C315" t="s">
        <v>20</v>
      </c>
      <c r="D315" t="s">
        <v>132</v>
      </c>
      <c r="E315" t="s">
        <v>296</v>
      </c>
      <c r="F315">
        <v>6179360</v>
      </c>
      <c r="G315" s="2">
        <v>44939</v>
      </c>
      <c r="H315" s="2">
        <v>44957</v>
      </c>
      <c r="I315" s="2"/>
      <c r="J315" s="2"/>
      <c r="K315" t="s">
        <v>1037</v>
      </c>
      <c r="L315" s="2">
        <v>44942</v>
      </c>
      <c r="M315" s="1">
        <f>Tabla1_Resueltas[[#This Row],[Resuelta]]-Tabla1_Resueltas[[#This Row],[Creada]]</f>
        <v>3</v>
      </c>
      <c r="N315" s="1">
        <f>Tabla1_Resueltas[[#This Row],[Fecha Fin Escalado]]-Tabla1_Resueltas[[#This Row],[Fecha Inicio Escalado]]</f>
        <v>0</v>
      </c>
      <c r="O315" s="1">
        <f>YEAR(Tabla1_Resueltas[[#This Row],[Resuelta]])</f>
        <v>2023</v>
      </c>
      <c r="P315" s="1">
        <f>MONTH(Tabla1_Resueltas[[#This Row],[Resuelta]])</f>
        <v>1</v>
      </c>
      <c r="Q315" s="1">
        <f>_xlfn.PERCENTILE.INC(Tabla1_Resueltas[CicleTime],0.85)</f>
        <v>28</v>
      </c>
      <c r="R315" s="1">
        <f>_xlfn.PERCENTILE.INC(Tabla1_Resueltas[CicleTime],0.7)</f>
        <v>9</v>
      </c>
      <c r="S315" s="1">
        <f>_xlfn.PERCENTILE.INC(Tabla1_Resueltas[CicleTime],0.5)</f>
        <v>3</v>
      </c>
    </row>
    <row r="316" spans="1:19" x14ac:dyDescent="0.35">
      <c r="A316" t="s">
        <v>17</v>
      </c>
      <c r="B316" t="s">
        <v>2083</v>
      </c>
      <c r="C316" t="s">
        <v>20</v>
      </c>
      <c r="D316" t="s">
        <v>132</v>
      </c>
      <c r="E316" t="s">
        <v>297</v>
      </c>
      <c r="F316">
        <v>6179356</v>
      </c>
      <c r="G316" s="2">
        <v>44939</v>
      </c>
      <c r="H316" s="2">
        <v>44957</v>
      </c>
      <c r="I316" s="2"/>
      <c r="J316" s="2"/>
      <c r="K316" t="s">
        <v>1037</v>
      </c>
      <c r="L316" s="2">
        <v>44942</v>
      </c>
      <c r="M316" s="1">
        <f>Tabla1_Resueltas[[#This Row],[Resuelta]]-Tabla1_Resueltas[[#This Row],[Creada]]</f>
        <v>3</v>
      </c>
      <c r="N316" s="1">
        <f>Tabla1_Resueltas[[#This Row],[Fecha Fin Escalado]]-Tabla1_Resueltas[[#This Row],[Fecha Inicio Escalado]]</f>
        <v>0</v>
      </c>
      <c r="O316" s="1">
        <f>YEAR(Tabla1_Resueltas[[#This Row],[Resuelta]])</f>
        <v>2023</v>
      </c>
      <c r="P316" s="1">
        <f>MONTH(Tabla1_Resueltas[[#This Row],[Resuelta]])</f>
        <v>1</v>
      </c>
      <c r="Q316" s="1">
        <f>_xlfn.PERCENTILE.INC(Tabla1_Resueltas[CicleTime],0.85)</f>
        <v>28</v>
      </c>
      <c r="R316" s="1">
        <f>_xlfn.PERCENTILE.INC(Tabla1_Resueltas[CicleTime],0.7)</f>
        <v>9</v>
      </c>
      <c r="S316" s="1">
        <f>_xlfn.PERCENTILE.INC(Tabla1_Resueltas[CicleTime],0.5)</f>
        <v>3</v>
      </c>
    </row>
    <row r="317" spans="1:19" x14ac:dyDescent="0.35">
      <c r="A317" t="s">
        <v>17</v>
      </c>
      <c r="B317" t="s">
        <v>2083</v>
      </c>
      <c r="C317" t="s">
        <v>20</v>
      </c>
      <c r="D317" t="s">
        <v>132</v>
      </c>
      <c r="E317" t="s">
        <v>298</v>
      </c>
      <c r="F317">
        <v>6179352</v>
      </c>
      <c r="G317" s="2">
        <v>44939</v>
      </c>
      <c r="H317" s="2">
        <v>44957</v>
      </c>
      <c r="I317" s="2"/>
      <c r="J317" s="2"/>
      <c r="K317" t="s">
        <v>1037</v>
      </c>
      <c r="L317" s="2">
        <v>44942</v>
      </c>
      <c r="M317" s="1">
        <f>Tabla1_Resueltas[[#This Row],[Resuelta]]-Tabla1_Resueltas[[#This Row],[Creada]]</f>
        <v>3</v>
      </c>
      <c r="N317" s="1">
        <f>Tabla1_Resueltas[[#This Row],[Fecha Fin Escalado]]-Tabla1_Resueltas[[#This Row],[Fecha Inicio Escalado]]</f>
        <v>0</v>
      </c>
      <c r="O317" s="1">
        <f>YEAR(Tabla1_Resueltas[[#This Row],[Resuelta]])</f>
        <v>2023</v>
      </c>
      <c r="P317" s="1">
        <f>MONTH(Tabla1_Resueltas[[#This Row],[Resuelta]])</f>
        <v>1</v>
      </c>
      <c r="Q317" s="1">
        <f>_xlfn.PERCENTILE.INC(Tabla1_Resueltas[CicleTime],0.85)</f>
        <v>28</v>
      </c>
      <c r="R317" s="1">
        <f>_xlfn.PERCENTILE.INC(Tabla1_Resueltas[CicleTime],0.7)</f>
        <v>9</v>
      </c>
      <c r="S317" s="1">
        <f>_xlfn.PERCENTILE.INC(Tabla1_Resueltas[CicleTime],0.5)</f>
        <v>3</v>
      </c>
    </row>
    <row r="318" spans="1:19" x14ac:dyDescent="0.35">
      <c r="A318" t="s">
        <v>19</v>
      </c>
      <c r="B318" t="s">
        <v>2084</v>
      </c>
      <c r="C318" t="s">
        <v>20</v>
      </c>
      <c r="D318" t="s">
        <v>132</v>
      </c>
      <c r="E318" t="s">
        <v>299</v>
      </c>
      <c r="F318">
        <v>6178479</v>
      </c>
      <c r="G318" s="2">
        <v>44939</v>
      </c>
      <c r="H318" s="2">
        <v>44957</v>
      </c>
      <c r="I318" s="2"/>
      <c r="J318" s="2"/>
      <c r="K318" t="s">
        <v>1037</v>
      </c>
      <c r="L318" s="2">
        <v>44942</v>
      </c>
      <c r="M318" s="1">
        <f>Tabla1_Resueltas[[#This Row],[Resuelta]]-Tabla1_Resueltas[[#This Row],[Creada]]</f>
        <v>3</v>
      </c>
      <c r="N318" s="1">
        <f>Tabla1_Resueltas[[#This Row],[Fecha Fin Escalado]]-Tabla1_Resueltas[[#This Row],[Fecha Inicio Escalado]]</f>
        <v>0</v>
      </c>
      <c r="O318" s="1">
        <f>YEAR(Tabla1_Resueltas[[#This Row],[Resuelta]])</f>
        <v>2023</v>
      </c>
      <c r="P318" s="1">
        <f>MONTH(Tabla1_Resueltas[[#This Row],[Resuelta]])</f>
        <v>1</v>
      </c>
      <c r="Q318" s="1">
        <f>_xlfn.PERCENTILE.INC(Tabla1_Resueltas[CicleTime],0.85)</f>
        <v>28</v>
      </c>
      <c r="R318" s="1">
        <f>_xlfn.PERCENTILE.INC(Tabla1_Resueltas[CicleTime],0.7)</f>
        <v>9</v>
      </c>
      <c r="S318" s="1">
        <f>_xlfn.PERCENTILE.INC(Tabla1_Resueltas[CicleTime],0.5)</f>
        <v>3</v>
      </c>
    </row>
    <row r="319" spans="1:19" x14ac:dyDescent="0.35">
      <c r="A319" t="s">
        <v>19</v>
      </c>
      <c r="B319" t="s">
        <v>2084</v>
      </c>
      <c r="C319" t="s">
        <v>20</v>
      </c>
      <c r="D319" t="s">
        <v>132</v>
      </c>
      <c r="E319" t="s">
        <v>300</v>
      </c>
      <c r="F319">
        <v>6178446</v>
      </c>
      <c r="G319" s="2">
        <v>44939</v>
      </c>
      <c r="H319" s="2">
        <v>44957</v>
      </c>
      <c r="I319" s="2"/>
      <c r="J319" s="2"/>
      <c r="K319" t="s">
        <v>1037</v>
      </c>
      <c r="L319" s="2">
        <v>44942</v>
      </c>
      <c r="M319" s="1">
        <f>Tabla1_Resueltas[[#This Row],[Resuelta]]-Tabla1_Resueltas[[#This Row],[Creada]]</f>
        <v>3</v>
      </c>
      <c r="N319" s="1">
        <f>Tabla1_Resueltas[[#This Row],[Fecha Fin Escalado]]-Tabla1_Resueltas[[#This Row],[Fecha Inicio Escalado]]</f>
        <v>0</v>
      </c>
      <c r="O319" s="1">
        <f>YEAR(Tabla1_Resueltas[[#This Row],[Resuelta]])</f>
        <v>2023</v>
      </c>
      <c r="P319" s="1">
        <f>MONTH(Tabla1_Resueltas[[#This Row],[Resuelta]])</f>
        <v>1</v>
      </c>
      <c r="Q319" s="1">
        <f>_xlfn.PERCENTILE.INC(Tabla1_Resueltas[CicleTime],0.85)</f>
        <v>28</v>
      </c>
      <c r="R319" s="1">
        <f>_xlfn.PERCENTILE.INC(Tabla1_Resueltas[CicleTime],0.7)</f>
        <v>9</v>
      </c>
      <c r="S319" s="1">
        <f>_xlfn.PERCENTILE.INC(Tabla1_Resueltas[CicleTime],0.5)</f>
        <v>3</v>
      </c>
    </row>
    <row r="320" spans="1:19" x14ac:dyDescent="0.35">
      <c r="A320" t="s">
        <v>19</v>
      </c>
      <c r="B320" t="s">
        <v>2088</v>
      </c>
      <c r="C320" t="s">
        <v>20</v>
      </c>
      <c r="D320" t="s">
        <v>132</v>
      </c>
      <c r="E320" t="s">
        <v>301</v>
      </c>
      <c r="F320">
        <v>6172583</v>
      </c>
      <c r="G320" s="2">
        <v>44938</v>
      </c>
      <c r="H320" s="2">
        <v>44959</v>
      </c>
      <c r="I320" s="2">
        <v>44938</v>
      </c>
      <c r="J320" s="2">
        <v>44943</v>
      </c>
      <c r="K320" t="s">
        <v>1037</v>
      </c>
      <c r="L320" s="2">
        <v>44943</v>
      </c>
      <c r="M320" s="1">
        <f>Tabla1_Resueltas[[#This Row],[Resuelta]]-Tabla1_Resueltas[[#This Row],[Creada]]</f>
        <v>5</v>
      </c>
      <c r="N320" s="1">
        <f>Tabla1_Resueltas[[#This Row],[Fecha Fin Escalado]]-Tabla1_Resueltas[[#This Row],[Fecha Inicio Escalado]]</f>
        <v>5</v>
      </c>
      <c r="O320" s="1">
        <f>YEAR(Tabla1_Resueltas[[#This Row],[Resuelta]])</f>
        <v>2023</v>
      </c>
      <c r="P320" s="1">
        <f>MONTH(Tabla1_Resueltas[[#This Row],[Resuelta]])</f>
        <v>1</v>
      </c>
      <c r="Q320" s="1">
        <f>_xlfn.PERCENTILE.INC(Tabla1_Resueltas[CicleTime],0.85)</f>
        <v>28</v>
      </c>
      <c r="R320" s="1">
        <f>_xlfn.PERCENTILE.INC(Tabla1_Resueltas[CicleTime],0.7)</f>
        <v>9</v>
      </c>
      <c r="S320" s="1">
        <f>_xlfn.PERCENTILE.INC(Tabla1_Resueltas[CicleTime],0.5)</f>
        <v>3</v>
      </c>
    </row>
    <row r="321" spans="1:19" x14ac:dyDescent="0.35">
      <c r="A321" t="s">
        <v>19</v>
      </c>
      <c r="B321" t="s">
        <v>2088</v>
      </c>
      <c r="C321" t="s">
        <v>36</v>
      </c>
      <c r="D321" t="s">
        <v>132</v>
      </c>
      <c r="E321" t="s">
        <v>302</v>
      </c>
      <c r="F321">
        <v>6172574</v>
      </c>
      <c r="G321" s="2">
        <v>44938</v>
      </c>
      <c r="H321" s="2">
        <v>44967</v>
      </c>
      <c r="I321" s="2">
        <v>44938</v>
      </c>
      <c r="J321" s="2">
        <v>44952</v>
      </c>
      <c r="K321" t="s">
        <v>1037</v>
      </c>
      <c r="L321" s="2">
        <v>44952</v>
      </c>
      <c r="M321" s="1">
        <f>Tabla1_Resueltas[[#This Row],[Resuelta]]-Tabla1_Resueltas[[#This Row],[Creada]]</f>
        <v>14</v>
      </c>
      <c r="N321" s="1">
        <f>Tabla1_Resueltas[[#This Row],[Fecha Fin Escalado]]-Tabla1_Resueltas[[#This Row],[Fecha Inicio Escalado]]</f>
        <v>14</v>
      </c>
      <c r="O321" s="1">
        <f>YEAR(Tabla1_Resueltas[[#This Row],[Resuelta]])</f>
        <v>2023</v>
      </c>
      <c r="P321" s="1">
        <f>MONTH(Tabla1_Resueltas[[#This Row],[Resuelta]])</f>
        <v>1</v>
      </c>
      <c r="Q321" s="1">
        <f>_xlfn.PERCENTILE.INC(Tabla1_Resueltas[CicleTime],0.85)</f>
        <v>28</v>
      </c>
      <c r="R321" s="1">
        <f>_xlfn.PERCENTILE.INC(Tabla1_Resueltas[CicleTime],0.7)</f>
        <v>9</v>
      </c>
      <c r="S321" s="1">
        <f>_xlfn.PERCENTILE.INC(Tabla1_Resueltas[CicleTime],0.5)</f>
        <v>3</v>
      </c>
    </row>
    <row r="322" spans="1:19" x14ac:dyDescent="0.35">
      <c r="A322" t="s">
        <v>17</v>
      </c>
      <c r="B322" t="s">
        <v>2083</v>
      </c>
      <c r="C322" t="s">
        <v>20</v>
      </c>
      <c r="D322" t="s">
        <v>132</v>
      </c>
      <c r="E322" t="s">
        <v>303</v>
      </c>
      <c r="F322">
        <v>6171130</v>
      </c>
      <c r="G322" s="2">
        <v>44938</v>
      </c>
      <c r="H322" s="2">
        <v>44953</v>
      </c>
      <c r="I322" s="2"/>
      <c r="J322" s="2"/>
      <c r="K322" t="s">
        <v>1037</v>
      </c>
      <c r="L322" s="2">
        <v>44938</v>
      </c>
      <c r="M322" s="1">
        <f>Tabla1_Resueltas[[#This Row],[Resuelta]]-Tabla1_Resueltas[[#This Row],[Creada]]</f>
        <v>0</v>
      </c>
      <c r="N322" s="1">
        <f>Tabla1_Resueltas[[#This Row],[Fecha Fin Escalado]]-Tabla1_Resueltas[[#This Row],[Fecha Inicio Escalado]]</f>
        <v>0</v>
      </c>
      <c r="O322" s="1">
        <f>YEAR(Tabla1_Resueltas[[#This Row],[Resuelta]])</f>
        <v>2023</v>
      </c>
      <c r="P322" s="1">
        <f>MONTH(Tabla1_Resueltas[[#This Row],[Resuelta]])</f>
        <v>1</v>
      </c>
      <c r="Q322" s="1">
        <f>_xlfn.PERCENTILE.INC(Tabla1_Resueltas[CicleTime],0.85)</f>
        <v>28</v>
      </c>
      <c r="R322" s="1">
        <f>_xlfn.PERCENTILE.INC(Tabla1_Resueltas[CicleTime],0.7)</f>
        <v>9</v>
      </c>
      <c r="S322" s="1">
        <f>_xlfn.PERCENTILE.INC(Tabla1_Resueltas[CicleTime],0.5)</f>
        <v>3</v>
      </c>
    </row>
    <row r="323" spans="1:19" x14ac:dyDescent="0.35">
      <c r="A323" t="s">
        <v>17</v>
      </c>
      <c r="B323" t="s">
        <v>2083</v>
      </c>
      <c r="C323" t="s">
        <v>20</v>
      </c>
      <c r="D323" t="s">
        <v>132</v>
      </c>
      <c r="E323" t="s">
        <v>304</v>
      </c>
      <c r="F323">
        <v>6171123</v>
      </c>
      <c r="G323" s="2">
        <v>44938</v>
      </c>
      <c r="H323" s="2">
        <v>44953</v>
      </c>
      <c r="I323" s="2"/>
      <c r="J323" s="2"/>
      <c r="K323" t="s">
        <v>1037</v>
      </c>
      <c r="L323" s="2">
        <v>44938</v>
      </c>
      <c r="M323" s="1">
        <f>Tabla1_Resueltas[[#This Row],[Resuelta]]-Tabla1_Resueltas[[#This Row],[Creada]]</f>
        <v>0</v>
      </c>
      <c r="N323" s="1">
        <f>Tabla1_Resueltas[[#This Row],[Fecha Fin Escalado]]-Tabla1_Resueltas[[#This Row],[Fecha Inicio Escalado]]</f>
        <v>0</v>
      </c>
      <c r="O323" s="1">
        <f>YEAR(Tabla1_Resueltas[[#This Row],[Resuelta]])</f>
        <v>2023</v>
      </c>
      <c r="P323" s="1">
        <f>MONTH(Tabla1_Resueltas[[#This Row],[Resuelta]])</f>
        <v>1</v>
      </c>
      <c r="Q323" s="1">
        <f>_xlfn.PERCENTILE.INC(Tabla1_Resueltas[CicleTime],0.85)</f>
        <v>28</v>
      </c>
      <c r="R323" s="1">
        <f>_xlfn.PERCENTILE.INC(Tabla1_Resueltas[CicleTime],0.7)</f>
        <v>9</v>
      </c>
      <c r="S323" s="1">
        <f>_xlfn.PERCENTILE.INC(Tabla1_Resueltas[CicleTime],0.5)</f>
        <v>3</v>
      </c>
    </row>
    <row r="324" spans="1:19" x14ac:dyDescent="0.35">
      <c r="A324" t="s">
        <v>17</v>
      </c>
      <c r="B324" t="s">
        <v>2083</v>
      </c>
      <c r="C324" t="s">
        <v>20</v>
      </c>
      <c r="D324" t="s">
        <v>132</v>
      </c>
      <c r="E324" t="s">
        <v>305</v>
      </c>
      <c r="F324">
        <v>6171117</v>
      </c>
      <c r="G324" s="2">
        <v>44938</v>
      </c>
      <c r="H324" s="2">
        <v>44953</v>
      </c>
      <c r="I324" s="2"/>
      <c r="J324" s="2"/>
      <c r="K324" t="s">
        <v>1037</v>
      </c>
      <c r="L324" s="2">
        <v>44938</v>
      </c>
      <c r="M324" s="1">
        <f>Tabla1_Resueltas[[#This Row],[Resuelta]]-Tabla1_Resueltas[[#This Row],[Creada]]</f>
        <v>0</v>
      </c>
      <c r="N324" s="1">
        <f>Tabla1_Resueltas[[#This Row],[Fecha Fin Escalado]]-Tabla1_Resueltas[[#This Row],[Fecha Inicio Escalado]]</f>
        <v>0</v>
      </c>
      <c r="O324" s="1">
        <f>YEAR(Tabla1_Resueltas[[#This Row],[Resuelta]])</f>
        <v>2023</v>
      </c>
      <c r="P324" s="1">
        <f>MONTH(Tabla1_Resueltas[[#This Row],[Resuelta]])</f>
        <v>1</v>
      </c>
      <c r="Q324" s="1">
        <f>_xlfn.PERCENTILE.INC(Tabla1_Resueltas[CicleTime],0.85)</f>
        <v>28</v>
      </c>
      <c r="R324" s="1">
        <f>_xlfn.PERCENTILE.INC(Tabla1_Resueltas[CicleTime],0.7)</f>
        <v>9</v>
      </c>
      <c r="S324" s="1">
        <f>_xlfn.PERCENTILE.INC(Tabla1_Resueltas[CicleTime],0.5)</f>
        <v>3</v>
      </c>
    </row>
    <row r="325" spans="1:19" x14ac:dyDescent="0.35">
      <c r="A325" t="s">
        <v>17</v>
      </c>
      <c r="B325" t="s">
        <v>2083</v>
      </c>
      <c r="C325" t="s">
        <v>20</v>
      </c>
      <c r="D325" t="s">
        <v>132</v>
      </c>
      <c r="E325" t="s">
        <v>306</v>
      </c>
      <c r="F325">
        <v>6170791</v>
      </c>
      <c r="G325" s="2">
        <v>44938</v>
      </c>
      <c r="H325" s="2">
        <v>44953</v>
      </c>
      <c r="I325" s="2"/>
      <c r="J325" s="2"/>
      <c r="K325" t="s">
        <v>1037</v>
      </c>
      <c r="L325" s="2">
        <v>44938</v>
      </c>
      <c r="M325" s="1">
        <f>Tabla1_Resueltas[[#This Row],[Resuelta]]-Tabla1_Resueltas[[#This Row],[Creada]]</f>
        <v>0</v>
      </c>
      <c r="N325" s="1">
        <f>Tabla1_Resueltas[[#This Row],[Fecha Fin Escalado]]-Tabla1_Resueltas[[#This Row],[Fecha Inicio Escalado]]</f>
        <v>0</v>
      </c>
      <c r="O325" s="1">
        <f>YEAR(Tabla1_Resueltas[[#This Row],[Resuelta]])</f>
        <v>2023</v>
      </c>
      <c r="P325" s="1">
        <f>MONTH(Tabla1_Resueltas[[#This Row],[Resuelta]])</f>
        <v>1</v>
      </c>
      <c r="Q325" s="1">
        <f>_xlfn.PERCENTILE.INC(Tabla1_Resueltas[CicleTime],0.85)</f>
        <v>28</v>
      </c>
      <c r="R325" s="1">
        <f>_xlfn.PERCENTILE.INC(Tabla1_Resueltas[CicleTime],0.7)</f>
        <v>9</v>
      </c>
      <c r="S325" s="1">
        <f>_xlfn.PERCENTILE.INC(Tabla1_Resueltas[CicleTime],0.5)</f>
        <v>3</v>
      </c>
    </row>
    <row r="326" spans="1:19" x14ac:dyDescent="0.35">
      <c r="A326" t="s">
        <v>19</v>
      </c>
      <c r="B326" t="s">
        <v>2084</v>
      </c>
      <c r="C326" t="s">
        <v>20</v>
      </c>
      <c r="D326" t="s">
        <v>132</v>
      </c>
      <c r="E326" t="s">
        <v>307</v>
      </c>
      <c r="F326">
        <v>6169404</v>
      </c>
      <c r="G326" s="2">
        <v>44938</v>
      </c>
      <c r="H326" s="2">
        <v>44954</v>
      </c>
      <c r="I326" s="2"/>
      <c r="J326" s="2"/>
      <c r="K326" t="s">
        <v>1037</v>
      </c>
      <c r="L326" s="2">
        <v>44939</v>
      </c>
      <c r="M326" s="1">
        <f>Tabla1_Resueltas[[#This Row],[Resuelta]]-Tabla1_Resueltas[[#This Row],[Creada]]</f>
        <v>1</v>
      </c>
      <c r="N326" s="1">
        <f>Tabla1_Resueltas[[#This Row],[Fecha Fin Escalado]]-Tabla1_Resueltas[[#This Row],[Fecha Inicio Escalado]]</f>
        <v>0</v>
      </c>
      <c r="O326" s="1">
        <f>YEAR(Tabla1_Resueltas[[#This Row],[Resuelta]])</f>
        <v>2023</v>
      </c>
      <c r="P326" s="1">
        <f>MONTH(Tabla1_Resueltas[[#This Row],[Resuelta]])</f>
        <v>1</v>
      </c>
      <c r="Q326" s="1">
        <f>_xlfn.PERCENTILE.INC(Tabla1_Resueltas[CicleTime],0.85)</f>
        <v>28</v>
      </c>
      <c r="R326" s="1">
        <f>_xlfn.PERCENTILE.INC(Tabla1_Resueltas[CicleTime],0.7)</f>
        <v>9</v>
      </c>
      <c r="S326" s="1">
        <f>_xlfn.PERCENTILE.INC(Tabla1_Resueltas[CicleTime],0.5)</f>
        <v>3</v>
      </c>
    </row>
    <row r="327" spans="1:19" x14ac:dyDescent="0.35">
      <c r="A327" t="s">
        <v>19</v>
      </c>
      <c r="B327" t="s">
        <v>2084</v>
      </c>
      <c r="C327" t="s">
        <v>20</v>
      </c>
      <c r="D327" t="s">
        <v>132</v>
      </c>
      <c r="E327" t="s">
        <v>309</v>
      </c>
      <c r="F327">
        <v>6169394</v>
      </c>
      <c r="G327" s="2">
        <v>44938</v>
      </c>
      <c r="H327" s="2">
        <v>44957</v>
      </c>
      <c r="I327" s="2"/>
      <c r="J327" s="2"/>
      <c r="K327" t="s">
        <v>1037</v>
      </c>
      <c r="L327" s="2">
        <v>44942</v>
      </c>
      <c r="M327" s="1">
        <f>Tabla1_Resueltas[[#This Row],[Resuelta]]-Tabla1_Resueltas[[#This Row],[Creada]]</f>
        <v>4</v>
      </c>
      <c r="N327" s="1">
        <f>Tabla1_Resueltas[[#This Row],[Fecha Fin Escalado]]-Tabla1_Resueltas[[#This Row],[Fecha Inicio Escalado]]</f>
        <v>0</v>
      </c>
      <c r="O327" s="1">
        <f>YEAR(Tabla1_Resueltas[[#This Row],[Resuelta]])</f>
        <v>2023</v>
      </c>
      <c r="P327" s="1">
        <f>MONTH(Tabla1_Resueltas[[#This Row],[Resuelta]])</f>
        <v>1</v>
      </c>
      <c r="Q327" s="1">
        <f>_xlfn.PERCENTILE.INC(Tabla1_Resueltas[CicleTime],0.85)</f>
        <v>28</v>
      </c>
      <c r="R327" s="1">
        <f>_xlfn.PERCENTILE.INC(Tabla1_Resueltas[CicleTime],0.7)</f>
        <v>9</v>
      </c>
      <c r="S327" s="1">
        <f>_xlfn.PERCENTILE.INC(Tabla1_Resueltas[CicleTime],0.5)</f>
        <v>3</v>
      </c>
    </row>
    <row r="328" spans="1:19" x14ac:dyDescent="0.35">
      <c r="A328" t="s">
        <v>17</v>
      </c>
      <c r="B328" t="s">
        <v>2092</v>
      </c>
      <c r="C328" t="s">
        <v>36</v>
      </c>
      <c r="D328" t="s">
        <v>132</v>
      </c>
      <c r="E328" t="s">
        <v>310</v>
      </c>
      <c r="F328">
        <v>6165950</v>
      </c>
      <c r="G328" s="2">
        <v>44937</v>
      </c>
      <c r="H328" s="2">
        <v>44953</v>
      </c>
      <c r="I328" s="2"/>
      <c r="J328" s="2"/>
      <c r="K328" t="s">
        <v>1037</v>
      </c>
      <c r="L328" s="2">
        <v>44938</v>
      </c>
      <c r="M328" s="1">
        <f>Tabla1_Resueltas[[#This Row],[Resuelta]]-Tabla1_Resueltas[[#This Row],[Creada]]</f>
        <v>1</v>
      </c>
      <c r="N328" s="1">
        <f>Tabla1_Resueltas[[#This Row],[Fecha Fin Escalado]]-Tabla1_Resueltas[[#This Row],[Fecha Inicio Escalado]]</f>
        <v>0</v>
      </c>
      <c r="O328" s="1">
        <f>YEAR(Tabla1_Resueltas[[#This Row],[Resuelta]])</f>
        <v>2023</v>
      </c>
      <c r="P328" s="1">
        <f>MONTH(Tabla1_Resueltas[[#This Row],[Resuelta]])</f>
        <v>1</v>
      </c>
      <c r="Q328" s="1">
        <f>_xlfn.PERCENTILE.INC(Tabla1_Resueltas[CicleTime],0.85)</f>
        <v>28</v>
      </c>
      <c r="R328" s="1">
        <f>_xlfn.PERCENTILE.INC(Tabla1_Resueltas[CicleTime],0.7)</f>
        <v>9</v>
      </c>
      <c r="S328" s="1">
        <f>_xlfn.PERCENTILE.INC(Tabla1_Resueltas[CicleTime],0.5)</f>
        <v>3</v>
      </c>
    </row>
    <row r="329" spans="1:19" x14ac:dyDescent="0.35">
      <c r="A329" t="s">
        <v>19</v>
      </c>
      <c r="B329" t="s">
        <v>2084</v>
      </c>
      <c r="C329" t="s">
        <v>20</v>
      </c>
      <c r="D329" t="s">
        <v>132</v>
      </c>
      <c r="E329" t="s">
        <v>311</v>
      </c>
      <c r="F329">
        <v>6165606</v>
      </c>
      <c r="G329" s="2">
        <v>44937</v>
      </c>
      <c r="H329" s="2">
        <v>44961</v>
      </c>
      <c r="I329" s="2">
        <v>44937</v>
      </c>
      <c r="J329" s="2">
        <v>44946</v>
      </c>
      <c r="K329" t="s">
        <v>1037</v>
      </c>
      <c r="L329" s="2">
        <v>44946</v>
      </c>
      <c r="M329" s="1">
        <f>Tabla1_Resueltas[[#This Row],[Resuelta]]-Tabla1_Resueltas[[#This Row],[Creada]]</f>
        <v>9</v>
      </c>
      <c r="N329" s="1">
        <f>Tabla1_Resueltas[[#This Row],[Fecha Fin Escalado]]-Tabla1_Resueltas[[#This Row],[Fecha Inicio Escalado]]</f>
        <v>9</v>
      </c>
      <c r="O329" s="1">
        <f>YEAR(Tabla1_Resueltas[[#This Row],[Resuelta]])</f>
        <v>2023</v>
      </c>
      <c r="P329" s="1">
        <f>MONTH(Tabla1_Resueltas[[#This Row],[Resuelta]])</f>
        <v>1</v>
      </c>
      <c r="Q329" s="1">
        <f>_xlfn.PERCENTILE.INC(Tabla1_Resueltas[CicleTime],0.85)</f>
        <v>28</v>
      </c>
      <c r="R329" s="1">
        <f>_xlfn.PERCENTILE.INC(Tabla1_Resueltas[CicleTime],0.7)</f>
        <v>9</v>
      </c>
      <c r="S329" s="1">
        <f>_xlfn.PERCENTILE.INC(Tabla1_Resueltas[CicleTime],0.5)</f>
        <v>3</v>
      </c>
    </row>
    <row r="330" spans="1:19" x14ac:dyDescent="0.35">
      <c r="A330" t="s">
        <v>19</v>
      </c>
      <c r="B330" t="s">
        <v>2084</v>
      </c>
      <c r="C330" t="s">
        <v>20</v>
      </c>
      <c r="D330" t="s">
        <v>132</v>
      </c>
      <c r="E330" t="s">
        <v>313</v>
      </c>
      <c r="F330">
        <v>6165537</v>
      </c>
      <c r="G330" s="2">
        <v>44937</v>
      </c>
      <c r="H330" s="2">
        <v>44953</v>
      </c>
      <c r="I330" s="2">
        <v>44937</v>
      </c>
      <c r="J330" s="2">
        <v>44938</v>
      </c>
      <c r="K330" t="s">
        <v>1037</v>
      </c>
      <c r="L330" s="2">
        <v>44938</v>
      </c>
      <c r="M330" s="1">
        <f>Tabla1_Resueltas[[#This Row],[Resuelta]]-Tabla1_Resueltas[[#This Row],[Creada]]</f>
        <v>1</v>
      </c>
      <c r="N330" s="1">
        <f>Tabla1_Resueltas[[#This Row],[Fecha Fin Escalado]]-Tabla1_Resueltas[[#This Row],[Fecha Inicio Escalado]]</f>
        <v>1</v>
      </c>
      <c r="O330" s="1">
        <f>YEAR(Tabla1_Resueltas[[#This Row],[Resuelta]])</f>
        <v>2023</v>
      </c>
      <c r="P330" s="1">
        <f>MONTH(Tabla1_Resueltas[[#This Row],[Resuelta]])</f>
        <v>1</v>
      </c>
      <c r="Q330" s="1">
        <f>_xlfn.PERCENTILE.INC(Tabla1_Resueltas[CicleTime],0.85)</f>
        <v>28</v>
      </c>
      <c r="R330" s="1">
        <f>_xlfn.PERCENTILE.INC(Tabla1_Resueltas[CicleTime],0.7)</f>
        <v>9</v>
      </c>
      <c r="S330" s="1">
        <f>_xlfn.PERCENTILE.INC(Tabla1_Resueltas[CicleTime],0.5)</f>
        <v>3</v>
      </c>
    </row>
    <row r="331" spans="1:19" x14ac:dyDescent="0.35">
      <c r="A331" t="s">
        <v>19</v>
      </c>
      <c r="B331" t="s">
        <v>2088</v>
      </c>
      <c r="C331" t="s">
        <v>36</v>
      </c>
      <c r="D331" t="s">
        <v>132</v>
      </c>
      <c r="E331" t="s">
        <v>314</v>
      </c>
      <c r="F331">
        <v>6164982</v>
      </c>
      <c r="G331" s="2">
        <v>44937</v>
      </c>
      <c r="H331" s="2">
        <v>44954</v>
      </c>
      <c r="I331" s="2">
        <v>44937</v>
      </c>
      <c r="J331" s="2">
        <v>44939</v>
      </c>
      <c r="K331" t="s">
        <v>1037</v>
      </c>
      <c r="L331" s="2">
        <v>44939</v>
      </c>
      <c r="M331" s="1">
        <f>Tabla1_Resueltas[[#This Row],[Resuelta]]-Tabla1_Resueltas[[#This Row],[Creada]]</f>
        <v>2</v>
      </c>
      <c r="N331" s="1">
        <f>Tabla1_Resueltas[[#This Row],[Fecha Fin Escalado]]-Tabla1_Resueltas[[#This Row],[Fecha Inicio Escalado]]</f>
        <v>2</v>
      </c>
      <c r="O331" s="1">
        <f>YEAR(Tabla1_Resueltas[[#This Row],[Resuelta]])</f>
        <v>2023</v>
      </c>
      <c r="P331" s="1">
        <f>MONTH(Tabla1_Resueltas[[#This Row],[Resuelta]])</f>
        <v>1</v>
      </c>
      <c r="Q331" s="1">
        <f>_xlfn.PERCENTILE.INC(Tabla1_Resueltas[CicleTime],0.85)</f>
        <v>28</v>
      </c>
      <c r="R331" s="1">
        <f>_xlfn.PERCENTILE.INC(Tabla1_Resueltas[CicleTime],0.7)</f>
        <v>9</v>
      </c>
      <c r="S331" s="1">
        <f>_xlfn.PERCENTILE.INC(Tabla1_Resueltas[CicleTime],0.5)</f>
        <v>3</v>
      </c>
    </row>
    <row r="332" spans="1:19" x14ac:dyDescent="0.35">
      <c r="A332" t="s">
        <v>19</v>
      </c>
      <c r="B332" t="s">
        <v>2090</v>
      </c>
      <c r="C332" t="s">
        <v>36</v>
      </c>
      <c r="D332" t="s">
        <v>132</v>
      </c>
      <c r="E332" t="s">
        <v>315</v>
      </c>
      <c r="F332">
        <v>6164602</v>
      </c>
      <c r="G332" s="2">
        <v>44937</v>
      </c>
      <c r="H332" s="2">
        <v>44957</v>
      </c>
      <c r="I332" s="2">
        <v>44938</v>
      </c>
      <c r="J332" s="2">
        <v>44942</v>
      </c>
      <c r="K332" t="s">
        <v>1037</v>
      </c>
      <c r="L332" s="2">
        <v>44942</v>
      </c>
      <c r="M332" s="1">
        <f>Tabla1_Resueltas[[#This Row],[Resuelta]]-Tabla1_Resueltas[[#This Row],[Creada]]</f>
        <v>5</v>
      </c>
      <c r="N332" s="1">
        <f>Tabla1_Resueltas[[#This Row],[Fecha Fin Escalado]]-Tabla1_Resueltas[[#This Row],[Fecha Inicio Escalado]]</f>
        <v>4</v>
      </c>
      <c r="O332" s="1">
        <f>YEAR(Tabla1_Resueltas[[#This Row],[Resuelta]])</f>
        <v>2023</v>
      </c>
      <c r="P332" s="1">
        <f>MONTH(Tabla1_Resueltas[[#This Row],[Resuelta]])</f>
        <v>1</v>
      </c>
      <c r="Q332" s="1">
        <f>_xlfn.PERCENTILE.INC(Tabla1_Resueltas[CicleTime],0.85)</f>
        <v>28</v>
      </c>
      <c r="R332" s="1">
        <f>_xlfn.PERCENTILE.INC(Tabla1_Resueltas[CicleTime],0.7)</f>
        <v>9</v>
      </c>
      <c r="S332" s="1">
        <f>_xlfn.PERCENTILE.INC(Tabla1_Resueltas[CicleTime],0.5)</f>
        <v>3</v>
      </c>
    </row>
    <row r="333" spans="1:19" x14ac:dyDescent="0.35">
      <c r="A333" t="s">
        <v>19</v>
      </c>
      <c r="B333" t="s">
        <v>2088</v>
      </c>
      <c r="C333" t="s">
        <v>20</v>
      </c>
      <c r="D333" t="s">
        <v>132</v>
      </c>
      <c r="E333" t="s">
        <v>316</v>
      </c>
      <c r="F333">
        <v>6163187</v>
      </c>
      <c r="G333" s="2">
        <v>44937</v>
      </c>
      <c r="H333" s="2">
        <v>44952</v>
      </c>
      <c r="I333" s="2"/>
      <c r="J333" s="2"/>
      <c r="K333" t="s">
        <v>1037</v>
      </c>
      <c r="L333" s="2">
        <v>44937</v>
      </c>
      <c r="M333" s="1">
        <f>Tabla1_Resueltas[[#This Row],[Resuelta]]-Tabla1_Resueltas[[#This Row],[Creada]]</f>
        <v>0</v>
      </c>
      <c r="N333" s="1">
        <f>Tabla1_Resueltas[[#This Row],[Fecha Fin Escalado]]-Tabla1_Resueltas[[#This Row],[Fecha Inicio Escalado]]</f>
        <v>0</v>
      </c>
      <c r="O333" s="1">
        <f>YEAR(Tabla1_Resueltas[[#This Row],[Resuelta]])</f>
        <v>2023</v>
      </c>
      <c r="P333" s="1">
        <f>MONTH(Tabla1_Resueltas[[#This Row],[Resuelta]])</f>
        <v>1</v>
      </c>
      <c r="Q333" s="1">
        <f>_xlfn.PERCENTILE.INC(Tabla1_Resueltas[CicleTime],0.85)</f>
        <v>28</v>
      </c>
      <c r="R333" s="1">
        <f>_xlfn.PERCENTILE.INC(Tabla1_Resueltas[CicleTime],0.7)</f>
        <v>9</v>
      </c>
      <c r="S333" s="1">
        <f>_xlfn.PERCENTILE.INC(Tabla1_Resueltas[CicleTime],0.5)</f>
        <v>3</v>
      </c>
    </row>
    <row r="334" spans="1:19" x14ac:dyDescent="0.35">
      <c r="A334" t="s">
        <v>19</v>
      </c>
      <c r="B334" t="s">
        <v>2084</v>
      </c>
      <c r="C334" t="s">
        <v>20</v>
      </c>
      <c r="D334" t="s">
        <v>132</v>
      </c>
      <c r="E334" t="s">
        <v>317</v>
      </c>
      <c r="F334">
        <v>6161224</v>
      </c>
      <c r="G334" s="2">
        <v>44937</v>
      </c>
      <c r="H334" s="2">
        <v>44953</v>
      </c>
      <c r="I334" s="2">
        <v>44937</v>
      </c>
      <c r="J334" s="2">
        <v>44938</v>
      </c>
      <c r="K334" t="s">
        <v>1037</v>
      </c>
      <c r="L334" s="2">
        <v>44938</v>
      </c>
      <c r="M334" s="1">
        <f>Tabla1_Resueltas[[#This Row],[Resuelta]]-Tabla1_Resueltas[[#This Row],[Creada]]</f>
        <v>1</v>
      </c>
      <c r="N334" s="1">
        <f>Tabla1_Resueltas[[#This Row],[Fecha Fin Escalado]]-Tabla1_Resueltas[[#This Row],[Fecha Inicio Escalado]]</f>
        <v>1</v>
      </c>
      <c r="O334" s="1">
        <f>YEAR(Tabla1_Resueltas[[#This Row],[Resuelta]])</f>
        <v>2023</v>
      </c>
      <c r="P334" s="1">
        <f>MONTH(Tabla1_Resueltas[[#This Row],[Resuelta]])</f>
        <v>1</v>
      </c>
      <c r="Q334" s="1">
        <f>_xlfn.PERCENTILE.INC(Tabla1_Resueltas[CicleTime],0.85)</f>
        <v>28</v>
      </c>
      <c r="R334" s="1">
        <f>_xlfn.PERCENTILE.INC(Tabla1_Resueltas[CicleTime],0.7)</f>
        <v>9</v>
      </c>
      <c r="S334" s="1">
        <f>_xlfn.PERCENTILE.INC(Tabla1_Resueltas[CicleTime],0.5)</f>
        <v>3</v>
      </c>
    </row>
    <row r="335" spans="1:19" x14ac:dyDescent="0.35">
      <c r="A335" t="s">
        <v>19</v>
      </c>
      <c r="B335" t="s">
        <v>2084</v>
      </c>
      <c r="C335" t="s">
        <v>20</v>
      </c>
      <c r="D335" t="s">
        <v>132</v>
      </c>
      <c r="E335" t="s">
        <v>318</v>
      </c>
      <c r="F335">
        <v>6160695</v>
      </c>
      <c r="G335" s="2">
        <v>44937</v>
      </c>
      <c r="H335" s="2">
        <v>44954</v>
      </c>
      <c r="I335" s="2"/>
      <c r="J335" s="2"/>
      <c r="K335" t="s">
        <v>1037</v>
      </c>
      <c r="L335" s="2">
        <v>44939</v>
      </c>
      <c r="M335" s="1">
        <f>Tabla1_Resueltas[[#This Row],[Resuelta]]-Tabla1_Resueltas[[#This Row],[Creada]]</f>
        <v>2</v>
      </c>
      <c r="N335" s="1">
        <f>Tabla1_Resueltas[[#This Row],[Fecha Fin Escalado]]-Tabla1_Resueltas[[#This Row],[Fecha Inicio Escalado]]</f>
        <v>0</v>
      </c>
      <c r="O335" s="1">
        <f>YEAR(Tabla1_Resueltas[[#This Row],[Resuelta]])</f>
        <v>2023</v>
      </c>
      <c r="P335" s="1">
        <f>MONTH(Tabla1_Resueltas[[#This Row],[Resuelta]])</f>
        <v>1</v>
      </c>
      <c r="Q335" s="1">
        <f>_xlfn.PERCENTILE.INC(Tabla1_Resueltas[CicleTime],0.85)</f>
        <v>28</v>
      </c>
      <c r="R335" s="1">
        <f>_xlfn.PERCENTILE.INC(Tabla1_Resueltas[CicleTime],0.7)</f>
        <v>9</v>
      </c>
      <c r="S335" s="1">
        <f>_xlfn.PERCENTILE.INC(Tabla1_Resueltas[CicleTime],0.5)</f>
        <v>3</v>
      </c>
    </row>
    <row r="336" spans="1:19" x14ac:dyDescent="0.35">
      <c r="A336" t="s">
        <v>19</v>
      </c>
      <c r="B336" t="s">
        <v>2088</v>
      </c>
      <c r="C336" t="s">
        <v>36</v>
      </c>
      <c r="D336" t="s">
        <v>132</v>
      </c>
      <c r="E336" t="s">
        <v>319</v>
      </c>
      <c r="F336">
        <v>6160397</v>
      </c>
      <c r="G336" s="2">
        <v>44937</v>
      </c>
      <c r="H336" s="2">
        <v>44965</v>
      </c>
      <c r="I336" s="2">
        <v>44939</v>
      </c>
      <c r="J336" s="2">
        <v>44950</v>
      </c>
      <c r="K336" t="s">
        <v>1037</v>
      </c>
      <c r="L336" s="2">
        <v>44950</v>
      </c>
      <c r="M336" s="1">
        <f>Tabla1_Resueltas[[#This Row],[Resuelta]]-Tabla1_Resueltas[[#This Row],[Creada]]</f>
        <v>13</v>
      </c>
      <c r="N336" s="1">
        <f>Tabla1_Resueltas[[#This Row],[Fecha Fin Escalado]]-Tabla1_Resueltas[[#This Row],[Fecha Inicio Escalado]]</f>
        <v>11</v>
      </c>
      <c r="O336" s="1">
        <f>YEAR(Tabla1_Resueltas[[#This Row],[Resuelta]])</f>
        <v>2023</v>
      </c>
      <c r="P336" s="1">
        <f>MONTH(Tabla1_Resueltas[[#This Row],[Resuelta]])</f>
        <v>1</v>
      </c>
      <c r="Q336" s="1">
        <f>_xlfn.PERCENTILE.INC(Tabla1_Resueltas[CicleTime],0.85)</f>
        <v>28</v>
      </c>
      <c r="R336" s="1">
        <f>_xlfn.PERCENTILE.INC(Tabla1_Resueltas[CicleTime],0.7)</f>
        <v>9</v>
      </c>
      <c r="S336" s="1">
        <f>_xlfn.PERCENTILE.INC(Tabla1_Resueltas[CicleTime],0.5)</f>
        <v>3</v>
      </c>
    </row>
    <row r="337" spans="1:19" x14ac:dyDescent="0.35">
      <c r="A337" t="s">
        <v>19</v>
      </c>
      <c r="B337" t="s">
        <v>2088</v>
      </c>
      <c r="C337" t="s">
        <v>20</v>
      </c>
      <c r="D337" t="s">
        <v>132</v>
      </c>
      <c r="E337" t="s">
        <v>320</v>
      </c>
      <c r="F337">
        <v>6160390</v>
      </c>
      <c r="G337" s="2">
        <v>44937</v>
      </c>
      <c r="H337" s="2">
        <v>44953</v>
      </c>
      <c r="I337" s="2"/>
      <c r="J337" s="2"/>
      <c r="K337" t="s">
        <v>1037</v>
      </c>
      <c r="L337" s="2">
        <v>44938</v>
      </c>
      <c r="M337" s="1">
        <f>Tabla1_Resueltas[[#This Row],[Resuelta]]-Tabla1_Resueltas[[#This Row],[Creada]]</f>
        <v>1</v>
      </c>
      <c r="N337" s="1">
        <f>Tabla1_Resueltas[[#This Row],[Fecha Fin Escalado]]-Tabla1_Resueltas[[#This Row],[Fecha Inicio Escalado]]</f>
        <v>0</v>
      </c>
      <c r="O337" s="1">
        <f>YEAR(Tabla1_Resueltas[[#This Row],[Resuelta]])</f>
        <v>2023</v>
      </c>
      <c r="P337" s="1">
        <f>MONTH(Tabla1_Resueltas[[#This Row],[Resuelta]])</f>
        <v>1</v>
      </c>
      <c r="Q337" s="1">
        <f>_xlfn.PERCENTILE.INC(Tabla1_Resueltas[CicleTime],0.85)</f>
        <v>28</v>
      </c>
      <c r="R337" s="1">
        <f>_xlfn.PERCENTILE.INC(Tabla1_Resueltas[CicleTime],0.7)</f>
        <v>9</v>
      </c>
      <c r="S337" s="1">
        <f>_xlfn.PERCENTILE.INC(Tabla1_Resueltas[CicleTime],0.5)</f>
        <v>3</v>
      </c>
    </row>
    <row r="338" spans="1:19" x14ac:dyDescent="0.35">
      <c r="A338" t="s">
        <v>19</v>
      </c>
      <c r="B338" t="s">
        <v>2088</v>
      </c>
      <c r="C338" t="s">
        <v>20</v>
      </c>
      <c r="D338" t="s">
        <v>132</v>
      </c>
      <c r="E338" t="s">
        <v>321</v>
      </c>
      <c r="F338">
        <v>6160373</v>
      </c>
      <c r="G338" s="2">
        <v>44937</v>
      </c>
      <c r="H338" s="2">
        <v>44953</v>
      </c>
      <c r="I338" s="2"/>
      <c r="J338" s="2"/>
      <c r="K338" t="s">
        <v>1037</v>
      </c>
      <c r="L338" s="2">
        <v>44938</v>
      </c>
      <c r="M338" s="1">
        <f>Tabla1_Resueltas[[#This Row],[Resuelta]]-Tabla1_Resueltas[[#This Row],[Creada]]</f>
        <v>1</v>
      </c>
      <c r="N338" s="1">
        <f>Tabla1_Resueltas[[#This Row],[Fecha Fin Escalado]]-Tabla1_Resueltas[[#This Row],[Fecha Inicio Escalado]]</f>
        <v>0</v>
      </c>
      <c r="O338" s="1">
        <f>YEAR(Tabla1_Resueltas[[#This Row],[Resuelta]])</f>
        <v>2023</v>
      </c>
      <c r="P338" s="1">
        <f>MONTH(Tabla1_Resueltas[[#This Row],[Resuelta]])</f>
        <v>1</v>
      </c>
      <c r="Q338" s="1">
        <f>_xlfn.PERCENTILE.INC(Tabla1_Resueltas[CicleTime],0.85)</f>
        <v>28</v>
      </c>
      <c r="R338" s="1">
        <f>_xlfn.PERCENTILE.INC(Tabla1_Resueltas[CicleTime],0.7)</f>
        <v>9</v>
      </c>
      <c r="S338" s="1">
        <f>_xlfn.PERCENTILE.INC(Tabla1_Resueltas[CicleTime],0.5)</f>
        <v>3</v>
      </c>
    </row>
    <row r="339" spans="1:19" x14ac:dyDescent="0.35">
      <c r="A339" t="s">
        <v>19</v>
      </c>
      <c r="B339" t="s">
        <v>2084</v>
      </c>
      <c r="C339" t="s">
        <v>20</v>
      </c>
      <c r="D339" t="s">
        <v>132</v>
      </c>
      <c r="E339" t="s">
        <v>322</v>
      </c>
      <c r="F339">
        <v>6156746</v>
      </c>
      <c r="G339" s="2">
        <v>44936</v>
      </c>
      <c r="H339" s="2">
        <v>44966</v>
      </c>
      <c r="I339" s="2">
        <v>44943</v>
      </c>
      <c r="J339" s="2">
        <v>44951</v>
      </c>
      <c r="K339" t="s">
        <v>1037</v>
      </c>
      <c r="L339" s="2">
        <v>44951</v>
      </c>
      <c r="M339" s="1">
        <f>Tabla1_Resueltas[[#This Row],[Resuelta]]-Tabla1_Resueltas[[#This Row],[Creada]]</f>
        <v>15</v>
      </c>
      <c r="N339" s="1">
        <f>Tabla1_Resueltas[[#This Row],[Fecha Fin Escalado]]-Tabla1_Resueltas[[#This Row],[Fecha Inicio Escalado]]</f>
        <v>8</v>
      </c>
      <c r="O339" s="1">
        <f>YEAR(Tabla1_Resueltas[[#This Row],[Resuelta]])</f>
        <v>2023</v>
      </c>
      <c r="P339" s="1">
        <f>MONTH(Tabla1_Resueltas[[#This Row],[Resuelta]])</f>
        <v>1</v>
      </c>
      <c r="Q339" s="1">
        <f>_xlfn.PERCENTILE.INC(Tabla1_Resueltas[CicleTime],0.85)</f>
        <v>28</v>
      </c>
      <c r="R339" s="1">
        <f>_xlfn.PERCENTILE.INC(Tabla1_Resueltas[CicleTime],0.7)</f>
        <v>9</v>
      </c>
      <c r="S339" s="1">
        <f>_xlfn.PERCENTILE.INC(Tabla1_Resueltas[CicleTime],0.5)</f>
        <v>3</v>
      </c>
    </row>
    <row r="340" spans="1:19" x14ac:dyDescent="0.35">
      <c r="A340" t="s">
        <v>19</v>
      </c>
      <c r="B340" t="s">
        <v>2084</v>
      </c>
      <c r="C340" t="s">
        <v>20</v>
      </c>
      <c r="D340" t="s">
        <v>132</v>
      </c>
      <c r="E340" t="s">
        <v>323</v>
      </c>
      <c r="F340">
        <v>6155556</v>
      </c>
      <c r="G340" s="2">
        <v>44936</v>
      </c>
      <c r="H340" s="2">
        <v>44966</v>
      </c>
      <c r="I340" s="2">
        <v>44936</v>
      </c>
      <c r="J340" s="2">
        <v>44951</v>
      </c>
      <c r="K340" t="s">
        <v>1037</v>
      </c>
      <c r="L340" s="2">
        <v>44951</v>
      </c>
      <c r="M340" s="1">
        <f>Tabla1_Resueltas[[#This Row],[Resuelta]]-Tabla1_Resueltas[[#This Row],[Creada]]</f>
        <v>15</v>
      </c>
      <c r="N340" s="1">
        <f>Tabla1_Resueltas[[#This Row],[Fecha Fin Escalado]]-Tabla1_Resueltas[[#This Row],[Fecha Inicio Escalado]]</f>
        <v>15</v>
      </c>
      <c r="O340" s="1">
        <f>YEAR(Tabla1_Resueltas[[#This Row],[Resuelta]])</f>
        <v>2023</v>
      </c>
      <c r="P340" s="1">
        <f>MONTH(Tabla1_Resueltas[[#This Row],[Resuelta]])</f>
        <v>1</v>
      </c>
      <c r="Q340" s="1">
        <f>_xlfn.PERCENTILE.INC(Tabla1_Resueltas[CicleTime],0.85)</f>
        <v>28</v>
      </c>
      <c r="R340" s="1">
        <f>_xlfn.PERCENTILE.INC(Tabla1_Resueltas[CicleTime],0.7)</f>
        <v>9</v>
      </c>
      <c r="S340" s="1">
        <f>_xlfn.PERCENTILE.INC(Tabla1_Resueltas[CicleTime],0.5)</f>
        <v>3</v>
      </c>
    </row>
    <row r="341" spans="1:19" x14ac:dyDescent="0.35">
      <c r="A341" t="s">
        <v>19</v>
      </c>
      <c r="B341" t="s">
        <v>2090</v>
      </c>
      <c r="C341" t="s">
        <v>18</v>
      </c>
      <c r="D341" t="s">
        <v>132</v>
      </c>
      <c r="E341" t="s">
        <v>324</v>
      </c>
      <c r="F341">
        <v>6155325</v>
      </c>
      <c r="G341" s="2">
        <v>44936</v>
      </c>
      <c r="H341" s="2">
        <v>44951</v>
      </c>
      <c r="I341" s="2"/>
      <c r="J341" s="2"/>
      <c r="K341" t="s">
        <v>1037</v>
      </c>
      <c r="L341" s="2">
        <v>44936</v>
      </c>
      <c r="M341" s="1">
        <f>Tabla1_Resueltas[[#This Row],[Resuelta]]-Tabla1_Resueltas[[#This Row],[Creada]]</f>
        <v>0</v>
      </c>
      <c r="N341" s="1">
        <f>Tabla1_Resueltas[[#This Row],[Fecha Fin Escalado]]-Tabla1_Resueltas[[#This Row],[Fecha Inicio Escalado]]</f>
        <v>0</v>
      </c>
      <c r="O341" s="1">
        <f>YEAR(Tabla1_Resueltas[[#This Row],[Resuelta]])</f>
        <v>2023</v>
      </c>
      <c r="P341" s="1">
        <f>MONTH(Tabla1_Resueltas[[#This Row],[Resuelta]])</f>
        <v>1</v>
      </c>
      <c r="Q341" s="1">
        <f>_xlfn.PERCENTILE.INC(Tabla1_Resueltas[CicleTime],0.85)</f>
        <v>28</v>
      </c>
      <c r="R341" s="1">
        <f>_xlfn.PERCENTILE.INC(Tabla1_Resueltas[CicleTime],0.7)</f>
        <v>9</v>
      </c>
      <c r="S341" s="1">
        <f>_xlfn.PERCENTILE.INC(Tabla1_Resueltas[CicleTime],0.5)</f>
        <v>3</v>
      </c>
    </row>
    <row r="342" spans="1:19" x14ac:dyDescent="0.35">
      <c r="A342" t="s">
        <v>19</v>
      </c>
      <c r="B342" t="s">
        <v>2090</v>
      </c>
      <c r="C342" t="s">
        <v>18</v>
      </c>
      <c r="D342" t="s">
        <v>132</v>
      </c>
      <c r="E342" t="s">
        <v>325</v>
      </c>
      <c r="F342">
        <v>6154968</v>
      </c>
      <c r="G342" s="2">
        <v>44936</v>
      </c>
      <c r="H342" s="2">
        <v>44958</v>
      </c>
      <c r="I342" s="2"/>
      <c r="J342" s="2"/>
      <c r="K342" t="s">
        <v>1037</v>
      </c>
      <c r="L342" s="2">
        <v>44943</v>
      </c>
      <c r="M342" s="1">
        <f>Tabla1_Resueltas[[#This Row],[Resuelta]]-Tabla1_Resueltas[[#This Row],[Creada]]</f>
        <v>7</v>
      </c>
      <c r="N342" s="1">
        <f>Tabla1_Resueltas[[#This Row],[Fecha Fin Escalado]]-Tabla1_Resueltas[[#This Row],[Fecha Inicio Escalado]]</f>
        <v>0</v>
      </c>
      <c r="O342" s="1">
        <f>YEAR(Tabla1_Resueltas[[#This Row],[Resuelta]])</f>
        <v>2023</v>
      </c>
      <c r="P342" s="1">
        <f>MONTH(Tabla1_Resueltas[[#This Row],[Resuelta]])</f>
        <v>1</v>
      </c>
      <c r="Q342" s="1">
        <f>_xlfn.PERCENTILE.INC(Tabla1_Resueltas[CicleTime],0.85)</f>
        <v>28</v>
      </c>
      <c r="R342" s="1">
        <f>_xlfn.PERCENTILE.INC(Tabla1_Resueltas[CicleTime],0.7)</f>
        <v>9</v>
      </c>
      <c r="S342" s="1">
        <f>_xlfn.PERCENTILE.INC(Tabla1_Resueltas[CicleTime],0.5)</f>
        <v>3</v>
      </c>
    </row>
    <row r="343" spans="1:19" x14ac:dyDescent="0.35">
      <c r="A343" t="s">
        <v>19</v>
      </c>
      <c r="B343" t="s">
        <v>2084</v>
      </c>
      <c r="C343" t="s">
        <v>20</v>
      </c>
      <c r="D343" t="s">
        <v>132</v>
      </c>
      <c r="E343" t="s">
        <v>326</v>
      </c>
      <c r="F343">
        <v>6152985</v>
      </c>
      <c r="G343" s="2">
        <v>44936</v>
      </c>
      <c r="H343" s="2">
        <v>44952</v>
      </c>
      <c r="I343" s="2"/>
      <c r="J343" s="2"/>
      <c r="K343" t="s">
        <v>1037</v>
      </c>
      <c r="L343" s="2">
        <v>44937</v>
      </c>
      <c r="M343" s="1">
        <f>Tabla1_Resueltas[[#This Row],[Resuelta]]-Tabla1_Resueltas[[#This Row],[Creada]]</f>
        <v>1</v>
      </c>
      <c r="N343" s="1">
        <f>Tabla1_Resueltas[[#This Row],[Fecha Fin Escalado]]-Tabla1_Resueltas[[#This Row],[Fecha Inicio Escalado]]</f>
        <v>0</v>
      </c>
      <c r="O343" s="1">
        <f>YEAR(Tabla1_Resueltas[[#This Row],[Resuelta]])</f>
        <v>2023</v>
      </c>
      <c r="P343" s="1">
        <f>MONTH(Tabla1_Resueltas[[#This Row],[Resuelta]])</f>
        <v>1</v>
      </c>
      <c r="Q343" s="1">
        <f>_xlfn.PERCENTILE.INC(Tabla1_Resueltas[CicleTime],0.85)</f>
        <v>28</v>
      </c>
      <c r="R343" s="1">
        <f>_xlfn.PERCENTILE.INC(Tabla1_Resueltas[CicleTime],0.7)</f>
        <v>9</v>
      </c>
      <c r="S343" s="1">
        <f>_xlfn.PERCENTILE.INC(Tabla1_Resueltas[CicleTime],0.5)</f>
        <v>3</v>
      </c>
    </row>
    <row r="344" spans="1:19" x14ac:dyDescent="0.35">
      <c r="A344" t="s">
        <v>19</v>
      </c>
      <c r="B344" t="s">
        <v>2086</v>
      </c>
      <c r="C344" t="s">
        <v>20</v>
      </c>
      <c r="D344" t="s">
        <v>132</v>
      </c>
      <c r="E344" t="s">
        <v>328</v>
      </c>
      <c r="F344">
        <v>6152778</v>
      </c>
      <c r="G344" s="2">
        <v>44936</v>
      </c>
      <c r="H344" s="2">
        <v>44952</v>
      </c>
      <c r="I344" s="2">
        <v>44936</v>
      </c>
      <c r="J344" s="2">
        <v>44937</v>
      </c>
      <c r="K344" t="s">
        <v>1037</v>
      </c>
      <c r="L344" s="2">
        <v>44937</v>
      </c>
      <c r="M344" s="1">
        <f>Tabla1_Resueltas[[#This Row],[Resuelta]]-Tabla1_Resueltas[[#This Row],[Creada]]</f>
        <v>1</v>
      </c>
      <c r="N344" s="1">
        <f>Tabla1_Resueltas[[#This Row],[Fecha Fin Escalado]]-Tabla1_Resueltas[[#This Row],[Fecha Inicio Escalado]]</f>
        <v>1</v>
      </c>
      <c r="O344" s="1">
        <f>YEAR(Tabla1_Resueltas[[#This Row],[Resuelta]])</f>
        <v>2023</v>
      </c>
      <c r="P344" s="1">
        <f>MONTH(Tabla1_Resueltas[[#This Row],[Resuelta]])</f>
        <v>1</v>
      </c>
      <c r="Q344" s="1">
        <f>_xlfn.PERCENTILE.INC(Tabla1_Resueltas[CicleTime],0.85)</f>
        <v>28</v>
      </c>
      <c r="R344" s="1">
        <f>_xlfn.PERCENTILE.INC(Tabla1_Resueltas[CicleTime],0.7)</f>
        <v>9</v>
      </c>
      <c r="S344" s="1">
        <f>_xlfn.PERCENTILE.INC(Tabla1_Resueltas[CicleTime],0.5)</f>
        <v>3</v>
      </c>
    </row>
    <row r="345" spans="1:19" x14ac:dyDescent="0.35">
      <c r="A345" t="s">
        <v>19</v>
      </c>
      <c r="B345" t="s">
        <v>2088</v>
      </c>
      <c r="C345" t="s">
        <v>36</v>
      </c>
      <c r="D345" t="s">
        <v>132</v>
      </c>
      <c r="E345" t="s">
        <v>329</v>
      </c>
      <c r="F345">
        <v>6151900</v>
      </c>
      <c r="G345" s="2">
        <v>44936</v>
      </c>
      <c r="H345" s="2">
        <v>44952</v>
      </c>
      <c r="I345" s="2">
        <v>44936</v>
      </c>
      <c r="J345" s="2">
        <v>44937</v>
      </c>
      <c r="K345" t="s">
        <v>1037</v>
      </c>
      <c r="L345" s="2">
        <v>44937</v>
      </c>
      <c r="M345" s="1">
        <f>Tabla1_Resueltas[[#This Row],[Resuelta]]-Tabla1_Resueltas[[#This Row],[Creada]]</f>
        <v>1</v>
      </c>
      <c r="N345" s="1">
        <f>Tabla1_Resueltas[[#This Row],[Fecha Fin Escalado]]-Tabla1_Resueltas[[#This Row],[Fecha Inicio Escalado]]</f>
        <v>1</v>
      </c>
      <c r="O345" s="1">
        <f>YEAR(Tabla1_Resueltas[[#This Row],[Resuelta]])</f>
        <v>2023</v>
      </c>
      <c r="P345" s="1">
        <f>MONTH(Tabla1_Resueltas[[#This Row],[Resuelta]])</f>
        <v>1</v>
      </c>
      <c r="Q345" s="1">
        <f>_xlfn.PERCENTILE.INC(Tabla1_Resueltas[CicleTime],0.85)</f>
        <v>28</v>
      </c>
      <c r="R345" s="1">
        <f>_xlfn.PERCENTILE.INC(Tabla1_Resueltas[CicleTime],0.7)</f>
        <v>9</v>
      </c>
      <c r="S345" s="1">
        <f>_xlfn.PERCENTILE.INC(Tabla1_Resueltas[CicleTime],0.5)</f>
        <v>3</v>
      </c>
    </row>
    <row r="346" spans="1:19" x14ac:dyDescent="0.35">
      <c r="A346" t="s">
        <v>19</v>
      </c>
      <c r="B346" t="s">
        <v>2090</v>
      </c>
      <c r="C346" t="s">
        <v>18</v>
      </c>
      <c r="D346" t="s">
        <v>132</v>
      </c>
      <c r="E346" t="s">
        <v>330</v>
      </c>
      <c r="F346">
        <v>6150505</v>
      </c>
      <c r="G346" s="2">
        <v>44935</v>
      </c>
      <c r="H346" s="2">
        <v>44940</v>
      </c>
      <c r="I346" s="2"/>
      <c r="J346" s="2"/>
      <c r="K346" t="s">
        <v>1037</v>
      </c>
      <c r="L346" s="2">
        <v>44940</v>
      </c>
      <c r="M346" s="1">
        <f>Tabla1_Resueltas[[#This Row],[Resuelta]]-Tabla1_Resueltas[[#This Row],[Creada]]</f>
        <v>5</v>
      </c>
      <c r="N346" s="1">
        <f>Tabla1_Resueltas[[#This Row],[Fecha Fin Escalado]]-Tabla1_Resueltas[[#This Row],[Fecha Inicio Escalado]]</f>
        <v>0</v>
      </c>
      <c r="O346" s="1">
        <f>YEAR(Tabla1_Resueltas[[#This Row],[Resuelta]])</f>
        <v>2023</v>
      </c>
      <c r="P346" s="1">
        <f>MONTH(Tabla1_Resueltas[[#This Row],[Resuelta]])</f>
        <v>1</v>
      </c>
      <c r="Q346" s="1">
        <f>_xlfn.PERCENTILE.INC(Tabla1_Resueltas[CicleTime],0.85)</f>
        <v>28</v>
      </c>
      <c r="R346" s="1">
        <f>_xlfn.PERCENTILE.INC(Tabla1_Resueltas[CicleTime],0.7)</f>
        <v>9</v>
      </c>
      <c r="S346" s="1">
        <f>_xlfn.PERCENTILE.INC(Tabla1_Resueltas[CicleTime],0.5)</f>
        <v>3</v>
      </c>
    </row>
    <row r="347" spans="1:19" x14ac:dyDescent="0.35">
      <c r="A347" t="s">
        <v>19</v>
      </c>
      <c r="B347" t="s">
        <v>2084</v>
      </c>
      <c r="C347" t="s">
        <v>36</v>
      </c>
      <c r="D347" t="s">
        <v>132</v>
      </c>
      <c r="E347" t="s">
        <v>331</v>
      </c>
      <c r="F347">
        <v>6150490</v>
      </c>
      <c r="G347" s="2">
        <v>44935</v>
      </c>
      <c r="H347" s="2">
        <v>44952</v>
      </c>
      <c r="I347" s="2">
        <v>44935</v>
      </c>
      <c r="J347" s="2">
        <v>44937</v>
      </c>
      <c r="K347" t="s">
        <v>1037</v>
      </c>
      <c r="L347" s="2">
        <v>44937</v>
      </c>
      <c r="M347" s="1">
        <f>Tabla1_Resueltas[[#This Row],[Resuelta]]-Tabla1_Resueltas[[#This Row],[Creada]]</f>
        <v>2</v>
      </c>
      <c r="N347" s="1">
        <f>Tabla1_Resueltas[[#This Row],[Fecha Fin Escalado]]-Tabla1_Resueltas[[#This Row],[Fecha Inicio Escalado]]</f>
        <v>2</v>
      </c>
      <c r="O347" s="1">
        <f>YEAR(Tabla1_Resueltas[[#This Row],[Resuelta]])</f>
        <v>2023</v>
      </c>
      <c r="P347" s="1">
        <f>MONTH(Tabla1_Resueltas[[#This Row],[Resuelta]])</f>
        <v>1</v>
      </c>
      <c r="Q347" s="1">
        <f>_xlfn.PERCENTILE.INC(Tabla1_Resueltas[CicleTime],0.85)</f>
        <v>28</v>
      </c>
      <c r="R347" s="1">
        <f>_xlfn.PERCENTILE.INC(Tabla1_Resueltas[CicleTime],0.7)</f>
        <v>9</v>
      </c>
      <c r="S347" s="1">
        <f>_xlfn.PERCENTILE.INC(Tabla1_Resueltas[CicleTime],0.5)</f>
        <v>3</v>
      </c>
    </row>
    <row r="348" spans="1:19" x14ac:dyDescent="0.35">
      <c r="A348" t="s">
        <v>19</v>
      </c>
      <c r="B348" t="s">
        <v>2084</v>
      </c>
      <c r="C348" t="s">
        <v>20</v>
      </c>
      <c r="D348" t="s">
        <v>132</v>
      </c>
      <c r="E348" t="s">
        <v>333</v>
      </c>
      <c r="F348">
        <v>6147222</v>
      </c>
      <c r="G348" s="2">
        <v>44935</v>
      </c>
      <c r="H348" s="2">
        <v>44951</v>
      </c>
      <c r="I348" s="2"/>
      <c r="J348" s="2"/>
      <c r="K348" t="s">
        <v>1037</v>
      </c>
      <c r="L348" s="2">
        <v>44936</v>
      </c>
      <c r="M348" s="1">
        <f>Tabla1_Resueltas[[#This Row],[Resuelta]]-Tabla1_Resueltas[[#This Row],[Creada]]</f>
        <v>1</v>
      </c>
      <c r="N348" s="1">
        <f>Tabla1_Resueltas[[#This Row],[Fecha Fin Escalado]]-Tabla1_Resueltas[[#This Row],[Fecha Inicio Escalado]]</f>
        <v>0</v>
      </c>
      <c r="O348" s="1">
        <f>YEAR(Tabla1_Resueltas[[#This Row],[Resuelta]])</f>
        <v>2023</v>
      </c>
      <c r="P348" s="1">
        <f>MONTH(Tabla1_Resueltas[[#This Row],[Resuelta]])</f>
        <v>1</v>
      </c>
      <c r="Q348" s="1">
        <f>_xlfn.PERCENTILE.INC(Tabla1_Resueltas[CicleTime],0.85)</f>
        <v>28</v>
      </c>
      <c r="R348" s="1">
        <f>_xlfn.PERCENTILE.INC(Tabla1_Resueltas[CicleTime],0.7)</f>
        <v>9</v>
      </c>
      <c r="S348" s="1">
        <f>_xlfn.PERCENTILE.INC(Tabla1_Resueltas[CicleTime],0.5)</f>
        <v>3</v>
      </c>
    </row>
    <row r="349" spans="1:19" x14ac:dyDescent="0.35">
      <c r="A349" t="s">
        <v>17</v>
      </c>
      <c r="B349" t="s">
        <v>2083</v>
      </c>
      <c r="C349" t="s">
        <v>18</v>
      </c>
      <c r="D349" t="s">
        <v>132</v>
      </c>
      <c r="E349" t="s">
        <v>334</v>
      </c>
      <c r="F349">
        <v>6146860</v>
      </c>
      <c r="G349" s="2">
        <v>44935</v>
      </c>
      <c r="H349" s="2">
        <v>44950</v>
      </c>
      <c r="I349" s="2"/>
      <c r="J349" s="2"/>
      <c r="K349" t="s">
        <v>1037</v>
      </c>
      <c r="L349" s="2">
        <v>44935</v>
      </c>
      <c r="M349" s="1">
        <f>Tabla1_Resueltas[[#This Row],[Resuelta]]-Tabla1_Resueltas[[#This Row],[Creada]]</f>
        <v>0</v>
      </c>
      <c r="N349" s="1">
        <f>Tabla1_Resueltas[[#This Row],[Fecha Fin Escalado]]-Tabla1_Resueltas[[#This Row],[Fecha Inicio Escalado]]</f>
        <v>0</v>
      </c>
      <c r="O349" s="1">
        <f>YEAR(Tabla1_Resueltas[[#This Row],[Resuelta]])</f>
        <v>2023</v>
      </c>
      <c r="P349" s="1">
        <f>MONTH(Tabla1_Resueltas[[#This Row],[Resuelta]])</f>
        <v>1</v>
      </c>
      <c r="Q349" s="1">
        <f>_xlfn.PERCENTILE.INC(Tabla1_Resueltas[CicleTime],0.85)</f>
        <v>28</v>
      </c>
      <c r="R349" s="1">
        <f>_xlfn.PERCENTILE.INC(Tabla1_Resueltas[CicleTime],0.7)</f>
        <v>9</v>
      </c>
      <c r="S349" s="1">
        <f>_xlfn.PERCENTILE.INC(Tabla1_Resueltas[CicleTime],0.5)</f>
        <v>3</v>
      </c>
    </row>
    <row r="350" spans="1:19" x14ac:dyDescent="0.35">
      <c r="A350" t="s">
        <v>19</v>
      </c>
      <c r="B350" t="s">
        <v>2088</v>
      </c>
      <c r="C350" t="s">
        <v>20</v>
      </c>
      <c r="D350" t="s">
        <v>132</v>
      </c>
      <c r="E350" t="s">
        <v>335</v>
      </c>
      <c r="F350">
        <v>6146912</v>
      </c>
      <c r="G350" s="2">
        <v>44935</v>
      </c>
      <c r="H350" s="2">
        <v>44950</v>
      </c>
      <c r="I350" s="2"/>
      <c r="J350" s="2"/>
      <c r="K350" t="s">
        <v>1037</v>
      </c>
      <c r="L350" s="2">
        <v>44935</v>
      </c>
      <c r="M350" s="1">
        <f>Tabla1_Resueltas[[#This Row],[Resuelta]]-Tabla1_Resueltas[[#This Row],[Creada]]</f>
        <v>0</v>
      </c>
      <c r="N350" s="1">
        <f>Tabla1_Resueltas[[#This Row],[Fecha Fin Escalado]]-Tabla1_Resueltas[[#This Row],[Fecha Inicio Escalado]]</f>
        <v>0</v>
      </c>
      <c r="O350" s="1">
        <f>YEAR(Tabla1_Resueltas[[#This Row],[Resuelta]])</f>
        <v>2023</v>
      </c>
      <c r="P350" s="1">
        <f>MONTH(Tabla1_Resueltas[[#This Row],[Resuelta]])</f>
        <v>1</v>
      </c>
      <c r="Q350" s="1">
        <f>_xlfn.PERCENTILE.INC(Tabla1_Resueltas[CicleTime],0.85)</f>
        <v>28</v>
      </c>
      <c r="R350" s="1">
        <f>_xlfn.PERCENTILE.INC(Tabla1_Resueltas[CicleTime],0.7)</f>
        <v>9</v>
      </c>
      <c r="S350" s="1">
        <f>_xlfn.PERCENTILE.INC(Tabla1_Resueltas[CicleTime],0.5)</f>
        <v>3</v>
      </c>
    </row>
    <row r="351" spans="1:19" x14ac:dyDescent="0.35">
      <c r="A351" t="s">
        <v>19</v>
      </c>
      <c r="B351" t="s">
        <v>2086</v>
      </c>
      <c r="C351" t="s">
        <v>20</v>
      </c>
      <c r="D351" t="s">
        <v>132</v>
      </c>
      <c r="E351" t="s">
        <v>336</v>
      </c>
      <c r="F351">
        <v>6145346</v>
      </c>
      <c r="G351" s="2">
        <v>44935</v>
      </c>
      <c r="H351" s="2">
        <v>44951</v>
      </c>
      <c r="I351" s="2"/>
      <c r="J351" s="2"/>
      <c r="K351" t="s">
        <v>1037</v>
      </c>
      <c r="L351" s="2">
        <v>44936</v>
      </c>
      <c r="M351" s="1">
        <f>Tabla1_Resueltas[[#This Row],[Resuelta]]-Tabla1_Resueltas[[#This Row],[Creada]]</f>
        <v>1</v>
      </c>
      <c r="N351" s="1">
        <f>Tabla1_Resueltas[[#This Row],[Fecha Fin Escalado]]-Tabla1_Resueltas[[#This Row],[Fecha Inicio Escalado]]</f>
        <v>0</v>
      </c>
      <c r="O351" s="1">
        <f>YEAR(Tabla1_Resueltas[[#This Row],[Resuelta]])</f>
        <v>2023</v>
      </c>
      <c r="P351" s="1">
        <f>MONTH(Tabla1_Resueltas[[#This Row],[Resuelta]])</f>
        <v>1</v>
      </c>
      <c r="Q351" s="1">
        <f>_xlfn.PERCENTILE.INC(Tabla1_Resueltas[CicleTime],0.85)</f>
        <v>28</v>
      </c>
      <c r="R351" s="1">
        <f>_xlfn.PERCENTILE.INC(Tabla1_Resueltas[CicleTime],0.7)</f>
        <v>9</v>
      </c>
      <c r="S351" s="1">
        <f>_xlfn.PERCENTILE.INC(Tabla1_Resueltas[CicleTime],0.5)</f>
        <v>3</v>
      </c>
    </row>
    <row r="352" spans="1:19" x14ac:dyDescent="0.35">
      <c r="A352" t="s">
        <v>19</v>
      </c>
      <c r="B352" t="s">
        <v>2086</v>
      </c>
      <c r="C352" t="s">
        <v>20</v>
      </c>
      <c r="D352" t="s">
        <v>132</v>
      </c>
      <c r="E352" t="s">
        <v>337</v>
      </c>
      <c r="F352">
        <v>6145341</v>
      </c>
      <c r="G352" s="2">
        <v>44935</v>
      </c>
      <c r="H352" s="2">
        <v>44951</v>
      </c>
      <c r="I352" s="2">
        <v>44935</v>
      </c>
      <c r="J352" s="2">
        <v>44936</v>
      </c>
      <c r="K352" t="s">
        <v>1037</v>
      </c>
      <c r="L352" s="2">
        <v>44936</v>
      </c>
      <c r="M352" s="1">
        <f>Tabla1_Resueltas[[#This Row],[Resuelta]]-Tabla1_Resueltas[[#This Row],[Creada]]</f>
        <v>1</v>
      </c>
      <c r="N352" s="1">
        <f>Tabla1_Resueltas[[#This Row],[Fecha Fin Escalado]]-Tabla1_Resueltas[[#This Row],[Fecha Inicio Escalado]]</f>
        <v>1</v>
      </c>
      <c r="O352" s="1">
        <f>YEAR(Tabla1_Resueltas[[#This Row],[Resuelta]])</f>
        <v>2023</v>
      </c>
      <c r="P352" s="1">
        <f>MONTH(Tabla1_Resueltas[[#This Row],[Resuelta]])</f>
        <v>1</v>
      </c>
      <c r="Q352" s="1">
        <f>_xlfn.PERCENTILE.INC(Tabla1_Resueltas[CicleTime],0.85)</f>
        <v>28</v>
      </c>
      <c r="R352" s="1">
        <f>_xlfn.PERCENTILE.INC(Tabla1_Resueltas[CicleTime],0.7)</f>
        <v>9</v>
      </c>
      <c r="S352" s="1">
        <f>_xlfn.PERCENTILE.INC(Tabla1_Resueltas[CicleTime],0.5)</f>
        <v>3</v>
      </c>
    </row>
    <row r="353" spans="1:19" x14ac:dyDescent="0.35">
      <c r="A353" t="s">
        <v>19</v>
      </c>
      <c r="B353" t="s">
        <v>2084</v>
      </c>
      <c r="C353" t="s">
        <v>36</v>
      </c>
      <c r="D353" t="s">
        <v>132</v>
      </c>
      <c r="E353" t="s">
        <v>338</v>
      </c>
      <c r="F353">
        <v>6145261</v>
      </c>
      <c r="G353" s="2">
        <v>44935</v>
      </c>
      <c r="H353" s="2">
        <v>44950</v>
      </c>
      <c r="I353" s="2">
        <v>44935</v>
      </c>
      <c r="J353" s="2">
        <v>44935</v>
      </c>
      <c r="K353" t="s">
        <v>1037</v>
      </c>
      <c r="L353" s="2">
        <v>44935</v>
      </c>
      <c r="M353" s="1">
        <f>Tabla1_Resueltas[[#This Row],[Resuelta]]-Tabla1_Resueltas[[#This Row],[Creada]]</f>
        <v>0</v>
      </c>
      <c r="N353" s="1">
        <f>Tabla1_Resueltas[[#This Row],[Fecha Fin Escalado]]-Tabla1_Resueltas[[#This Row],[Fecha Inicio Escalado]]</f>
        <v>0</v>
      </c>
      <c r="O353" s="1">
        <f>YEAR(Tabla1_Resueltas[[#This Row],[Resuelta]])</f>
        <v>2023</v>
      </c>
      <c r="P353" s="1">
        <f>MONTH(Tabla1_Resueltas[[#This Row],[Resuelta]])</f>
        <v>1</v>
      </c>
      <c r="Q353" s="1">
        <f>_xlfn.PERCENTILE.INC(Tabla1_Resueltas[CicleTime],0.85)</f>
        <v>28</v>
      </c>
      <c r="R353" s="1">
        <f>_xlfn.PERCENTILE.INC(Tabla1_Resueltas[CicleTime],0.7)</f>
        <v>9</v>
      </c>
      <c r="S353" s="1">
        <f>_xlfn.PERCENTILE.INC(Tabla1_Resueltas[CicleTime],0.5)</f>
        <v>3</v>
      </c>
    </row>
    <row r="354" spans="1:19" x14ac:dyDescent="0.35">
      <c r="A354" t="s">
        <v>19</v>
      </c>
      <c r="B354" t="s">
        <v>2088</v>
      </c>
      <c r="C354" t="s">
        <v>20</v>
      </c>
      <c r="D354" t="s">
        <v>132</v>
      </c>
      <c r="E354" t="s">
        <v>339</v>
      </c>
      <c r="F354">
        <v>6144855</v>
      </c>
      <c r="G354" s="2">
        <v>44935</v>
      </c>
      <c r="H354" s="2">
        <v>44966</v>
      </c>
      <c r="I354" s="2">
        <v>44935</v>
      </c>
      <c r="J354" s="2">
        <v>44951</v>
      </c>
      <c r="K354" t="s">
        <v>1037</v>
      </c>
      <c r="L354" s="2">
        <v>44951</v>
      </c>
      <c r="M354" s="1">
        <f>Tabla1_Resueltas[[#This Row],[Resuelta]]-Tabla1_Resueltas[[#This Row],[Creada]]</f>
        <v>16</v>
      </c>
      <c r="N354" s="1">
        <f>Tabla1_Resueltas[[#This Row],[Fecha Fin Escalado]]-Tabla1_Resueltas[[#This Row],[Fecha Inicio Escalado]]</f>
        <v>16</v>
      </c>
      <c r="O354" s="1">
        <f>YEAR(Tabla1_Resueltas[[#This Row],[Resuelta]])</f>
        <v>2023</v>
      </c>
      <c r="P354" s="1">
        <f>MONTH(Tabla1_Resueltas[[#This Row],[Resuelta]])</f>
        <v>1</v>
      </c>
      <c r="Q354" s="1">
        <f>_xlfn.PERCENTILE.INC(Tabla1_Resueltas[CicleTime],0.85)</f>
        <v>28</v>
      </c>
      <c r="R354" s="1">
        <f>_xlfn.PERCENTILE.INC(Tabla1_Resueltas[CicleTime],0.7)</f>
        <v>9</v>
      </c>
      <c r="S354" s="1">
        <f>_xlfn.PERCENTILE.INC(Tabla1_Resueltas[CicleTime],0.5)</f>
        <v>3</v>
      </c>
    </row>
    <row r="355" spans="1:19" x14ac:dyDescent="0.35">
      <c r="A355" t="s">
        <v>19</v>
      </c>
      <c r="B355" t="s">
        <v>2088</v>
      </c>
      <c r="C355" t="s">
        <v>36</v>
      </c>
      <c r="D355" t="s">
        <v>132</v>
      </c>
      <c r="E355" t="s">
        <v>340</v>
      </c>
      <c r="F355">
        <v>6144838</v>
      </c>
      <c r="G355" s="2">
        <v>44935</v>
      </c>
      <c r="H355" s="2">
        <v>44966</v>
      </c>
      <c r="I355" s="2">
        <v>44935</v>
      </c>
      <c r="J355" s="2">
        <v>44951</v>
      </c>
      <c r="K355" t="s">
        <v>1037</v>
      </c>
      <c r="L355" s="2">
        <v>44951</v>
      </c>
      <c r="M355" s="1">
        <f>Tabla1_Resueltas[[#This Row],[Resuelta]]-Tabla1_Resueltas[[#This Row],[Creada]]</f>
        <v>16</v>
      </c>
      <c r="N355" s="1">
        <f>Tabla1_Resueltas[[#This Row],[Fecha Fin Escalado]]-Tabla1_Resueltas[[#This Row],[Fecha Inicio Escalado]]</f>
        <v>16</v>
      </c>
      <c r="O355" s="1">
        <f>YEAR(Tabla1_Resueltas[[#This Row],[Resuelta]])</f>
        <v>2023</v>
      </c>
      <c r="P355" s="1">
        <f>MONTH(Tabla1_Resueltas[[#This Row],[Resuelta]])</f>
        <v>1</v>
      </c>
      <c r="Q355" s="1">
        <f>_xlfn.PERCENTILE.INC(Tabla1_Resueltas[CicleTime],0.85)</f>
        <v>28</v>
      </c>
      <c r="R355" s="1">
        <f>_xlfn.PERCENTILE.INC(Tabla1_Resueltas[CicleTime],0.7)</f>
        <v>9</v>
      </c>
      <c r="S355" s="1">
        <f>_xlfn.PERCENTILE.INC(Tabla1_Resueltas[CicleTime],0.5)</f>
        <v>3</v>
      </c>
    </row>
    <row r="356" spans="1:19" x14ac:dyDescent="0.35">
      <c r="A356" t="s">
        <v>19</v>
      </c>
      <c r="B356" t="s">
        <v>2090</v>
      </c>
      <c r="C356" t="s">
        <v>18</v>
      </c>
      <c r="D356" t="s">
        <v>132</v>
      </c>
      <c r="E356" t="s">
        <v>341</v>
      </c>
      <c r="F356">
        <v>6143741</v>
      </c>
      <c r="G356" s="2">
        <v>44935</v>
      </c>
      <c r="H356" s="2">
        <v>44951</v>
      </c>
      <c r="I356" s="2"/>
      <c r="J356" s="2"/>
      <c r="K356" t="s">
        <v>1037</v>
      </c>
      <c r="L356" s="2">
        <v>44936</v>
      </c>
      <c r="M356" s="1">
        <f>Tabla1_Resueltas[[#This Row],[Resuelta]]-Tabla1_Resueltas[[#This Row],[Creada]]</f>
        <v>1</v>
      </c>
      <c r="N356" s="1">
        <f>Tabla1_Resueltas[[#This Row],[Fecha Fin Escalado]]-Tabla1_Resueltas[[#This Row],[Fecha Inicio Escalado]]</f>
        <v>0</v>
      </c>
      <c r="O356" s="1">
        <f>YEAR(Tabla1_Resueltas[[#This Row],[Resuelta]])</f>
        <v>2023</v>
      </c>
      <c r="P356" s="1">
        <f>MONTH(Tabla1_Resueltas[[#This Row],[Resuelta]])</f>
        <v>1</v>
      </c>
      <c r="Q356" s="1">
        <f>_xlfn.PERCENTILE.INC(Tabla1_Resueltas[CicleTime],0.85)</f>
        <v>28</v>
      </c>
      <c r="R356" s="1">
        <f>_xlfn.PERCENTILE.INC(Tabla1_Resueltas[CicleTime],0.7)</f>
        <v>9</v>
      </c>
      <c r="S356" s="1">
        <f>_xlfn.PERCENTILE.INC(Tabla1_Resueltas[CicleTime],0.5)</f>
        <v>3</v>
      </c>
    </row>
    <row r="357" spans="1:19" x14ac:dyDescent="0.35">
      <c r="A357" t="s">
        <v>19</v>
      </c>
      <c r="B357" t="s">
        <v>2090</v>
      </c>
      <c r="C357" t="s">
        <v>18</v>
      </c>
      <c r="D357" t="s">
        <v>132</v>
      </c>
      <c r="E357" t="s">
        <v>342</v>
      </c>
      <c r="F357">
        <v>6141950</v>
      </c>
      <c r="G357" s="2">
        <v>44933</v>
      </c>
      <c r="H357" s="2">
        <v>44951</v>
      </c>
      <c r="I357" s="2"/>
      <c r="J357" s="2"/>
      <c r="K357" t="s">
        <v>1037</v>
      </c>
      <c r="L357" s="2">
        <v>44936</v>
      </c>
      <c r="M357" s="1">
        <f>Tabla1_Resueltas[[#This Row],[Resuelta]]-Tabla1_Resueltas[[#This Row],[Creada]]</f>
        <v>3</v>
      </c>
      <c r="N357" s="1">
        <f>Tabla1_Resueltas[[#This Row],[Fecha Fin Escalado]]-Tabla1_Resueltas[[#This Row],[Fecha Inicio Escalado]]</f>
        <v>0</v>
      </c>
      <c r="O357" s="1">
        <f>YEAR(Tabla1_Resueltas[[#This Row],[Resuelta]])</f>
        <v>2023</v>
      </c>
      <c r="P357" s="1">
        <f>MONTH(Tabla1_Resueltas[[#This Row],[Resuelta]])</f>
        <v>1</v>
      </c>
      <c r="Q357" s="1">
        <f>_xlfn.PERCENTILE.INC(Tabla1_Resueltas[CicleTime],0.85)</f>
        <v>28</v>
      </c>
      <c r="R357" s="1">
        <f>_xlfn.PERCENTILE.INC(Tabla1_Resueltas[CicleTime],0.7)</f>
        <v>9</v>
      </c>
      <c r="S357" s="1">
        <f>_xlfn.PERCENTILE.INC(Tabla1_Resueltas[CicleTime],0.5)</f>
        <v>3</v>
      </c>
    </row>
    <row r="358" spans="1:19" x14ac:dyDescent="0.35">
      <c r="A358" t="s">
        <v>19</v>
      </c>
      <c r="B358" t="s">
        <v>2090</v>
      </c>
      <c r="C358" t="s">
        <v>18</v>
      </c>
      <c r="D358" t="s">
        <v>132</v>
      </c>
      <c r="E358" t="s">
        <v>343</v>
      </c>
      <c r="F358">
        <v>6142111</v>
      </c>
      <c r="G358" s="2">
        <v>44933</v>
      </c>
      <c r="H358" s="2">
        <v>44951</v>
      </c>
      <c r="I358" s="2"/>
      <c r="J358" s="2"/>
      <c r="K358" t="s">
        <v>1037</v>
      </c>
      <c r="L358" s="2">
        <v>44936</v>
      </c>
      <c r="M358" s="1">
        <f>Tabla1_Resueltas[[#This Row],[Resuelta]]-Tabla1_Resueltas[[#This Row],[Creada]]</f>
        <v>3</v>
      </c>
      <c r="N358" s="1">
        <f>Tabla1_Resueltas[[#This Row],[Fecha Fin Escalado]]-Tabla1_Resueltas[[#This Row],[Fecha Inicio Escalado]]</f>
        <v>0</v>
      </c>
      <c r="O358" s="1">
        <f>YEAR(Tabla1_Resueltas[[#This Row],[Resuelta]])</f>
        <v>2023</v>
      </c>
      <c r="P358" s="1">
        <f>MONTH(Tabla1_Resueltas[[#This Row],[Resuelta]])</f>
        <v>1</v>
      </c>
      <c r="Q358" s="1">
        <f>_xlfn.PERCENTILE.INC(Tabla1_Resueltas[CicleTime],0.85)</f>
        <v>28</v>
      </c>
      <c r="R358" s="1">
        <f>_xlfn.PERCENTILE.INC(Tabla1_Resueltas[CicleTime],0.7)</f>
        <v>9</v>
      </c>
      <c r="S358" s="1">
        <f>_xlfn.PERCENTILE.INC(Tabla1_Resueltas[CicleTime],0.5)</f>
        <v>3</v>
      </c>
    </row>
    <row r="359" spans="1:19" x14ac:dyDescent="0.35">
      <c r="A359" t="s">
        <v>19</v>
      </c>
      <c r="B359" t="s">
        <v>2090</v>
      </c>
      <c r="C359" t="s">
        <v>18</v>
      </c>
      <c r="D359" t="s">
        <v>132</v>
      </c>
      <c r="E359" t="s">
        <v>344</v>
      </c>
      <c r="F359">
        <v>6140284</v>
      </c>
      <c r="G359" s="2">
        <v>44932</v>
      </c>
      <c r="H359" s="2">
        <v>44949</v>
      </c>
      <c r="I359" s="2"/>
      <c r="J359" s="2"/>
      <c r="K359" t="s">
        <v>1037</v>
      </c>
      <c r="L359" s="2">
        <v>44943</v>
      </c>
      <c r="M359" s="1">
        <f>Tabla1_Resueltas[[#This Row],[Resuelta]]-Tabla1_Resueltas[[#This Row],[Creada]]</f>
        <v>11</v>
      </c>
      <c r="N359" s="1">
        <f>Tabla1_Resueltas[[#This Row],[Fecha Fin Escalado]]-Tabla1_Resueltas[[#This Row],[Fecha Inicio Escalado]]</f>
        <v>0</v>
      </c>
      <c r="O359" s="1">
        <f>YEAR(Tabla1_Resueltas[[#This Row],[Resuelta]])</f>
        <v>2023</v>
      </c>
      <c r="P359" s="1">
        <f>MONTH(Tabla1_Resueltas[[#This Row],[Resuelta]])</f>
        <v>1</v>
      </c>
      <c r="Q359" s="1">
        <f>_xlfn.PERCENTILE.INC(Tabla1_Resueltas[CicleTime],0.85)</f>
        <v>28</v>
      </c>
      <c r="R359" s="1">
        <f>_xlfn.PERCENTILE.INC(Tabla1_Resueltas[CicleTime],0.7)</f>
        <v>9</v>
      </c>
      <c r="S359" s="1">
        <f>_xlfn.PERCENTILE.INC(Tabla1_Resueltas[CicleTime],0.5)</f>
        <v>3</v>
      </c>
    </row>
    <row r="360" spans="1:19" x14ac:dyDescent="0.35">
      <c r="A360" t="s">
        <v>19</v>
      </c>
      <c r="B360" t="s">
        <v>2095</v>
      </c>
      <c r="C360" t="s">
        <v>18</v>
      </c>
      <c r="D360" t="s">
        <v>132</v>
      </c>
      <c r="E360" t="s">
        <v>345</v>
      </c>
      <c r="F360">
        <v>6140078</v>
      </c>
      <c r="G360" s="2">
        <v>44932</v>
      </c>
      <c r="H360" s="2">
        <v>44951</v>
      </c>
      <c r="I360" s="2"/>
      <c r="J360" s="2"/>
      <c r="K360" t="s">
        <v>1037</v>
      </c>
      <c r="L360" s="2">
        <v>44936</v>
      </c>
      <c r="M360" s="1">
        <f>Tabla1_Resueltas[[#This Row],[Resuelta]]-Tabla1_Resueltas[[#This Row],[Creada]]</f>
        <v>4</v>
      </c>
      <c r="N360" s="1">
        <f>Tabla1_Resueltas[[#This Row],[Fecha Fin Escalado]]-Tabla1_Resueltas[[#This Row],[Fecha Inicio Escalado]]</f>
        <v>0</v>
      </c>
      <c r="O360" s="1">
        <f>YEAR(Tabla1_Resueltas[[#This Row],[Resuelta]])</f>
        <v>2023</v>
      </c>
      <c r="P360" s="1">
        <f>MONTH(Tabla1_Resueltas[[#This Row],[Resuelta]])</f>
        <v>1</v>
      </c>
      <c r="Q360" s="1">
        <f>_xlfn.PERCENTILE.INC(Tabla1_Resueltas[CicleTime],0.85)</f>
        <v>28</v>
      </c>
      <c r="R360" s="1">
        <f>_xlfn.PERCENTILE.INC(Tabla1_Resueltas[CicleTime],0.7)</f>
        <v>9</v>
      </c>
      <c r="S360" s="1">
        <f>_xlfn.PERCENTILE.INC(Tabla1_Resueltas[CicleTime],0.5)</f>
        <v>3</v>
      </c>
    </row>
    <row r="361" spans="1:19" x14ac:dyDescent="0.35">
      <c r="A361" t="s">
        <v>19</v>
      </c>
      <c r="B361" t="s">
        <v>2088</v>
      </c>
      <c r="C361" t="s">
        <v>36</v>
      </c>
      <c r="D361" t="s">
        <v>132</v>
      </c>
      <c r="E361" t="s">
        <v>346</v>
      </c>
      <c r="F361">
        <v>6136320</v>
      </c>
      <c r="G361" s="2">
        <v>44931</v>
      </c>
      <c r="H361" s="2">
        <v>44946</v>
      </c>
      <c r="I361" s="2">
        <v>44931</v>
      </c>
      <c r="J361" s="2">
        <v>44931</v>
      </c>
      <c r="K361" t="s">
        <v>1037</v>
      </c>
      <c r="L361" s="2">
        <v>44931</v>
      </c>
      <c r="M361" s="1">
        <f>Tabla1_Resueltas[[#This Row],[Resuelta]]-Tabla1_Resueltas[[#This Row],[Creada]]</f>
        <v>0</v>
      </c>
      <c r="N361" s="1">
        <f>Tabla1_Resueltas[[#This Row],[Fecha Fin Escalado]]-Tabla1_Resueltas[[#This Row],[Fecha Inicio Escalado]]</f>
        <v>0</v>
      </c>
      <c r="O361" s="1">
        <f>YEAR(Tabla1_Resueltas[[#This Row],[Resuelta]])</f>
        <v>2023</v>
      </c>
      <c r="P361" s="1">
        <f>MONTH(Tabla1_Resueltas[[#This Row],[Resuelta]])</f>
        <v>1</v>
      </c>
      <c r="Q361" s="1">
        <f>_xlfn.PERCENTILE.INC(Tabla1_Resueltas[CicleTime],0.85)</f>
        <v>28</v>
      </c>
      <c r="R361" s="1">
        <f>_xlfn.PERCENTILE.INC(Tabla1_Resueltas[CicleTime],0.7)</f>
        <v>9</v>
      </c>
      <c r="S361" s="1">
        <f>_xlfn.PERCENTILE.INC(Tabla1_Resueltas[CicleTime],0.5)</f>
        <v>3</v>
      </c>
    </row>
    <row r="362" spans="1:19" x14ac:dyDescent="0.35">
      <c r="A362" t="s">
        <v>19</v>
      </c>
      <c r="B362" t="s">
        <v>2090</v>
      </c>
      <c r="C362" t="s">
        <v>18</v>
      </c>
      <c r="D362" t="s">
        <v>132</v>
      </c>
      <c r="E362" t="s">
        <v>347</v>
      </c>
      <c r="F362">
        <v>6134761</v>
      </c>
      <c r="G362" s="2">
        <v>44931</v>
      </c>
      <c r="H362" s="2">
        <v>44951</v>
      </c>
      <c r="I362" s="2"/>
      <c r="J362" s="2"/>
      <c r="K362" t="s">
        <v>1037</v>
      </c>
      <c r="L362" s="2">
        <v>44936</v>
      </c>
      <c r="M362" s="1">
        <f>Tabla1_Resueltas[[#This Row],[Resuelta]]-Tabla1_Resueltas[[#This Row],[Creada]]</f>
        <v>5</v>
      </c>
      <c r="N362" s="1">
        <f>Tabla1_Resueltas[[#This Row],[Fecha Fin Escalado]]-Tabla1_Resueltas[[#This Row],[Fecha Inicio Escalado]]</f>
        <v>0</v>
      </c>
      <c r="O362" s="1">
        <f>YEAR(Tabla1_Resueltas[[#This Row],[Resuelta]])</f>
        <v>2023</v>
      </c>
      <c r="P362" s="1">
        <f>MONTH(Tabla1_Resueltas[[#This Row],[Resuelta]])</f>
        <v>1</v>
      </c>
      <c r="Q362" s="1">
        <f>_xlfn.PERCENTILE.INC(Tabla1_Resueltas[CicleTime],0.85)</f>
        <v>28</v>
      </c>
      <c r="R362" s="1">
        <f>_xlfn.PERCENTILE.INC(Tabla1_Resueltas[CicleTime],0.7)</f>
        <v>9</v>
      </c>
      <c r="S362" s="1">
        <f>_xlfn.PERCENTILE.INC(Tabla1_Resueltas[CicleTime],0.5)</f>
        <v>3</v>
      </c>
    </row>
    <row r="363" spans="1:19" x14ac:dyDescent="0.35">
      <c r="A363" t="s">
        <v>17</v>
      </c>
      <c r="B363" t="s">
        <v>2083</v>
      </c>
      <c r="C363" t="s">
        <v>18</v>
      </c>
      <c r="D363" t="s">
        <v>132</v>
      </c>
      <c r="E363" t="s">
        <v>348</v>
      </c>
      <c r="F363">
        <v>6130511</v>
      </c>
      <c r="G363" s="2">
        <v>44930</v>
      </c>
      <c r="H363" s="2">
        <v>44946</v>
      </c>
      <c r="I363" s="2"/>
      <c r="J363" s="2"/>
      <c r="K363" t="s">
        <v>1037</v>
      </c>
      <c r="L363" s="2">
        <v>44931</v>
      </c>
      <c r="M363" s="1">
        <f>Tabla1_Resueltas[[#This Row],[Resuelta]]-Tabla1_Resueltas[[#This Row],[Creada]]</f>
        <v>1</v>
      </c>
      <c r="N363" s="1">
        <f>Tabla1_Resueltas[[#This Row],[Fecha Fin Escalado]]-Tabla1_Resueltas[[#This Row],[Fecha Inicio Escalado]]</f>
        <v>0</v>
      </c>
      <c r="O363" s="1">
        <f>YEAR(Tabla1_Resueltas[[#This Row],[Resuelta]])</f>
        <v>2023</v>
      </c>
      <c r="P363" s="1">
        <f>MONTH(Tabla1_Resueltas[[#This Row],[Resuelta]])</f>
        <v>1</v>
      </c>
      <c r="Q363" s="1">
        <f>_xlfn.PERCENTILE.INC(Tabla1_Resueltas[CicleTime],0.85)</f>
        <v>28</v>
      </c>
      <c r="R363" s="1">
        <f>_xlfn.PERCENTILE.INC(Tabla1_Resueltas[CicleTime],0.7)</f>
        <v>9</v>
      </c>
      <c r="S363" s="1">
        <f>_xlfn.PERCENTILE.INC(Tabla1_Resueltas[CicleTime],0.5)</f>
        <v>3</v>
      </c>
    </row>
    <row r="364" spans="1:19" x14ac:dyDescent="0.35">
      <c r="A364" t="s">
        <v>19</v>
      </c>
      <c r="B364" t="s">
        <v>2084</v>
      </c>
      <c r="C364" t="s">
        <v>20</v>
      </c>
      <c r="D364" t="s">
        <v>132</v>
      </c>
      <c r="E364" t="s">
        <v>349</v>
      </c>
      <c r="F364">
        <v>6129048</v>
      </c>
      <c r="G364" s="2">
        <v>44930</v>
      </c>
      <c r="H364" s="2">
        <v>44958</v>
      </c>
      <c r="I364" s="2"/>
      <c r="J364" s="2"/>
      <c r="K364" t="s">
        <v>1037</v>
      </c>
      <c r="L364" s="2">
        <v>44943</v>
      </c>
      <c r="M364" s="1">
        <f>Tabla1_Resueltas[[#This Row],[Resuelta]]-Tabla1_Resueltas[[#This Row],[Creada]]</f>
        <v>13</v>
      </c>
      <c r="N364" s="1">
        <f>Tabla1_Resueltas[[#This Row],[Fecha Fin Escalado]]-Tabla1_Resueltas[[#This Row],[Fecha Inicio Escalado]]</f>
        <v>0</v>
      </c>
      <c r="O364" s="1">
        <f>YEAR(Tabla1_Resueltas[[#This Row],[Resuelta]])</f>
        <v>2023</v>
      </c>
      <c r="P364" s="1">
        <f>MONTH(Tabla1_Resueltas[[#This Row],[Resuelta]])</f>
        <v>1</v>
      </c>
      <c r="Q364" s="1">
        <f>_xlfn.PERCENTILE.INC(Tabla1_Resueltas[CicleTime],0.85)</f>
        <v>28</v>
      </c>
      <c r="R364" s="1">
        <f>_xlfn.PERCENTILE.INC(Tabla1_Resueltas[CicleTime],0.7)</f>
        <v>9</v>
      </c>
      <c r="S364" s="1">
        <f>_xlfn.PERCENTILE.INC(Tabla1_Resueltas[CicleTime],0.5)</f>
        <v>3</v>
      </c>
    </row>
    <row r="365" spans="1:19" x14ac:dyDescent="0.35">
      <c r="A365" t="s">
        <v>19</v>
      </c>
      <c r="B365" t="s">
        <v>2088</v>
      </c>
      <c r="C365" t="s">
        <v>18</v>
      </c>
      <c r="D365" t="s">
        <v>132</v>
      </c>
      <c r="E365" t="s">
        <v>350</v>
      </c>
      <c r="F365">
        <v>6128852</v>
      </c>
      <c r="G365" s="2">
        <v>44930</v>
      </c>
      <c r="H365" s="2">
        <v>44952</v>
      </c>
      <c r="I365" s="2"/>
      <c r="J365" s="2"/>
      <c r="K365" t="s">
        <v>1037</v>
      </c>
      <c r="L365" s="2">
        <v>44937</v>
      </c>
      <c r="M365" s="1">
        <f>Tabla1_Resueltas[[#This Row],[Resuelta]]-Tabla1_Resueltas[[#This Row],[Creada]]</f>
        <v>7</v>
      </c>
      <c r="N365" s="1">
        <f>Tabla1_Resueltas[[#This Row],[Fecha Fin Escalado]]-Tabla1_Resueltas[[#This Row],[Fecha Inicio Escalado]]</f>
        <v>0</v>
      </c>
      <c r="O365" s="1">
        <f>YEAR(Tabla1_Resueltas[[#This Row],[Resuelta]])</f>
        <v>2023</v>
      </c>
      <c r="P365" s="1">
        <f>MONTH(Tabla1_Resueltas[[#This Row],[Resuelta]])</f>
        <v>1</v>
      </c>
      <c r="Q365" s="1">
        <f>_xlfn.PERCENTILE.INC(Tabla1_Resueltas[CicleTime],0.85)</f>
        <v>28</v>
      </c>
      <c r="R365" s="1">
        <f>_xlfn.PERCENTILE.INC(Tabla1_Resueltas[CicleTime],0.7)</f>
        <v>9</v>
      </c>
      <c r="S365" s="1">
        <f>_xlfn.PERCENTILE.INC(Tabla1_Resueltas[CicleTime],0.5)</f>
        <v>3</v>
      </c>
    </row>
    <row r="366" spans="1:19" x14ac:dyDescent="0.35">
      <c r="A366" t="s">
        <v>19</v>
      </c>
      <c r="B366" t="s">
        <v>2086</v>
      </c>
      <c r="C366" t="s">
        <v>20</v>
      </c>
      <c r="D366" t="s">
        <v>132</v>
      </c>
      <c r="E366" t="s">
        <v>351</v>
      </c>
      <c r="F366">
        <v>6127740</v>
      </c>
      <c r="G366" s="2">
        <v>44930</v>
      </c>
      <c r="H366" s="2">
        <v>44946</v>
      </c>
      <c r="I366" s="2">
        <v>44930</v>
      </c>
      <c r="J366" s="2">
        <v>44931</v>
      </c>
      <c r="K366" t="s">
        <v>1037</v>
      </c>
      <c r="L366" s="2">
        <v>44931</v>
      </c>
      <c r="M366" s="1">
        <f>Tabla1_Resueltas[[#This Row],[Resuelta]]-Tabla1_Resueltas[[#This Row],[Creada]]</f>
        <v>1</v>
      </c>
      <c r="N366" s="1">
        <f>Tabla1_Resueltas[[#This Row],[Fecha Fin Escalado]]-Tabla1_Resueltas[[#This Row],[Fecha Inicio Escalado]]</f>
        <v>1</v>
      </c>
      <c r="O366" s="1">
        <f>YEAR(Tabla1_Resueltas[[#This Row],[Resuelta]])</f>
        <v>2023</v>
      </c>
      <c r="P366" s="1">
        <f>MONTH(Tabla1_Resueltas[[#This Row],[Resuelta]])</f>
        <v>1</v>
      </c>
      <c r="Q366" s="1">
        <f>_xlfn.PERCENTILE.INC(Tabla1_Resueltas[CicleTime],0.85)</f>
        <v>28</v>
      </c>
      <c r="R366" s="1">
        <f>_xlfn.PERCENTILE.INC(Tabla1_Resueltas[CicleTime],0.7)</f>
        <v>9</v>
      </c>
      <c r="S366" s="1">
        <f>_xlfn.PERCENTILE.INC(Tabla1_Resueltas[CicleTime],0.5)</f>
        <v>3</v>
      </c>
    </row>
    <row r="367" spans="1:19" x14ac:dyDescent="0.35">
      <c r="A367" t="s">
        <v>19</v>
      </c>
      <c r="B367" t="s">
        <v>2084</v>
      </c>
      <c r="C367" t="s">
        <v>20</v>
      </c>
      <c r="D367" t="s">
        <v>132</v>
      </c>
      <c r="E367" t="s">
        <v>352</v>
      </c>
      <c r="F367">
        <v>6127206</v>
      </c>
      <c r="G367" s="2">
        <v>44930</v>
      </c>
      <c r="H367" s="2">
        <v>44950</v>
      </c>
      <c r="I367" s="2">
        <v>44930</v>
      </c>
      <c r="J367" s="2">
        <v>44935</v>
      </c>
      <c r="K367" t="s">
        <v>1037</v>
      </c>
      <c r="L367" s="2">
        <v>44935</v>
      </c>
      <c r="M367" s="1">
        <f>Tabla1_Resueltas[[#This Row],[Resuelta]]-Tabla1_Resueltas[[#This Row],[Creada]]</f>
        <v>5</v>
      </c>
      <c r="N367" s="1">
        <f>Tabla1_Resueltas[[#This Row],[Fecha Fin Escalado]]-Tabla1_Resueltas[[#This Row],[Fecha Inicio Escalado]]</f>
        <v>5</v>
      </c>
      <c r="O367" s="1">
        <f>YEAR(Tabla1_Resueltas[[#This Row],[Resuelta]])</f>
        <v>2023</v>
      </c>
      <c r="P367" s="1">
        <f>MONTH(Tabla1_Resueltas[[#This Row],[Resuelta]])</f>
        <v>1</v>
      </c>
      <c r="Q367" s="1">
        <f>_xlfn.PERCENTILE.INC(Tabla1_Resueltas[CicleTime],0.85)</f>
        <v>28</v>
      </c>
      <c r="R367" s="1">
        <f>_xlfn.PERCENTILE.INC(Tabla1_Resueltas[CicleTime],0.7)</f>
        <v>9</v>
      </c>
      <c r="S367" s="1">
        <f>_xlfn.PERCENTILE.INC(Tabla1_Resueltas[CicleTime],0.5)</f>
        <v>3</v>
      </c>
    </row>
    <row r="368" spans="1:19" x14ac:dyDescent="0.35">
      <c r="A368" t="s">
        <v>19</v>
      </c>
      <c r="B368" t="s">
        <v>2084</v>
      </c>
      <c r="C368" t="s">
        <v>20</v>
      </c>
      <c r="D368" t="s">
        <v>132</v>
      </c>
      <c r="E368" t="s">
        <v>353</v>
      </c>
      <c r="F368">
        <v>6127163</v>
      </c>
      <c r="G368" s="2">
        <v>44930</v>
      </c>
      <c r="H368" s="2">
        <v>44946</v>
      </c>
      <c r="I368" s="2"/>
      <c r="J368" s="2"/>
      <c r="K368" t="s">
        <v>1037</v>
      </c>
      <c r="L368" s="2">
        <v>44930</v>
      </c>
      <c r="M368" s="1">
        <f>Tabla1_Resueltas[[#This Row],[Resuelta]]-Tabla1_Resueltas[[#This Row],[Creada]]</f>
        <v>0</v>
      </c>
      <c r="N368" s="1">
        <f>Tabla1_Resueltas[[#This Row],[Fecha Fin Escalado]]-Tabla1_Resueltas[[#This Row],[Fecha Inicio Escalado]]</f>
        <v>0</v>
      </c>
      <c r="O368" s="1">
        <f>YEAR(Tabla1_Resueltas[[#This Row],[Resuelta]])</f>
        <v>2023</v>
      </c>
      <c r="P368" s="1">
        <f>MONTH(Tabla1_Resueltas[[#This Row],[Resuelta]])</f>
        <v>1</v>
      </c>
      <c r="Q368" s="1">
        <f>_xlfn.PERCENTILE.INC(Tabla1_Resueltas[CicleTime],0.85)</f>
        <v>28</v>
      </c>
      <c r="R368" s="1">
        <f>_xlfn.PERCENTILE.INC(Tabla1_Resueltas[CicleTime],0.7)</f>
        <v>9</v>
      </c>
      <c r="S368" s="1">
        <f>_xlfn.PERCENTILE.INC(Tabla1_Resueltas[CicleTime],0.5)</f>
        <v>3</v>
      </c>
    </row>
    <row r="369" spans="1:19" x14ac:dyDescent="0.35">
      <c r="A369" t="s">
        <v>19</v>
      </c>
      <c r="B369" t="s">
        <v>2088</v>
      </c>
      <c r="C369" t="s">
        <v>20</v>
      </c>
      <c r="D369" t="s">
        <v>132</v>
      </c>
      <c r="E369" t="s">
        <v>354</v>
      </c>
      <c r="F369">
        <v>6126496</v>
      </c>
      <c r="G369" s="2">
        <v>44930</v>
      </c>
      <c r="H369" s="2">
        <v>44954</v>
      </c>
      <c r="I369" s="2">
        <v>44930</v>
      </c>
      <c r="J369" s="2">
        <v>44939</v>
      </c>
      <c r="K369" t="s">
        <v>1037</v>
      </c>
      <c r="L369" s="2">
        <v>44939</v>
      </c>
      <c r="M369" s="1">
        <f>Tabla1_Resueltas[[#This Row],[Resuelta]]-Tabla1_Resueltas[[#This Row],[Creada]]</f>
        <v>9</v>
      </c>
      <c r="N369" s="1">
        <f>Tabla1_Resueltas[[#This Row],[Fecha Fin Escalado]]-Tabla1_Resueltas[[#This Row],[Fecha Inicio Escalado]]</f>
        <v>9</v>
      </c>
      <c r="O369" s="1">
        <f>YEAR(Tabla1_Resueltas[[#This Row],[Resuelta]])</f>
        <v>2023</v>
      </c>
      <c r="P369" s="1">
        <f>MONTH(Tabla1_Resueltas[[#This Row],[Resuelta]])</f>
        <v>1</v>
      </c>
      <c r="Q369" s="1">
        <f>_xlfn.PERCENTILE.INC(Tabla1_Resueltas[CicleTime],0.85)</f>
        <v>28</v>
      </c>
      <c r="R369" s="1">
        <f>_xlfn.PERCENTILE.INC(Tabla1_Resueltas[CicleTime],0.7)</f>
        <v>9</v>
      </c>
      <c r="S369" s="1">
        <f>_xlfn.PERCENTILE.INC(Tabla1_Resueltas[CicleTime],0.5)</f>
        <v>3</v>
      </c>
    </row>
    <row r="370" spans="1:19" x14ac:dyDescent="0.35">
      <c r="A370" t="s">
        <v>19</v>
      </c>
      <c r="B370" t="s">
        <v>2084</v>
      </c>
      <c r="C370" t="s">
        <v>20</v>
      </c>
      <c r="D370" t="s">
        <v>132</v>
      </c>
      <c r="E370" t="s">
        <v>355</v>
      </c>
      <c r="F370">
        <v>6123214</v>
      </c>
      <c r="G370" s="2">
        <v>44929</v>
      </c>
      <c r="H370" s="2">
        <v>44951</v>
      </c>
      <c r="I370" s="2"/>
      <c r="J370" s="2"/>
      <c r="K370" t="s">
        <v>1037</v>
      </c>
      <c r="L370" s="2">
        <v>44936</v>
      </c>
      <c r="M370" s="1">
        <f>Tabla1_Resueltas[[#This Row],[Resuelta]]-Tabla1_Resueltas[[#This Row],[Creada]]</f>
        <v>7</v>
      </c>
      <c r="N370" s="1">
        <f>Tabla1_Resueltas[[#This Row],[Fecha Fin Escalado]]-Tabla1_Resueltas[[#This Row],[Fecha Inicio Escalado]]</f>
        <v>0</v>
      </c>
      <c r="O370" s="1">
        <f>YEAR(Tabla1_Resueltas[[#This Row],[Resuelta]])</f>
        <v>2023</v>
      </c>
      <c r="P370" s="1">
        <f>MONTH(Tabla1_Resueltas[[#This Row],[Resuelta]])</f>
        <v>1</v>
      </c>
      <c r="Q370" s="1">
        <f>_xlfn.PERCENTILE.INC(Tabla1_Resueltas[CicleTime],0.85)</f>
        <v>28</v>
      </c>
      <c r="R370" s="1">
        <f>_xlfn.PERCENTILE.INC(Tabla1_Resueltas[CicleTime],0.7)</f>
        <v>9</v>
      </c>
      <c r="S370" s="1">
        <f>_xlfn.PERCENTILE.INC(Tabla1_Resueltas[CicleTime],0.5)</f>
        <v>3</v>
      </c>
    </row>
    <row r="371" spans="1:19" x14ac:dyDescent="0.35">
      <c r="A371" t="s">
        <v>19</v>
      </c>
      <c r="B371" t="s">
        <v>2084</v>
      </c>
      <c r="C371" t="s">
        <v>20</v>
      </c>
      <c r="D371" t="s">
        <v>132</v>
      </c>
      <c r="E371" t="s">
        <v>356</v>
      </c>
      <c r="F371">
        <v>6122885</v>
      </c>
      <c r="G371" s="2">
        <v>44929</v>
      </c>
      <c r="H371" s="2">
        <v>44950</v>
      </c>
      <c r="I371" s="2">
        <v>44930</v>
      </c>
      <c r="J371" s="2">
        <v>44935</v>
      </c>
      <c r="K371" t="s">
        <v>1037</v>
      </c>
      <c r="L371" s="2">
        <v>44935</v>
      </c>
      <c r="M371" s="1">
        <f>Tabla1_Resueltas[[#This Row],[Resuelta]]-Tabla1_Resueltas[[#This Row],[Creada]]</f>
        <v>6</v>
      </c>
      <c r="N371" s="1">
        <f>Tabla1_Resueltas[[#This Row],[Fecha Fin Escalado]]-Tabla1_Resueltas[[#This Row],[Fecha Inicio Escalado]]</f>
        <v>5</v>
      </c>
      <c r="O371" s="1">
        <f>YEAR(Tabla1_Resueltas[[#This Row],[Resuelta]])</f>
        <v>2023</v>
      </c>
      <c r="P371" s="1">
        <f>MONTH(Tabla1_Resueltas[[#This Row],[Resuelta]])</f>
        <v>1</v>
      </c>
      <c r="Q371" s="1">
        <f>_xlfn.PERCENTILE.INC(Tabla1_Resueltas[CicleTime],0.85)</f>
        <v>28</v>
      </c>
      <c r="R371" s="1">
        <f>_xlfn.PERCENTILE.INC(Tabla1_Resueltas[CicleTime],0.7)</f>
        <v>9</v>
      </c>
      <c r="S371" s="1">
        <f>_xlfn.PERCENTILE.INC(Tabla1_Resueltas[CicleTime],0.5)</f>
        <v>3</v>
      </c>
    </row>
    <row r="372" spans="1:19" x14ac:dyDescent="0.35">
      <c r="A372" t="s">
        <v>19</v>
      </c>
      <c r="B372" t="s">
        <v>2084</v>
      </c>
      <c r="C372" t="s">
        <v>20</v>
      </c>
      <c r="D372" t="s">
        <v>132</v>
      </c>
      <c r="E372" t="s">
        <v>357</v>
      </c>
      <c r="F372">
        <v>6122861</v>
      </c>
      <c r="G372" s="2">
        <v>44929</v>
      </c>
      <c r="H372" s="2">
        <v>44945</v>
      </c>
      <c r="I372" s="2">
        <v>44929</v>
      </c>
      <c r="J372" s="2">
        <v>44930</v>
      </c>
      <c r="K372" t="s">
        <v>1037</v>
      </c>
      <c r="L372" s="2">
        <v>44930</v>
      </c>
      <c r="M372" s="1">
        <f>Tabla1_Resueltas[[#This Row],[Resuelta]]-Tabla1_Resueltas[[#This Row],[Creada]]</f>
        <v>1</v>
      </c>
      <c r="N372" s="1">
        <f>Tabla1_Resueltas[[#This Row],[Fecha Fin Escalado]]-Tabla1_Resueltas[[#This Row],[Fecha Inicio Escalado]]</f>
        <v>1</v>
      </c>
      <c r="O372" s="1">
        <f>YEAR(Tabla1_Resueltas[[#This Row],[Resuelta]])</f>
        <v>2023</v>
      </c>
      <c r="P372" s="1">
        <f>MONTH(Tabla1_Resueltas[[#This Row],[Resuelta]])</f>
        <v>1</v>
      </c>
      <c r="Q372" s="1">
        <f>_xlfn.PERCENTILE.INC(Tabla1_Resueltas[CicleTime],0.85)</f>
        <v>28</v>
      </c>
      <c r="R372" s="1">
        <f>_xlfn.PERCENTILE.INC(Tabla1_Resueltas[CicleTime],0.7)</f>
        <v>9</v>
      </c>
      <c r="S372" s="1">
        <f>_xlfn.PERCENTILE.INC(Tabla1_Resueltas[CicleTime],0.5)</f>
        <v>3</v>
      </c>
    </row>
    <row r="373" spans="1:19" x14ac:dyDescent="0.35">
      <c r="A373" t="s">
        <v>19</v>
      </c>
      <c r="B373" t="s">
        <v>2090</v>
      </c>
      <c r="C373" t="s">
        <v>18</v>
      </c>
      <c r="D373" t="s">
        <v>132</v>
      </c>
      <c r="E373" t="s">
        <v>358</v>
      </c>
      <c r="F373">
        <v>6121948</v>
      </c>
      <c r="G373" s="2">
        <v>44929</v>
      </c>
      <c r="H373" s="2">
        <v>44958</v>
      </c>
      <c r="I373" s="2"/>
      <c r="J373" s="2"/>
      <c r="K373" t="s">
        <v>1037</v>
      </c>
      <c r="L373" s="2">
        <v>44943</v>
      </c>
      <c r="M373" s="1">
        <f>Tabla1_Resueltas[[#This Row],[Resuelta]]-Tabla1_Resueltas[[#This Row],[Creada]]</f>
        <v>14</v>
      </c>
      <c r="N373" s="1">
        <f>Tabla1_Resueltas[[#This Row],[Fecha Fin Escalado]]-Tabla1_Resueltas[[#This Row],[Fecha Inicio Escalado]]</f>
        <v>0</v>
      </c>
      <c r="O373" s="1">
        <f>YEAR(Tabla1_Resueltas[[#This Row],[Resuelta]])</f>
        <v>2023</v>
      </c>
      <c r="P373" s="1">
        <f>MONTH(Tabla1_Resueltas[[#This Row],[Resuelta]])</f>
        <v>1</v>
      </c>
      <c r="Q373" s="1">
        <f>_xlfn.PERCENTILE.INC(Tabla1_Resueltas[CicleTime],0.85)</f>
        <v>28</v>
      </c>
      <c r="R373" s="1">
        <f>_xlfn.PERCENTILE.INC(Tabla1_Resueltas[CicleTime],0.7)</f>
        <v>9</v>
      </c>
      <c r="S373" s="1">
        <f>_xlfn.PERCENTILE.INC(Tabla1_Resueltas[CicleTime],0.5)</f>
        <v>3</v>
      </c>
    </row>
    <row r="374" spans="1:19" x14ac:dyDescent="0.35">
      <c r="A374" t="s">
        <v>17</v>
      </c>
      <c r="B374" t="s">
        <v>2083</v>
      </c>
      <c r="C374" t="s">
        <v>18</v>
      </c>
      <c r="D374" t="s">
        <v>132</v>
      </c>
      <c r="E374" t="s">
        <v>359</v>
      </c>
      <c r="F374">
        <v>6121650</v>
      </c>
      <c r="G374" s="2">
        <v>44929</v>
      </c>
      <c r="H374" s="2">
        <v>44944</v>
      </c>
      <c r="I374" s="2"/>
      <c r="J374" s="2"/>
      <c r="K374" t="s">
        <v>1037</v>
      </c>
      <c r="L374" s="2">
        <v>44929</v>
      </c>
      <c r="M374" s="1">
        <f>Tabla1_Resueltas[[#This Row],[Resuelta]]-Tabla1_Resueltas[[#This Row],[Creada]]</f>
        <v>0</v>
      </c>
      <c r="N374" s="1">
        <f>Tabla1_Resueltas[[#This Row],[Fecha Fin Escalado]]-Tabla1_Resueltas[[#This Row],[Fecha Inicio Escalado]]</f>
        <v>0</v>
      </c>
      <c r="O374" s="1">
        <f>YEAR(Tabla1_Resueltas[[#This Row],[Resuelta]])</f>
        <v>2023</v>
      </c>
      <c r="P374" s="1">
        <f>MONTH(Tabla1_Resueltas[[#This Row],[Resuelta]])</f>
        <v>1</v>
      </c>
      <c r="Q374" s="1">
        <f>_xlfn.PERCENTILE.INC(Tabla1_Resueltas[CicleTime],0.85)</f>
        <v>28</v>
      </c>
      <c r="R374" s="1">
        <f>_xlfn.PERCENTILE.INC(Tabla1_Resueltas[CicleTime],0.7)</f>
        <v>9</v>
      </c>
      <c r="S374" s="1">
        <f>_xlfn.PERCENTILE.INC(Tabla1_Resueltas[CicleTime],0.5)</f>
        <v>3</v>
      </c>
    </row>
    <row r="375" spans="1:19" x14ac:dyDescent="0.35">
      <c r="A375" t="s">
        <v>19</v>
      </c>
      <c r="B375" t="s">
        <v>2084</v>
      </c>
      <c r="C375" t="s">
        <v>36</v>
      </c>
      <c r="D375" t="s">
        <v>132</v>
      </c>
      <c r="E375" t="s">
        <v>360</v>
      </c>
      <c r="F375">
        <v>6121639</v>
      </c>
      <c r="G375" s="2">
        <v>44929</v>
      </c>
      <c r="H375" s="2">
        <v>44950</v>
      </c>
      <c r="I375" s="2">
        <v>44929</v>
      </c>
      <c r="J375" s="2">
        <v>44935</v>
      </c>
      <c r="K375" t="s">
        <v>1037</v>
      </c>
      <c r="L375" s="2">
        <v>44935</v>
      </c>
      <c r="M375" s="1">
        <f>Tabla1_Resueltas[[#This Row],[Resuelta]]-Tabla1_Resueltas[[#This Row],[Creada]]</f>
        <v>6</v>
      </c>
      <c r="N375" s="1">
        <f>Tabla1_Resueltas[[#This Row],[Fecha Fin Escalado]]-Tabla1_Resueltas[[#This Row],[Fecha Inicio Escalado]]</f>
        <v>6</v>
      </c>
      <c r="O375" s="1">
        <f>YEAR(Tabla1_Resueltas[[#This Row],[Resuelta]])</f>
        <v>2023</v>
      </c>
      <c r="P375" s="1">
        <f>MONTH(Tabla1_Resueltas[[#This Row],[Resuelta]])</f>
        <v>1</v>
      </c>
      <c r="Q375" s="1">
        <f>_xlfn.PERCENTILE.INC(Tabla1_Resueltas[CicleTime],0.85)</f>
        <v>28</v>
      </c>
      <c r="R375" s="1">
        <f>_xlfn.PERCENTILE.INC(Tabla1_Resueltas[CicleTime],0.7)</f>
        <v>9</v>
      </c>
      <c r="S375" s="1">
        <f>_xlfn.PERCENTILE.INC(Tabla1_Resueltas[CicleTime],0.5)</f>
        <v>3</v>
      </c>
    </row>
    <row r="376" spans="1:19" x14ac:dyDescent="0.35">
      <c r="A376" t="s">
        <v>19</v>
      </c>
      <c r="B376" t="s">
        <v>2086</v>
      </c>
      <c r="C376" t="s">
        <v>36</v>
      </c>
      <c r="D376" t="s">
        <v>132</v>
      </c>
      <c r="E376" t="s">
        <v>361</v>
      </c>
      <c r="F376">
        <v>6121349</v>
      </c>
      <c r="G376" s="2">
        <v>44929</v>
      </c>
      <c r="H376" s="2">
        <v>44958</v>
      </c>
      <c r="I376" s="2">
        <v>44929</v>
      </c>
      <c r="J376" s="2">
        <v>44943</v>
      </c>
      <c r="K376" t="s">
        <v>1037</v>
      </c>
      <c r="L376" s="2">
        <v>44943</v>
      </c>
      <c r="M376" s="1">
        <f>Tabla1_Resueltas[[#This Row],[Resuelta]]-Tabla1_Resueltas[[#This Row],[Creada]]</f>
        <v>14</v>
      </c>
      <c r="N376" s="1">
        <f>Tabla1_Resueltas[[#This Row],[Fecha Fin Escalado]]-Tabla1_Resueltas[[#This Row],[Fecha Inicio Escalado]]</f>
        <v>14</v>
      </c>
      <c r="O376" s="1">
        <f>YEAR(Tabla1_Resueltas[[#This Row],[Resuelta]])</f>
        <v>2023</v>
      </c>
      <c r="P376" s="1">
        <f>MONTH(Tabla1_Resueltas[[#This Row],[Resuelta]])</f>
        <v>1</v>
      </c>
      <c r="Q376" s="1">
        <f>_xlfn.PERCENTILE.INC(Tabla1_Resueltas[CicleTime],0.85)</f>
        <v>28</v>
      </c>
      <c r="R376" s="1">
        <f>_xlfn.PERCENTILE.INC(Tabla1_Resueltas[CicleTime],0.7)</f>
        <v>9</v>
      </c>
      <c r="S376" s="1">
        <f>_xlfn.PERCENTILE.INC(Tabla1_Resueltas[CicleTime],0.5)</f>
        <v>3</v>
      </c>
    </row>
    <row r="377" spans="1:19" x14ac:dyDescent="0.35">
      <c r="A377" t="s">
        <v>19</v>
      </c>
      <c r="B377" t="s">
        <v>2086</v>
      </c>
      <c r="C377" t="s">
        <v>20</v>
      </c>
      <c r="D377" t="s">
        <v>132</v>
      </c>
      <c r="E377" t="s">
        <v>362</v>
      </c>
      <c r="F377">
        <v>6121345</v>
      </c>
      <c r="G377" s="2">
        <v>44929</v>
      </c>
      <c r="H377" s="2">
        <v>44945</v>
      </c>
      <c r="I377" s="2">
        <v>44929</v>
      </c>
      <c r="J377" s="2">
        <v>44930</v>
      </c>
      <c r="K377" t="s">
        <v>1037</v>
      </c>
      <c r="L377" s="2">
        <v>44930</v>
      </c>
      <c r="M377" s="1">
        <f>Tabla1_Resueltas[[#This Row],[Resuelta]]-Tabla1_Resueltas[[#This Row],[Creada]]</f>
        <v>1</v>
      </c>
      <c r="N377" s="1">
        <f>Tabla1_Resueltas[[#This Row],[Fecha Fin Escalado]]-Tabla1_Resueltas[[#This Row],[Fecha Inicio Escalado]]</f>
        <v>1</v>
      </c>
      <c r="O377" s="1">
        <f>YEAR(Tabla1_Resueltas[[#This Row],[Resuelta]])</f>
        <v>2023</v>
      </c>
      <c r="P377" s="1">
        <f>MONTH(Tabla1_Resueltas[[#This Row],[Resuelta]])</f>
        <v>1</v>
      </c>
      <c r="Q377" s="1">
        <f>_xlfn.PERCENTILE.INC(Tabla1_Resueltas[CicleTime],0.85)</f>
        <v>28</v>
      </c>
      <c r="R377" s="1">
        <f>_xlfn.PERCENTILE.INC(Tabla1_Resueltas[CicleTime],0.7)</f>
        <v>9</v>
      </c>
      <c r="S377" s="1">
        <f>_xlfn.PERCENTILE.INC(Tabla1_Resueltas[CicleTime],0.5)</f>
        <v>3</v>
      </c>
    </row>
    <row r="378" spans="1:19" x14ac:dyDescent="0.35">
      <c r="A378" t="s">
        <v>19</v>
      </c>
      <c r="B378" t="s">
        <v>2084</v>
      </c>
      <c r="C378" t="s">
        <v>36</v>
      </c>
      <c r="D378" t="s">
        <v>132</v>
      </c>
      <c r="E378" t="s">
        <v>363</v>
      </c>
      <c r="F378">
        <v>6121248</v>
      </c>
      <c r="G378" s="2">
        <v>44929</v>
      </c>
      <c r="H378" s="2">
        <v>44945</v>
      </c>
      <c r="I378" s="2">
        <v>44929</v>
      </c>
      <c r="J378" s="2">
        <v>44930</v>
      </c>
      <c r="K378" t="s">
        <v>1037</v>
      </c>
      <c r="L378" s="2">
        <v>44930</v>
      </c>
      <c r="M378" s="1">
        <f>Tabla1_Resueltas[[#This Row],[Resuelta]]-Tabla1_Resueltas[[#This Row],[Creada]]</f>
        <v>1</v>
      </c>
      <c r="N378" s="1">
        <f>Tabla1_Resueltas[[#This Row],[Fecha Fin Escalado]]-Tabla1_Resueltas[[#This Row],[Fecha Inicio Escalado]]</f>
        <v>1</v>
      </c>
      <c r="O378" s="1">
        <f>YEAR(Tabla1_Resueltas[[#This Row],[Resuelta]])</f>
        <v>2023</v>
      </c>
      <c r="P378" s="1">
        <f>MONTH(Tabla1_Resueltas[[#This Row],[Resuelta]])</f>
        <v>1</v>
      </c>
      <c r="Q378" s="1">
        <f>_xlfn.PERCENTILE.INC(Tabla1_Resueltas[CicleTime],0.85)</f>
        <v>28</v>
      </c>
      <c r="R378" s="1">
        <f>_xlfn.PERCENTILE.INC(Tabla1_Resueltas[CicleTime],0.7)</f>
        <v>9</v>
      </c>
      <c r="S378" s="1">
        <f>_xlfn.PERCENTILE.INC(Tabla1_Resueltas[CicleTime],0.5)</f>
        <v>3</v>
      </c>
    </row>
    <row r="379" spans="1:19" x14ac:dyDescent="0.35">
      <c r="A379" t="s">
        <v>19</v>
      </c>
      <c r="B379" t="s">
        <v>2088</v>
      </c>
      <c r="C379" t="s">
        <v>20</v>
      </c>
      <c r="D379" t="s">
        <v>132</v>
      </c>
      <c r="E379" t="s">
        <v>364</v>
      </c>
      <c r="F379">
        <v>6121012</v>
      </c>
      <c r="G379" s="2">
        <v>44929</v>
      </c>
      <c r="H379" s="2">
        <v>44945</v>
      </c>
      <c r="I379" s="2">
        <v>44929</v>
      </c>
      <c r="J379" s="2">
        <v>44930</v>
      </c>
      <c r="K379" t="s">
        <v>1037</v>
      </c>
      <c r="L379" s="2">
        <v>44930</v>
      </c>
      <c r="M379" s="1">
        <f>Tabla1_Resueltas[[#This Row],[Resuelta]]-Tabla1_Resueltas[[#This Row],[Creada]]</f>
        <v>1</v>
      </c>
      <c r="N379" s="1">
        <f>Tabla1_Resueltas[[#This Row],[Fecha Fin Escalado]]-Tabla1_Resueltas[[#This Row],[Fecha Inicio Escalado]]</f>
        <v>1</v>
      </c>
      <c r="O379" s="1">
        <f>YEAR(Tabla1_Resueltas[[#This Row],[Resuelta]])</f>
        <v>2023</v>
      </c>
      <c r="P379" s="1">
        <f>MONTH(Tabla1_Resueltas[[#This Row],[Resuelta]])</f>
        <v>1</v>
      </c>
      <c r="Q379" s="1">
        <f>_xlfn.PERCENTILE.INC(Tabla1_Resueltas[CicleTime],0.85)</f>
        <v>28</v>
      </c>
      <c r="R379" s="1">
        <f>_xlfn.PERCENTILE.INC(Tabla1_Resueltas[CicleTime],0.7)</f>
        <v>9</v>
      </c>
      <c r="S379" s="1">
        <f>_xlfn.PERCENTILE.INC(Tabla1_Resueltas[CicleTime],0.5)</f>
        <v>3</v>
      </c>
    </row>
    <row r="380" spans="1:19" x14ac:dyDescent="0.35">
      <c r="A380" t="s">
        <v>19</v>
      </c>
      <c r="B380" t="s">
        <v>2088</v>
      </c>
      <c r="C380" t="s">
        <v>20</v>
      </c>
      <c r="D380" t="s">
        <v>132</v>
      </c>
      <c r="E380" t="s">
        <v>365</v>
      </c>
      <c r="F380">
        <v>6120582</v>
      </c>
      <c r="G380" s="2">
        <v>44929</v>
      </c>
      <c r="H380" s="2">
        <v>44966</v>
      </c>
      <c r="I380" s="2">
        <v>44929</v>
      </c>
      <c r="J380" s="2">
        <v>44951</v>
      </c>
      <c r="K380" t="s">
        <v>1037</v>
      </c>
      <c r="L380" s="2">
        <v>44951</v>
      </c>
      <c r="M380" s="1">
        <f>Tabla1_Resueltas[[#This Row],[Resuelta]]-Tabla1_Resueltas[[#This Row],[Creada]]</f>
        <v>22</v>
      </c>
      <c r="N380" s="1">
        <f>Tabla1_Resueltas[[#This Row],[Fecha Fin Escalado]]-Tabla1_Resueltas[[#This Row],[Fecha Inicio Escalado]]</f>
        <v>22</v>
      </c>
      <c r="O380" s="1">
        <f>YEAR(Tabla1_Resueltas[[#This Row],[Resuelta]])</f>
        <v>2023</v>
      </c>
      <c r="P380" s="1">
        <f>MONTH(Tabla1_Resueltas[[#This Row],[Resuelta]])</f>
        <v>1</v>
      </c>
      <c r="Q380" s="1">
        <f>_xlfn.PERCENTILE.INC(Tabla1_Resueltas[CicleTime],0.85)</f>
        <v>28</v>
      </c>
      <c r="R380" s="1">
        <f>_xlfn.PERCENTILE.INC(Tabla1_Resueltas[CicleTime],0.7)</f>
        <v>9</v>
      </c>
      <c r="S380" s="1">
        <f>_xlfn.PERCENTILE.INC(Tabla1_Resueltas[CicleTime],0.5)</f>
        <v>3</v>
      </c>
    </row>
    <row r="381" spans="1:19" x14ac:dyDescent="0.35">
      <c r="A381" t="s">
        <v>19</v>
      </c>
      <c r="B381" t="s">
        <v>2084</v>
      </c>
      <c r="C381" t="s">
        <v>20</v>
      </c>
      <c r="D381" t="s">
        <v>132</v>
      </c>
      <c r="E381" t="s">
        <v>366</v>
      </c>
      <c r="F381">
        <v>6117221</v>
      </c>
      <c r="G381" s="2">
        <v>44928</v>
      </c>
      <c r="H381" s="2">
        <v>44946</v>
      </c>
      <c r="I381" s="2">
        <v>44929</v>
      </c>
      <c r="J381" s="2">
        <v>44931</v>
      </c>
      <c r="K381" t="s">
        <v>1037</v>
      </c>
      <c r="L381" s="2">
        <v>44931</v>
      </c>
      <c r="M381" s="1">
        <f>Tabla1_Resueltas[[#This Row],[Resuelta]]-Tabla1_Resueltas[[#This Row],[Creada]]</f>
        <v>3</v>
      </c>
      <c r="N381" s="1">
        <f>Tabla1_Resueltas[[#This Row],[Fecha Fin Escalado]]-Tabla1_Resueltas[[#This Row],[Fecha Inicio Escalado]]</f>
        <v>2</v>
      </c>
      <c r="O381" s="1">
        <f>YEAR(Tabla1_Resueltas[[#This Row],[Resuelta]])</f>
        <v>2023</v>
      </c>
      <c r="P381" s="1">
        <f>MONTH(Tabla1_Resueltas[[#This Row],[Resuelta]])</f>
        <v>1</v>
      </c>
      <c r="Q381" s="1">
        <f>_xlfn.PERCENTILE.INC(Tabla1_Resueltas[CicleTime],0.85)</f>
        <v>28</v>
      </c>
      <c r="R381" s="1">
        <f>_xlfn.PERCENTILE.INC(Tabla1_Resueltas[CicleTime],0.7)</f>
        <v>9</v>
      </c>
      <c r="S381" s="1">
        <f>_xlfn.PERCENTILE.INC(Tabla1_Resueltas[CicleTime],0.5)</f>
        <v>3</v>
      </c>
    </row>
    <row r="382" spans="1:19" x14ac:dyDescent="0.35">
      <c r="A382" t="s">
        <v>19</v>
      </c>
      <c r="B382" t="s">
        <v>2084</v>
      </c>
      <c r="C382" t="s">
        <v>20</v>
      </c>
      <c r="D382" t="s">
        <v>132</v>
      </c>
      <c r="E382" t="s">
        <v>367</v>
      </c>
      <c r="F382">
        <v>6116149</v>
      </c>
      <c r="G382" s="2">
        <v>44928</v>
      </c>
      <c r="H382" s="2">
        <v>44946</v>
      </c>
      <c r="I382" s="2"/>
      <c r="J382" s="2"/>
      <c r="K382" t="s">
        <v>1037</v>
      </c>
      <c r="L382" s="2">
        <v>44931</v>
      </c>
      <c r="M382" s="1">
        <f>Tabla1_Resueltas[[#This Row],[Resuelta]]-Tabla1_Resueltas[[#This Row],[Creada]]</f>
        <v>3</v>
      </c>
      <c r="N382" s="1">
        <f>Tabla1_Resueltas[[#This Row],[Fecha Fin Escalado]]-Tabla1_Resueltas[[#This Row],[Fecha Inicio Escalado]]</f>
        <v>0</v>
      </c>
      <c r="O382" s="1">
        <f>YEAR(Tabla1_Resueltas[[#This Row],[Resuelta]])</f>
        <v>2023</v>
      </c>
      <c r="P382" s="1">
        <f>MONTH(Tabla1_Resueltas[[#This Row],[Resuelta]])</f>
        <v>1</v>
      </c>
      <c r="Q382" s="1">
        <f>_xlfn.PERCENTILE.INC(Tabla1_Resueltas[CicleTime],0.85)</f>
        <v>28</v>
      </c>
      <c r="R382" s="1">
        <f>_xlfn.PERCENTILE.INC(Tabla1_Resueltas[CicleTime],0.7)</f>
        <v>9</v>
      </c>
      <c r="S382" s="1">
        <f>_xlfn.PERCENTILE.INC(Tabla1_Resueltas[CicleTime],0.5)</f>
        <v>3</v>
      </c>
    </row>
    <row r="383" spans="1:19" x14ac:dyDescent="0.35">
      <c r="A383" t="s">
        <v>19</v>
      </c>
      <c r="B383" t="s">
        <v>2084</v>
      </c>
      <c r="C383" t="s">
        <v>20</v>
      </c>
      <c r="D383" t="s">
        <v>132</v>
      </c>
      <c r="E383" t="s">
        <v>368</v>
      </c>
      <c r="F383">
        <v>6116111</v>
      </c>
      <c r="G383" s="2">
        <v>44928</v>
      </c>
      <c r="H383" s="2">
        <v>44944</v>
      </c>
      <c r="I383" s="2"/>
      <c r="J383" s="2"/>
      <c r="K383" t="s">
        <v>1037</v>
      </c>
      <c r="L383" s="2">
        <v>44929</v>
      </c>
      <c r="M383" s="1">
        <f>Tabla1_Resueltas[[#This Row],[Resuelta]]-Tabla1_Resueltas[[#This Row],[Creada]]</f>
        <v>1</v>
      </c>
      <c r="N383" s="1">
        <f>Tabla1_Resueltas[[#This Row],[Fecha Fin Escalado]]-Tabla1_Resueltas[[#This Row],[Fecha Inicio Escalado]]</f>
        <v>0</v>
      </c>
      <c r="O383" s="1">
        <f>YEAR(Tabla1_Resueltas[[#This Row],[Resuelta]])</f>
        <v>2023</v>
      </c>
      <c r="P383" s="1">
        <f>MONTH(Tabla1_Resueltas[[#This Row],[Resuelta]])</f>
        <v>1</v>
      </c>
      <c r="Q383" s="1">
        <f>_xlfn.PERCENTILE.INC(Tabla1_Resueltas[CicleTime],0.85)</f>
        <v>28</v>
      </c>
      <c r="R383" s="1">
        <f>_xlfn.PERCENTILE.INC(Tabla1_Resueltas[CicleTime],0.7)</f>
        <v>9</v>
      </c>
      <c r="S383" s="1">
        <f>_xlfn.PERCENTILE.INC(Tabla1_Resueltas[CicleTime],0.5)</f>
        <v>3</v>
      </c>
    </row>
    <row r="384" spans="1:19" x14ac:dyDescent="0.35">
      <c r="A384" t="s">
        <v>19</v>
      </c>
      <c r="B384" t="s">
        <v>2084</v>
      </c>
      <c r="C384" t="s">
        <v>20</v>
      </c>
      <c r="D384" t="s">
        <v>132</v>
      </c>
      <c r="E384" t="s">
        <v>369</v>
      </c>
      <c r="F384">
        <v>6116110</v>
      </c>
      <c r="G384" s="2">
        <v>44928</v>
      </c>
      <c r="H384" s="2">
        <v>44945</v>
      </c>
      <c r="I384" s="2"/>
      <c r="J384" s="2"/>
      <c r="K384" t="s">
        <v>1037</v>
      </c>
      <c r="L384" s="2">
        <v>44930</v>
      </c>
      <c r="M384" s="1">
        <f>Tabla1_Resueltas[[#This Row],[Resuelta]]-Tabla1_Resueltas[[#This Row],[Creada]]</f>
        <v>2</v>
      </c>
      <c r="N384" s="1">
        <f>Tabla1_Resueltas[[#This Row],[Fecha Fin Escalado]]-Tabla1_Resueltas[[#This Row],[Fecha Inicio Escalado]]</f>
        <v>0</v>
      </c>
      <c r="O384" s="1">
        <f>YEAR(Tabla1_Resueltas[[#This Row],[Resuelta]])</f>
        <v>2023</v>
      </c>
      <c r="P384" s="1">
        <f>MONTH(Tabla1_Resueltas[[#This Row],[Resuelta]])</f>
        <v>1</v>
      </c>
      <c r="Q384" s="1">
        <f>_xlfn.PERCENTILE.INC(Tabla1_Resueltas[CicleTime],0.85)</f>
        <v>28</v>
      </c>
      <c r="R384" s="1">
        <f>_xlfn.PERCENTILE.INC(Tabla1_Resueltas[CicleTime],0.7)</f>
        <v>9</v>
      </c>
      <c r="S384" s="1">
        <f>_xlfn.PERCENTILE.INC(Tabla1_Resueltas[CicleTime],0.5)</f>
        <v>3</v>
      </c>
    </row>
    <row r="385" spans="1:19" x14ac:dyDescent="0.35">
      <c r="A385" t="s">
        <v>19</v>
      </c>
      <c r="B385" t="s">
        <v>2088</v>
      </c>
      <c r="C385" t="s">
        <v>36</v>
      </c>
      <c r="D385" t="s">
        <v>132</v>
      </c>
      <c r="E385" t="s">
        <v>370</v>
      </c>
      <c r="F385">
        <v>6115923</v>
      </c>
      <c r="G385" s="2">
        <v>44928</v>
      </c>
      <c r="H385" s="2">
        <v>44953</v>
      </c>
      <c r="I385" s="2">
        <v>44928</v>
      </c>
      <c r="J385" s="2">
        <v>44938</v>
      </c>
      <c r="K385" t="s">
        <v>1037</v>
      </c>
      <c r="L385" s="2">
        <v>44938</v>
      </c>
      <c r="M385" s="1">
        <f>Tabla1_Resueltas[[#This Row],[Resuelta]]-Tabla1_Resueltas[[#This Row],[Creada]]</f>
        <v>10</v>
      </c>
      <c r="N385" s="1">
        <f>Tabla1_Resueltas[[#This Row],[Fecha Fin Escalado]]-Tabla1_Resueltas[[#This Row],[Fecha Inicio Escalado]]</f>
        <v>10</v>
      </c>
      <c r="O385" s="1">
        <f>YEAR(Tabla1_Resueltas[[#This Row],[Resuelta]])</f>
        <v>2023</v>
      </c>
      <c r="P385" s="1">
        <f>MONTH(Tabla1_Resueltas[[#This Row],[Resuelta]])</f>
        <v>1</v>
      </c>
      <c r="Q385" s="1">
        <f>_xlfn.PERCENTILE.INC(Tabla1_Resueltas[CicleTime],0.85)</f>
        <v>28</v>
      </c>
      <c r="R385" s="1">
        <f>_xlfn.PERCENTILE.INC(Tabla1_Resueltas[CicleTime],0.7)</f>
        <v>9</v>
      </c>
      <c r="S385" s="1">
        <f>_xlfn.PERCENTILE.INC(Tabla1_Resueltas[CicleTime],0.5)</f>
        <v>3</v>
      </c>
    </row>
    <row r="386" spans="1:19" x14ac:dyDescent="0.35">
      <c r="A386" t="s">
        <v>19</v>
      </c>
      <c r="B386" t="s">
        <v>2084</v>
      </c>
      <c r="C386" t="s">
        <v>20</v>
      </c>
      <c r="D386" t="s">
        <v>132</v>
      </c>
      <c r="E386" t="s">
        <v>371</v>
      </c>
      <c r="F386">
        <v>6115595</v>
      </c>
      <c r="G386" s="2">
        <v>44928</v>
      </c>
      <c r="H386" s="2">
        <v>44954</v>
      </c>
      <c r="I386" s="2">
        <v>44928</v>
      </c>
      <c r="J386" s="2">
        <v>44939</v>
      </c>
      <c r="K386" t="s">
        <v>1037</v>
      </c>
      <c r="L386" s="2">
        <v>44939</v>
      </c>
      <c r="M386" s="1">
        <f>Tabla1_Resueltas[[#This Row],[Resuelta]]-Tabla1_Resueltas[[#This Row],[Creada]]</f>
        <v>11</v>
      </c>
      <c r="N386" s="1">
        <f>Tabla1_Resueltas[[#This Row],[Fecha Fin Escalado]]-Tabla1_Resueltas[[#This Row],[Fecha Inicio Escalado]]</f>
        <v>11</v>
      </c>
      <c r="O386" s="1">
        <f>YEAR(Tabla1_Resueltas[[#This Row],[Resuelta]])</f>
        <v>2023</v>
      </c>
      <c r="P386" s="1">
        <f>MONTH(Tabla1_Resueltas[[#This Row],[Resuelta]])</f>
        <v>1</v>
      </c>
      <c r="Q386" s="1">
        <f>_xlfn.PERCENTILE.INC(Tabla1_Resueltas[CicleTime],0.85)</f>
        <v>28</v>
      </c>
      <c r="R386" s="1">
        <f>_xlfn.PERCENTILE.INC(Tabla1_Resueltas[CicleTime],0.7)</f>
        <v>9</v>
      </c>
      <c r="S386" s="1">
        <f>_xlfn.PERCENTILE.INC(Tabla1_Resueltas[CicleTime],0.5)</f>
        <v>3</v>
      </c>
    </row>
    <row r="387" spans="1:19" x14ac:dyDescent="0.35">
      <c r="A387" t="s">
        <v>19</v>
      </c>
      <c r="B387" t="s">
        <v>2084</v>
      </c>
      <c r="C387" t="s">
        <v>20</v>
      </c>
      <c r="D387" t="s">
        <v>132</v>
      </c>
      <c r="E387" t="s">
        <v>372</v>
      </c>
      <c r="F387">
        <v>6115549</v>
      </c>
      <c r="G387" s="2">
        <v>44928</v>
      </c>
      <c r="H387" s="2">
        <v>44944</v>
      </c>
      <c r="I387" s="2">
        <v>44928</v>
      </c>
      <c r="J387" s="2">
        <v>44929</v>
      </c>
      <c r="K387" t="s">
        <v>1037</v>
      </c>
      <c r="L387" s="2">
        <v>44929</v>
      </c>
      <c r="M387" s="1">
        <f>Tabla1_Resueltas[[#This Row],[Resuelta]]-Tabla1_Resueltas[[#This Row],[Creada]]</f>
        <v>1</v>
      </c>
      <c r="N387" s="1">
        <f>Tabla1_Resueltas[[#This Row],[Fecha Fin Escalado]]-Tabla1_Resueltas[[#This Row],[Fecha Inicio Escalado]]</f>
        <v>1</v>
      </c>
      <c r="O387" s="1">
        <f>YEAR(Tabla1_Resueltas[[#This Row],[Resuelta]])</f>
        <v>2023</v>
      </c>
      <c r="P387" s="1">
        <f>MONTH(Tabla1_Resueltas[[#This Row],[Resuelta]])</f>
        <v>1</v>
      </c>
      <c r="Q387" s="1">
        <f>_xlfn.PERCENTILE.INC(Tabla1_Resueltas[CicleTime],0.85)</f>
        <v>28</v>
      </c>
      <c r="R387" s="1">
        <f>_xlfn.PERCENTILE.INC(Tabla1_Resueltas[CicleTime],0.7)</f>
        <v>9</v>
      </c>
      <c r="S387" s="1">
        <f>_xlfn.PERCENTILE.INC(Tabla1_Resueltas[CicleTime],0.5)</f>
        <v>3</v>
      </c>
    </row>
    <row r="388" spans="1:19" x14ac:dyDescent="0.35">
      <c r="A388" t="s">
        <v>19</v>
      </c>
      <c r="B388" t="s">
        <v>2086</v>
      </c>
      <c r="C388" t="s">
        <v>20</v>
      </c>
      <c r="D388" t="s">
        <v>132</v>
      </c>
      <c r="E388" t="s">
        <v>373</v>
      </c>
      <c r="F388">
        <v>6115648</v>
      </c>
      <c r="G388" s="2">
        <v>44928</v>
      </c>
      <c r="H388" s="2">
        <v>44944</v>
      </c>
      <c r="I388" s="2">
        <v>44928</v>
      </c>
      <c r="J388" s="2">
        <v>44929</v>
      </c>
      <c r="K388" t="s">
        <v>1037</v>
      </c>
      <c r="L388" s="2">
        <v>44929</v>
      </c>
      <c r="M388" s="1">
        <f>Tabla1_Resueltas[[#This Row],[Resuelta]]-Tabla1_Resueltas[[#This Row],[Creada]]</f>
        <v>1</v>
      </c>
      <c r="N388" s="1">
        <f>Tabla1_Resueltas[[#This Row],[Fecha Fin Escalado]]-Tabla1_Resueltas[[#This Row],[Fecha Inicio Escalado]]</f>
        <v>1</v>
      </c>
      <c r="O388" s="1">
        <f>YEAR(Tabla1_Resueltas[[#This Row],[Resuelta]])</f>
        <v>2023</v>
      </c>
      <c r="P388" s="1">
        <f>MONTH(Tabla1_Resueltas[[#This Row],[Resuelta]])</f>
        <v>1</v>
      </c>
      <c r="Q388" s="1">
        <f>_xlfn.PERCENTILE.INC(Tabla1_Resueltas[CicleTime],0.85)</f>
        <v>28</v>
      </c>
      <c r="R388" s="1">
        <f>_xlfn.PERCENTILE.INC(Tabla1_Resueltas[CicleTime],0.7)</f>
        <v>9</v>
      </c>
      <c r="S388" s="1">
        <f>_xlfn.PERCENTILE.INC(Tabla1_Resueltas[CicleTime],0.5)</f>
        <v>3</v>
      </c>
    </row>
    <row r="389" spans="1:19" x14ac:dyDescent="0.35">
      <c r="A389" t="s">
        <v>19</v>
      </c>
      <c r="B389" t="s">
        <v>2084</v>
      </c>
      <c r="C389" t="s">
        <v>36</v>
      </c>
      <c r="D389" t="s">
        <v>132</v>
      </c>
      <c r="E389" t="s">
        <v>374</v>
      </c>
      <c r="F389">
        <v>6115546</v>
      </c>
      <c r="G389" s="2">
        <v>44928</v>
      </c>
      <c r="H389" s="2">
        <v>44944</v>
      </c>
      <c r="I389" s="2"/>
      <c r="J389" s="2"/>
      <c r="K389" t="s">
        <v>1037</v>
      </c>
      <c r="L389" s="2">
        <v>44929</v>
      </c>
      <c r="M389" s="1">
        <f>Tabla1_Resueltas[[#This Row],[Resuelta]]-Tabla1_Resueltas[[#This Row],[Creada]]</f>
        <v>1</v>
      </c>
      <c r="N389" s="1">
        <f>Tabla1_Resueltas[[#This Row],[Fecha Fin Escalado]]-Tabla1_Resueltas[[#This Row],[Fecha Inicio Escalado]]</f>
        <v>0</v>
      </c>
      <c r="O389" s="1">
        <f>YEAR(Tabla1_Resueltas[[#This Row],[Resuelta]])</f>
        <v>2023</v>
      </c>
      <c r="P389" s="1">
        <f>MONTH(Tabla1_Resueltas[[#This Row],[Resuelta]])</f>
        <v>1</v>
      </c>
      <c r="Q389" s="1">
        <f>_xlfn.PERCENTILE.INC(Tabla1_Resueltas[CicleTime],0.85)</f>
        <v>28</v>
      </c>
      <c r="R389" s="1">
        <f>_xlfn.PERCENTILE.INC(Tabla1_Resueltas[CicleTime],0.7)</f>
        <v>9</v>
      </c>
      <c r="S389" s="1">
        <f>_xlfn.PERCENTILE.INC(Tabla1_Resueltas[CicleTime],0.5)</f>
        <v>3</v>
      </c>
    </row>
    <row r="390" spans="1:19" x14ac:dyDescent="0.35">
      <c r="A390" t="s">
        <v>19</v>
      </c>
      <c r="B390" t="s">
        <v>2086</v>
      </c>
      <c r="C390" t="s">
        <v>43</v>
      </c>
      <c r="D390" t="s">
        <v>132</v>
      </c>
      <c r="E390" t="s">
        <v>375</v>
      </c>
      <c r="F390">
        <v>6115638</v>
      </c>
      <c r="G390" s="2">
        <v>44928</v>
      </c>
      <c r="H390" s="2">
        <v>44944</v>
      </c>
      <c r="I390" s="2">
        <v>44928</v>
      </c>
      <c r="J390" s="2">
        <v>44929</v>
      </c>
      <c r="K390" t="s">
        <v>1037</v>
      </c>
      <c r="L390" s="2">
        <v>44929</v>
      </c>
      <c r="M390" s="1">
        <f>Tabla1_Resueltas[[#This Row],[Resuelta]]-Tabla1_Resueltas[[#This Row],[Creada]]</f>
        <v>1</v>
      </c>
      <c r="N390" s="1">
        <f>Tabla1_Resueltas[[#This Row],[Fecha Fin Escalado]]-Tabla1_Resueltas[[#This Row],[Fecha Inicio Escalado]]</f>
        <v>1</v>
      </c>
      <c r="O390" s="1">
        <f>YEAR(Tabla1_Resueltas[[#This Row],[Resuelta]])</f>
        <v>2023</v>
      </c>
      <c r="P390" s="1">
        <f>MONTH(Tabla1_Resueltas[[#This Row],[Resuelta]])</f>
        <v>1</v>
      </c>
      <c r="Q390" s="1">
        <f>_xlfn.PERCENTILE.INC(Tabla1_Resueltas[CicleTime],0.85)</f>
        <v>28</v>
      </c>
      <c r="R390" s="1">
        <f>_xlfn.PERCENTILE.INC(Tabla1_Resueltas[CicleTime],0.7)</f>
        <v>9</v>
      </c>
      <c r="S390" s="1">
        <f>_xlfn.PERCENTILE.INC(Tabla1_Resueltas[CicleTime],0.5)</f>
        <v>3</v>
      </c>
    </row>
    <row r="391" spans="1:19" x14ac:dyDescent="0.35">
      <c r="A391" t="s">
        <v>19</v>
      </c>
      <c r="B391" t="s">
        <v>2086</v>
      </c>
      <c r="C391" t="s">
        <v>20</v>
      </c>
      <c r="D391" t="s">
        <v>132</v>
      </c>
      <c r="E391" t="s">
        <v>376</v>
      </c>
      <c r="F391">
        <v>6115620</v>
      </c>
      <c r="G391" s="2">
        <v>44928</v>
      </c>
      <c r="H391" s="2">
        <v>44946</v>
      </c>
      <c r="I391" s="2">
        <v>44929</v>
      </c>
      <c r="J391" s="2">
        <v>44931</v>
      </c>
      <c r="K391" t="s">
        <v>1037</v>
      </c>
      <c r="L391" s="2">
        <v>44931</v>
      </c>
      <c r="M391" s="1">
        <f>Tabla1_Resueltas[[#This Row],[Resuelta]]-Tabla1_Resueltas[[#This Row],[Creada]]</f>
        <v>3</v>
      </c>
      <c r="N391" s="1">
        <f>Tabla1_Resueltas[[#This Row],[Fecha Fin Escalado]]-Tabla1_Resueltas[[#This Row],[Fecha Inicio Escalado]]</f>
        <v>2</v>
      </c>
      <c r="O391" s="1">
        <f>YEAR(Tabla1_Resueltas[[#This Row],[Resuelta]])</f>
        <v>2023</v>
      </c>
      <c r="P391" s="1">
        <f>MONTH(Tabla1_Resueltas[[#This Row],[Resuelta]])</f>
        <v>1</v>
      </c>
      <c r="Q391" s="1">
        <f>_xlfn.PERCENTILE.INC(Tabla1_Resueltas[CicleTime],0.85)</f>
        <v>28</v>
      </c>
      <c r="R391" s="1">
        <f>_xlfn.PERCENTILE.INC(Tabla1_Resueltas[CicleTime],0.7)</f>
        <v>9</v>
      </c>
      <c r="S391" s="1">
        <f>_xlfn.PERCENTILE.INC(Tabla1_Resueltas[CicleTime],0.5)</f>
        <v>3</v>
      </c>
    </row>
    <row r="392" spans="1:19" x14ac:dyDescent="0.35">
      <c r="A392" t="s">
        <v>19</v>
      </c>
      <c r="B392" t="s">
        <v>2086</v>
      </c>
      <c r="C392" t="s">
        <v>20</v>
      </c>
      <c r="D392" t="s">
        <v>132</v>
      </c>
      <c r="E392" t="s">
        <v>377</v>
      </c>
      <c r="F392">
        <v>6115611</v>
      </c>
      <c r="G392" s="2">
        <v>44928</v>
      </c>
      <c r="H392" s="2">
        <v>44944</v>
      </c>
      <c r="I392" s="2">
        <v>44928</v>
      </c>
      <c r="J392" s="2">
        <v>44929</v>
      </c>
      <c r="K392" t="s">
        <v>1037</v>
      </c>
      <c r="L392" s="2">
        <v>44929</v>
      </c>
      <c r="M392" s="1">
        <f>Tabla1_Resueltas[[#This Row],[Resuelta]]-Tabla1_Resueltas[[#This Row],[Creada]]</f>
        <v>1</v>
      </c>
      <c r="N392" s="1">
        <f>Tabla1_Resueltas[[#This Row],[Fecha Fin Escalado]]-Tabla1_Resueltas[[#This Row],[Fecha Inicio Escalado]]</f>
        <v>1</v>
      </c>
      <c r="O392" s="1">
        <f>YEAR(Tabla1_Resueltas[[#This Row],[Resuelta]])</f>
        <v>2023</v>
      </c>
      <c r="P392" s="1">
        <f>MONTH(Tabla1_Resueltas[[#This Row],[Resuelta]])</f>
        <v>1</v>
      </c>
      <c r="Q392" s="1">
        <f>_xlfn.PERCENTILE.INC(Tabla1_Resueltas[CicleTime],0.85)</f>
        <v>28</v>
      </c>
      <c r="R392" s="1">
        <f>_xlfn.PERCENTILE.INC(Tabla1_Resueltas[CicleTime],0.7)</f>
        <v>9</v>
      </c>
      <c r="S392" s="1">
        <f>_xlfn.PERCENTILE.INC(Tabla1_Resueltas[CicleTime],0.5)</f>
        <v>3</v>
      </c>
    </row>
    <row r="393" spans="1:19" x14ac:dyDescent="0.35">
      <c r="A393" t="s">
        <v>19</v>
      </c>
      <c r="B393" t="s">
        <v>2084</v>
      </c>
      <c r="C393" t="s">
        <v>20</v>
      </c>
      <c r="D393" t="s">
        <v>132</v>
      </c>
      <c r="E393" t="s">
        <v>378</v>
      </c>
      <c r="F393">
        <v>6115104</v>
      </c>
      <c r="G393" s="2">
        <v>44928</v>
      </c>
      <c r="H393" s="2">
        <v>44943</v>
      </c>
      <c r="I393" s="2">
        <v>44928</v>
      </c>
      <c r="J393" s="2">
        <v>44928</v>
      </c>
      <c r="K393" t="s">
        <v>1037</v>
      </c>
      <c r="L393" s="2">
        <v>44928</v>
      </c>
      <c r="M393" s="1">
        <f>Tabla1_Resueltas[[#This Row],[Resuelta]]-Tabla1_Resueltas[[#This Row],[Creada]]</f>
        <v>0</v>
      </c>
      <c r="N393" s="1">
        <f>Tabla1_Resueltas[[#This Row],[Fecha Fin Escalado]]-Tabla1_Resueltas[[#This Row],[Fecha Inicio Escalado]]</f>
        <v>0</v>
      </c>
      <c r="O393" s="1">
        <f>YEAR(Tabla1_Resueltas[[#This Row],[Resuelta]])</f>
        <v>2023</v>
      </c>
      <c r="P393" s="1">
        <f>MONTH(Tabla1_Resueltas[[#This Row],[Resuelta]])</f>
        <v>1</v>
      </c>
      <c r="Q393" s="1">
        <f>_xlfn.PERCENTILE.INC(Tabla1_Resueltas[CicleTime],0.85)</f>
        <v>28</v>
      </c>
      <c r="R393" s="1">
        <f>_xlfn.PERCENTILE.INC(Tabla1_Resueltas[CicleTime],0.7)</f>
        <v>9</v>
      </c>
      <c r="S393" s="1">
        <f>_xlfn.PERCENTILE.INC(Tabla1_Resueltas[CicleTime],0.5)</f>
        <v>3</v>
      </c>
    </row>
    <row r="394" spans="1:19" x14ac:dyDescent="0.35">
      <c r="A394" t="s">
        <v>19</v>
      </c>
      <c r="B394" t="s">
        <v>2088</v>
      </c>
      <c r="C394" t="s">
        <v>20</v>
      </c>
      <c r="D394" t="s">
        <v>132</v>
      </c>
      <c r="E394" t="s">
        <v>379</v>
      </c>
      <c r="F394">
        <v>6115285</v>
      </c>
      <c r="G394" s="2">
        <v>44928</v>
      </c>
      <c r="H394" s="2">
        <v>44944</v>
      </c>
      <c r="I394" s="2"/>
      <c r="J394" s="2"/>
      <c r="K394" t="s">
        <v>1037</v>
      </c>
      <c r="L394" s="2">
        <v>44929</v>
      </c>
      <c r="M394" s="1">
        <f>Tabla1_Resueltas[[#This Row],[Resuelta]]-Tabla1_Resueltas[[#This Row],[Creada]]</f>
        <v>1</v>
      </c>
      <c r="N394" s="1">
        <f>Tabla1_Resueltas[[#This Row],[Fecha Fin Escalado]]-Tabla1_Resueltas[[#This Row],[Fecha Inicio Escalado]]</f>
        <v>0</v>
      </c>
      <c r="O394" s="1">
        <f>YEAR(Tabla1_Resueltas[[#This Row],[Resuelta]])</f>
        <v>2023</v>
      </c>
      <c r="P394" s="1">
        <f>MONTH(Tabla1_Resueltas[[#This Row],[Resuelta]])</f>
        <v>1</v>
      </c>
      <c r="Q394" s="1">
        <f>_xlfn.PERCENTILE.INC(Tabla1_Resueltas[CicleTime],0.85)</f>
        <v>28</v>
      </c>
      <c r="R394" s="1">
        <f>_xlfn.PERCENTILE.INC(Tabla1_Resueltas[CicleTime],0.7)</f>
        <v>9</v>
      </c>
      <c r="S394" s="1">
        <f>_xlfn.PERCENTILE.INC(Tabla1_Resueltas[CicleTime],0.5)</f>
        <v>3</v>
      </c>
    </row>
    <row r="395" spans="1:19" x14ac:dyDescent="0.35">
      <c r="A395" t="s">
        <v>19</v>
      </c>
      <c r="B395" t="s">
        <v>2088</v>
      </c>
      <c r="C395" t="s">
        <v>20</v>
      </c>
      <c r="D395" t="s">
        <v>132</v>
      </c>
      <c r="E395" t="s">
        <v>380</v>
      </c>
      <c r="F395">
        <v>6115279</v>
      </c>
      <c r="G395" s="2">
        <v>44928</v>
      </c>
      <c r="H395" s="2">
        <v>44966</v>
      </c>
      <c r="I395" s="2">
        <v>44928</v>
      </c>
      <c r="J395" s="2">
        <v>44928</v>
      </c>
      <c r="K395" t="s">
        <v>1037</v>
      </c>
      <c r="L395" s="2">
        <v>44951</v>
      </c>
      <c r="M395" s="1">
        <f>Tabla1_Resueltas[[#This Row],[Resuelta]]-Tabla1_Resueltas[[#This Row],[Creada]]</f>
        <v>23</v>
      </c>
      <c r="N395" s="1">
        <f>Tabla1_Resueltas[[#This Row],[Fecha Fin Escalado]]-Tabla1_Resueltas[[#This Row],[Fecha Inicio Escalado]]</f>
        <v>0</v>
      </c>
      <c r="O395" s="1">
        <f>YEAR(Tabla1_Resueltas[[#This Row],[Resuelta]])</f>
        <v>2023</v>
      </c>
      <c r="P395" s="1">
        <f>MONTH(Tabla1_Resueltas[[#This Row],[Resuelta]])</f>
        <v>1</v>
      </c>
      <c r="Q395" s="1">
        <f>_xlfn.PERCENTILE.INC(Tabla1_Resueltas[CicleTime],0.85)</f>
        <v>28</v>
      </c>
      <c r="R395" s="1">
        <f>_xlfn.PERCENTILE.INC(Tabla1_Resueltas[CicleTime],0.7)</f>
        <v>9</v>
      </c>
      <c r="S395" s="1">
        <f>_xlfn.PERCENTILE.INC(Tabla1_Resueltas[CicleTime],0.5)</f>
        <v>3</v>
      </c>
    </row>
    <row r="396" spans="1:19" x14ac:dyDescent="0.35">
      <c r="A396" t="s">
        <v>19</v>
      </c>
      <c r="B396" t="s">
        <v>2088</v>
      </c>
      <c r="C396" t="s">
        <v>20</v>
      </c>
      <c r="D396" t="s">
        <v>132</v>
      </c>
      <c r="E396" t="s">
        <v>381</v>
      </c>
      <c r="F396">
        <v>6115276</v>
      </c>
      <c r="G396" s="2">
        <v>44928</v>
      </c>
      <c r="H396" s="2">
        <v>44966</v>
      </c>
      <c r="I396" s="2">
        <v>44928</v>
      </c>
      <c r="J396" s="2">
        <v>44951</v>
      </c>
      <c r="K396" t="s">
        <v>1037</v>
      </c>
      <c r="L396" s="2">
        <v>44951</v>
      </c>
      <c r="M396" s="1">
        <f>Tabla1_Resueltas[[#This Row],[Resuelta]]-Tabla1_Resueltas[[#This Row],[Creada]]</f>
        <v>23</v>
      </c>
      <c r="N396" s="1">
        <f>Tabla1_Resueltas[[#This Row],[Fecha Fin Escalado]]-Tabla1_Resueltas[[#This Row],[Fecha Inicio Escalado]]</f>
        <v>23</v>
      </c>
      <c r="O396" s="1">
        <f>YEAR(Tabla1_Resueltas[[#This Row],[Resuelta]])</f>
        <v>2023</v>
      </c>
      <c r="P396" s="1">
        <f>MONTH(Tabla1_Resueltas[[#This Row],[Resuelta]])</f>
        <v>1</v>
      </c>
      <c r="Q396" s="1">
        <f>_xlfn.PERCENTILE.INC(Tabla1_Resueltas[CicleTime],0.85)</f>
        <v>28</v>
      </c>
      <c r="R396" s="1">
        <f>_xlfn.PERCENTILE.INC(Tabla1_Resueltas[CicleTime],0.7)</f>
        <v>9</v>
      </c>
      <c r="S396" s="1">
        <f>_xlfn.PERCENTILE.INC(Tabla1_Resueltas[CicleTime],0.5)</f>
        <v>3</v>
      </c>
    </row>
    <row r="397" spans="1:19" x14ac:dyDescent="0.35">
      <c r="A397" t="s">
        <v>19</v>
      </c>
      <c r="B397" t="s">
        <v>2090</v>
      </c>
      <c r="C397" t="s">
        <v>18</v>
      </c>
      <c r="D397" t="s">
        <v>132</v>
      </c>
      <c r="E397" t="s">
        <v>382</v>
      </c>
      <c r="F397">
        <v>6111165</v>
      </c>
      <c r="G397" s="2">
        <v>44925</v>
      </c>
      <c r="H397" s="2">
        <v>44943</v>
      </c>
      <c r="I397" s="2"/>
      <c r="J397" s="2"/>
      <c r="K397" t="s">
        <v>1037</v>
      </c>
      <c r="L397" s="2">
        <v>44928</v>
      </c>
      <c r="M397" s="1">
        <f>Tabla1_Resueltas[[#This Row],[Resuelta]]-Tabla1_Resueltas[[#This Row],[Creada]]</f>
        <v>3</v>
      </c>
      <c r="N397" s="1">
        <f>Tabla1_Resueltas[[#This Row],[Fecha Fin Escalado]]-Tabla1_Resueltas[[#This Row],[Fecha Inicio Escalado]]</f>
        <v>0</v>
      </c>
      <c r="O397" s="1">
        <f>YEAR(Tabla1_Resueltas[[#This Row],[Resuelta]])</f>
        <v>2023</v>
      </c>
      <c r="P397" s="1">
        <f>MONTH(Tabla1_Resueltas[[#This Row],[Resuelta]])</f>
        <v>1</v>
      </c>
      <c r="Q397" s="1">
        <f>_xlfn.PERCENTILE.INC(Tabla1_Resueltas[CicleTime],0.85)</f>
        <v>28</v>
      </c>
      <c r="R397" s="1">
        <f>_xlfn.PERCENTILE.INC(Tabla1_Resueltas[CicleTime],0.7)</f>
        <v>9</v>
      </c>
      <c r="S397" s="1">
        <f>_xlfn.PERCENTILE.INC(Tabla1_Resueltas[CicleTime],0.5)</f>
        <v>3</v>
      </c>
    </row>
    <row r="398" spans="1:19" x14ac:dyDescent="0.35">
      <c r="A398" t="s">
        <v>19</v>
      </c>
      <c r="B398" t="s">
        <v>2088</v>
      </c>
      <c r="C398" t="s">
        <v>20</v>
      </c>
      <c r="D398" t="s">
        <v>132</v>
      </c>
      <c r="E398" t="s">
        <v>384</v>
      </c>
      <c r="F398">
        <v>6109666</v>
      </c>
      <c r="G398" s="2">
        <v>44925</v>
      </c>
      <c r="H398" s="2">
        <v>44946</v>
      </c>
      <c r="I398" s="2">
        <v>44925</v>
      </c>
      <c r="J398" s="2">
        <v>44930</v>
      </c>
      <c r="K398" t="s">
        <v>1037</v>
      </c>
      <c r="L398" s="2">
        <v>44930</v>
      </c>
      <c r="M398" s="1">
        <f>Tabla1_Resueltas[[#This Row],[Resuelta]]-Tabla1_Resueltas[[#This Row],[Creada]]</f>
        <v>5</v>
      </c>
      <c r="N398" s="1">
        <f>Tabla1_Resueltas[[#This Row],[Fecha Fin Escalado]]-Tabla1_Resueltas[[#This Row],[Fecha Inicio Escalado]]</f>
        <v>5</v>
      </c>
      <c r="O398" s="1">
        <f>YEAR(Tabla1_Resueltas[[#This Row],[Resuelta]])</f>
        <v>2023</v>
      </c>
      <c r="P398" s="1">
        <f>MONTH(Tabla1_Resueltas[[#This Row],[Resuelta]])</f>
        <v>1</v>
      </c>
      <c r="Q398" s="1">
        <f>_xlfn.PERCENTILE.INC(Tabla1_Resueltas[CicleTime],0.85)</f>
        <v>28</v>
      </c>
      <c r="R398" s="1">
        <f>_xlfn.PERCENTILE.INC(Tabla1_Resueltas[CicleTime],0.7)</f>
        <v>9</v>
      </c>
      <c r="S398" s="1">
        <f>_xlfn.PERCENTILE.INC(Tabla1_Resueltas[CicleTime],0.5)</f>
        <v>3</v>
      </c>
    </row>
    <row r="399" spans="1:19" x14ac:dyDescent="0.35">
      <c r="A399" t="s">
        <v>19</v>
      </c>
      <c r="B399" t="s">
        <v>2088</v>
      </c>
      <c r="C399" t="s">
        <v>20</v>
      </c>
      <c r="D399" t="s">
        <v>132</v>
      </c>
      <c r="E399" t="s">
        <v>386</v>
      </c>
      <c r="F399">
        <v>6109657</v>
      </c>
      <c r="G399" s="2">
        <v>44925</v>
      </c>
      <c r="H399" s="2">
        <v>44966</v>
      </c>
      <c r="I399" s="2">
        <v>44925</v>
      </c>
      <c r="J399" s="2">
        <v>44951</v>
      </c>
      <c r="K399" t="s">
        <v>1037</v>
      </c>
      <c r="L399" s="2">
        <v>44951</v>
      </c>
      <c r="M399" s="1">
        <f>Tabla1_Resueltas[[#This Row],[Resuelta]]-Tabla1_Resueltas[[#This Row],[Creada]]</f>
        <v>26</v>
      </c>
      <c r="N399" s="1">
        <f>Tabla1_Resueltas[[#This Row],[Fecha Fin Escalado]]-Tabla1_Resueltas[[#This Row],[Fecha Inicio Escalado]]</f>
        <v>26</v>
      </c>
      <c r="O399" s="1">
        <f>YEAR(Tabla1_Resueltas[[#This Row],[Resuelta]])</f>
        <v>2023</v>
      </c>
      <c r="P399" s="1">
        <f>MONTH(Tabla1_Resueltas[[#This Row],[Resuelta]])</f>
        <v>1</v>
      </c>
      <c r="Q399" s="1">
        <f>_xlfn.PERCENTILE.INC(Tabla1_Resueltas[CicleTime],0.85)</f>
        <v>28</v>
      </c>
      <c r="R399" s="1">
        <f>_xlfn.PERCENTILE.INC(Tabla1_Resueltas[CicleTime],0.7)</f>
        <v>9</v>
      </c>
      <c r="S399" s="1">
        <f>_xlfn.PERCENTILE.INC(Tabla1_Resueltas[CicleTime],0.5)</f>
        <v>3</v>
      </c>
    </row>
    <row r="400" spans="1:19" x14ac:dyDescent="0.35">
      <c r="A400" t="s">
        <v>17</v>
      </c>
      <c r="B400" t="s">
        <v>2083</v>
      </c>
      <c r="C400" t="s">
        <v>18</v>
      </c>
      <c r="D400" t="s">
        <v>132</v>
      </c>
      <c r="E400" t="s">
        <v>388</v>
      </c>
      <c r="F400">
        <v>6109789</v>
      </c>
      <c r="G400" s="2">
        <v>44925</v>
      </c>
      <c r="H400" s="2">
        <v>44986</v>
      </c>
      <c r="I400" s="2"/>
      <c r="J400" s="2"/>
      <c r="K400" t="s">
        <v>1037</v>
      </c>
      <c r="L400" s="2">
        <v>44929</v>
      </c>
      <c r="M400" s="1">
        <f>Tabla1_Resueltas[[#This Row],[Resuelta]]-Tabla1_Resueltas[[#This Row],[Creada]]</f>
        <v>4</v>
      </c>
      <c r="N400" s="1">
        <f>Tabla1_Resueltas[[#This Row],[Fecha Fin Escalado]]-Tabla1_Resueltas[[#This Row],[Fecha Inicio Escalado]]</f>
        <v>0</v>
      </c>
      <c r="O400" s="1">
        <f>YEAR(Tabla1_Resueltas[[#This Row],[Resuelta]])</f>
        <v>2023</v>
      </c>
      <c r="P400" s="1">
        <f>MONTH(Tabla1_Resueltas[[#This Row],[Resuelta]])</f>
        <v>1</v>
      </c>
      <c r="Q400" s="1">
        <f>_xlfn.PERCENTILE.INC(Tabla1_Resueltas[CicleTime],0.85)</f>
        <v>28</v>
      </c>
      <c r="R400" s="1">
        <f>_xlfn.PERCENTILE.INC(Tabla1_Resueltas[CicleTime],0.7)</f>
        <v>9</v>
      </c>
      <c r="S400" s="1">
        <f>_xlfn.PERCENTILE.INC(Tabla1_Resueltas[CicleTime],0.5)</f>
        <v>3</v>
      </c>
    </row>
    <row r="401" spans="1:19" x14ac:dyDescent="0.35">
      <c r="A401" t="s">
        <v>19</v>
      </c>
      <c r="B401" t="s">
        <v>2088</v>
      </c>
      <c r="C401" t="s">
        <v>20</v>
      </c>
      <c r="D401" t="s">
        <v>132</v>
      </c>
      <c r="E401" t="s">
        <v>390</v>
      </c>
      <c r="F401">
        <v>6109626</v>
      </c>
      <c r="G401" s="2">
        <v>44925</v>
      </c>
      <c r="H401" s="2">
        <v>44958</v>
      </c>
      <c r="I401" s="2">
        <v>44925</v>
      </c>
      <c r="J401" s="2">
        <v>44943</v>
      </c>
      <c r="K401" t="s">
        <v>1037</v>
      </c>
      <c r="L401" s="2">
        <v>44943</v>
      </c>
      <c r="M401" s="1">
        <f>Tabla1_Resueltas[[#This Row],[Resuelta]]-Tabla1_Resueltas[[#This Row],[Creada]]</f>
        <v>18</v>
      </c>
      <c r="N401" s="1">
        <f>Tabla1_Resueltas[[#This Row],[Fecha Fin Escalado]]-Tabla1_Resueltas[[#This Row],[Fecha Inicio Escalado]]</f>
        <v>18</v>
      </c>
      <c r="O401" s="1">
        <f>YEAR(Tabla1_Resueltas[[#This Row],[Resuelta]])</f>
        <v>2023</v>
      </c>
      <c r="P401" s="1">
        <f>MONTH(Tabla1_Resueltas[[#This Row],[Resuelta]])</f>
        <v>1</v>
      </c>
      <c r="Q401" s="1">
        <f>_xlfn.PERCENTILE.INC(Tabla1_Resueltas[CicleTime],0.85)</f>
        <v>28</v>
      </c>
      <c r="R401" s="1">
        <f>_xlfn.PERCENTILE.INC(Tabla1_Resueltas[CicleTime],0.7)</f>
        <v>9</v>
      </c>
      <c r="S401" s="1">
        <f>_xlfn.PERCENTILE.INC(Tabla1_Resueltas[CicleTime],0.5)</f>
        <v>3</v>
      </c>
    </row>
    <row r="402" spans="1:19" x14ac:dyDescent="0.35">
      <c r="A402" t="s">
        <v>19</v>
      </c>
      <c r="B402" t="s">
        <v>2084</v>
      </c>
      <c r="C402" t="s">
        <v>36</v>
      </c>
      <c r="D402" t="s">
        <v>132</v>
      </c>
      <c r="E402" t="s">
        <v>392</v>
      </c>
      <c r="F402">
        <v>6105053</v>
      </c>
      <c r="G402" s="2">
        <v>44924</v>
      </c>
      <c r="H402" s="2">
        <v>44944</v>
      </c>
      <c r="I402" s="2">
        <v>44924</v>
      </c>
      <c r="J402" s="2">
        <v>44928</v>
      </c>
      <c r="K402" t="s">
        <v>1037</v>
      </c>
      <c r="L402" s="2">
        <v>44928</v>
      </c>
      <c r="M402" s="1">
        <f>Tabla1_Resueltas[[#This Row],[Resuelta]]-Tabla1_Resueltas[[#This Row],[Creada]]</f>
        <v>4</v>
      </c>
      <c r="N402" s="1">
        <f>Tabla1_Resueltas[[#This Row],[Fecha Fin Escalado]]-Tabla1_Resueltas[[#This Row],[Fecha Inicio Escalado]]</f>
        <v>4</v>
      </c>
      <c r="O402" s="1">
        <f>YEAR(Tabla1_Resueltas[[#This Row],[Resuelta]])</f>
        <v>2023</v>
      </c>
      <c r="P402" s="1">
        <f>MONTH(Tabla1_Resueltas[[#This Row],[Resuelta]])</f>
        <v>1</v>
      </c>
      <c r="Q402" s="1">
        <f>_xlfn.PERCENTILE.INC(Tabla1_Resueltas[CicleTime],0.85)</f>
        <v>28</v>
      </c>
      <c r="R402" s="1">
        <f>_xlfn.PERCENTILE.INC(Tabla1_Resueltas[CicleTime],0.7)</f>
        <v>9</v>
      </c>
      <c r="S402" s="1">
        <f>_xlfn.PERCENTILE.INC(Tabla1_Resueltas[CicleTime],0.5)</f>
        <v>3</v>
      </c>
    </row>
    <row r="403" spans="1:19" x14ac:dyDescent="0.35">
      <c r="A403" t="s">
        <v>19</v>
      </c>
      <c r="B403" t="s">
        <v>2088</v>
      </c>
      <c r="C403" t="s">
        <v>20</v>
      </c>
      <c r="D403" t="s">
        <v>132</v>
      </c>
      <c r="E403" t="s">
        <v>393</v>
      </c>
      <c r="F403">
        <v>6104603</v>
      </c>
      <c r="G403" s="2">
        <v>44924</v>
      </c>
      <c r="H403" s="2">
        <v>44943</v>
      </c>
      <c r="I403" s="2">
        <v>44924</v>
      </c>
      <c r="J403" s="2">
        <v>44928</v>
      </c>
      <c r="K403" t="s">
        <v>1037</v>
      </c>
      <c r="L403" s="2">
        <v>44928</v>
      </c>
      <c r="M403" s="1">
        <f>Tabla1_Resueltas[[#This Row],[Resuelta]]-Tabla1_Resueltas[[#This Row],[Creada]]</f>
        <v>4</v>
      </c>
      <c r="N403" s="1">
        <f>Tabla1_Resueltas[[#This Row],[Fecha Fin Escalado]]-Tabla1_Resueltas[[#This Row],[Fecha Inicio Escalado]]</f>
        <v>4</v>
      </c>
      <c r="O403" s="1">
        <f>YEAR(Tabla1_Resueltas[[#This Row],[Resuelta]])</f>
        <v>2023</v>
      </c>
      <c r="P403" s="1">
        <f>MONTH(Tabla1_Resueltas[[#This Row],[Resuelta]])</f>
        <v>1</v>
      </c>
      <c r="Q403" s="1">
        <f>_xlfn.PERCENTILE.INC(Tabla1_Resueltas[CicleTime],0.85)</f>
        <v>28</v>
      </c>
      <c r="R403" s="1">
        <f>_xlfn.PERCENTILE.INC(Tabla1_Resueltas[CicleTime],0.7)</f>
        <v>9</v>
      </c>
      <c r="S403" s="1">
        <f>_xlfn.PERCENTILE.INC(Tabla1_Resueltas[CicleTime],0.5)</f>
        <v>3</v>
      </c>
    </row>
    <row r="404" spans="1:19" x14ac:dyDescent="0.35">
      <c r="A404" t="s">
        <v>19</v>
      </c>
      <c r="B404" t="s">
        <v>2088</v>
      </c>
      <c r="C404" t="s">
        <v>20</v>
      </c>
      <c r="D404" t="s">
        <v>132</v>
      </c>
      <c r="E404" t="s">
        <v>394</v>
      </c>
      <c r="F404">
        <v>6104596</v>
      </c>
      <c r="G404" s="2">
        <v>44924</v>
      </c>
      <c r="H404" s="2">
        <v>44960</v>
      </c>
      <c r="I404" s="2">
        <v>44924</v>
      </c>
      <c r="J404" s="2">
        <v>44945</v>
      </c>
      <c r="K404" t="s">
        <v>1037</v>
      </c>
      <c r="L404" s="2">
        <v>44945</v>
      </c>
      <c r="M404" s="1">
        <f>Tabla1_Resueltas[[#This Row],[Resuelta]]-Tabla1_Resueltas[[#This Row],[Creada]]</f>
        <v>21</v>
      </c>
      <c r="N404" s="1">
        <f>Tabla1_Resueltas[[#This Row],[Fecha Fin Escalado]]-Tabla1_Resueltas[[#This Row],[Fecha Inicio Escalado]]</f>
        <v>21</v>
      </c>
      <c r="O404" s="1">
        <f>YEAR(Tabla1_Resueltas[[#This Row],[Resuelta]])</f>
        <v>2023</v>
      </c>
      <c r="P404" s="1">
        <f>MONTH(Tabla1_Resueltas[[#This Row],[Resuelta]])</f>
        <v>1</v>
      </c>
      <c r="Q404" s="1">
        <f>_xlfn.PERCENTILE.INC(Tabla1_Resueltas[CicleTime],0.85)</f>
        <v>28</v>
      </c>
      <c r="R404" s="1">
        <f>_xlfn.PERCENTILE.INC(Tabla1_Resueltas[CicleTime],0.7)</f>
        <v>9</v>
      </c>
      <c r="S404" s="1">
        <f>_xlfn.PERCENTILE.INC(Tabla1_Resueltas[CicleTime],0.5)</f>
        <v>3</v>
      </c>
    </row>
    <row r="405" spans="1:19" x14ac:dyDescent="0.35">
      <c r="A405" t="s">
        <v>19</v>
      </c>
      <c r="B405" t="s">
        <v>2088</v>
      </c>
      <c r="C405" t="s">
        <v>20</v>
      </c>
      <c r="D405" t="s">
        <v>132</v>
      </c>
      <c r="E405" t="s">
        <v>395</v>
      </c>
      <c r="F405">
        <v>6104561</v>
      </c>
      <c r="G405" s="2">
        <v>44924</v>
      </c>
      <c r="H405" s="2">
        <v>44943</v>
      </c>
      <c r="I405" s="2">
        <v>44925</v>
      </c>
      <c r="J405" s="2">
        <v>44928</v>
      </c>
      <c r="K405" t="s">
        <v>1037</v>
      </c>
      <c r="L405" s="2">
        <v>44928</v>
      </c>
      <c r="M405" s="1">
        <f>Tabla1_Resueltas[[#This Row],[Resuelta]]-Tabla1_Resueltas[[#This Row],[Creada]]</f>
        <v>4</v>
      </c>
      <c r="N405" s="1">
        <f>Tabla1_Resueltas[[#This Row],[Fecha Fin Escalado]]-Tabla1_Resueltas[[#This Row],[Fecha Inicio Escalado]]</f>
        <v>3</v>
      </c>
      <c r="O405" s="1">
        <f>YEAR(Tabla1_Resueltas[[#This Row],[Resuelta]])</f>
        <v>2023</v>
      </c>
      <c r="P405" s="1">
        <f>MONTH(Tabla1_Resueltas[[#This Row],[Resuelta]])</f>
        <v>1</v>
      </c>
      <c r="Q405" s="1">
        <f>_xlfn.PERCENTILE.INC(Tabla1_Resueltas[CicleTime],0.85)</f>
        <v>28</v>
      </c>
      <c r="R405" s="1">
        <f>_xlfn.PERCENTILE.INC(Tabla1_Resueltas[CicleTime],0.7)</f>
        <v>9</v>
      </c>
      <c r="S405" s="1">
        <f>_xlfn.PERCENTILE.INC(Tabla1_Resueltas[CicleTime],0.5)</f>
        <v>3</v>
      </c>
    </row>
    <row r="406" spans="1:19" x14ac:dyDescent="0.35">
      <c r="A406" t="s">
        <v>19</v>
      </c>
      <c r="B406" t="s">
        <v>2088</v>
      </c>
      <c r="C406" t="s">
        <v>20</v>
      </c>
      <c r="D406" t="s">
        <v>132</v>
      </c>
      <c r="E406" t="s">
        <v>396</v>
      </c>
      <c r="F406">
        <v>6104554</v>
      </c>
      <c r="G406" s="2">
        <v>44924</v>
      </c>
      <c r="H406" s="2">
        <v>44966</v>
      </c>
      <c r="I406" s="2"/>
      <c r="J406" s="2"/>
      <c r="K406" t="s">
        <v>1037</v>
      </c>
      <c r="L406" s="2">
        <v>44951</v>
      </c>
      <c r="M406" s="1">
        <f>Tabla1_Resueltas[[#This Row],[Resuelta]]-Tabla1_Resueltas[[#This Row],[Creada]]</f>
        <v>27</v>
      </c>
      <c r="N406" s="1">
        <f>Tabla1_Resueltas[[#This Row],[Fecha Fin Escalado]]-Tabla1_Resueltas[[#This Row],[Fecha Inicio Escalado]]</f>
        <v>0</v>
      </c>
      <c r="O406" s="1">
        <f>YEAR(Tabla1_Resueltas[[#This Row],[Resuelta]])</f>
        <v>2023</v>
      </c>
      <c r="P406" s="1">
        <f>MONTH(Tabla1_Resueltas[[#This Row],[Resuelta]])</f>
        <v>1</v>
      </c>
      <c r="Q406" s="1">
        <f>_xlfn.PERCENTILE.INC(Tabla1_Resueltas[CicleTime],0.85)</f>
        <v>28</v>
      </c>
      <c r="R406" s="1">
        <f>_xlfn.PERCENTILE.INC(Tabla1_Resueltas[CicleTime],0.7)</f>
        <v>9</v>
      </c>
      <c r="S406" s="1">
        <f>_xlfn.PERCENTILE.INC(Tabla1_Resueltas[CicleTime],0.5)</f>
        <v>3</v>
      </c>
    </row>
    <row r="407" spans="1:19" x14ac:dyDescent="0.35">
      <c r="A407" t="s">
        <v>19</v>
      </c>
      <c r="B407" t="s">
        <v>2088</v>
      </c>
      <c r="C407" t="s">
        <v>20</v>
      </c>
      <c r="D407" t="s">
        <v>132</v>
      </c>
      <c r="E407" t="s">
        <v>400</v>
      </c>
      <c r="F407">
        <v>6104529</v>
      </c>
      <c r="G407" s="2">
        <v>44924</v>
      </c>
      <c r="H407" s="2">
        <v>44946</v>
      </c>
      <c r="I407" s="2"/>
      <c r="J407" s="2"/>
      <c r="K407" t="s">
        <v>1037</v>
      </c>
      <c r="L407" s="2">
        <v>44930</v>
      </c>
      <c r="M407" s="1">
        <f>Tabla1_Resueltas[[#This Row],[Resuelta]]-Tabla1_Resueltas[[#This Row],[Creada]]</f>
        <v>6</v>
      </c>
      <c r="N407" s="1">
        <f>Tabla1_Resueltas[[#This Row],[Fecha Fin Escalado]]-Tabla1_Resueltas[[#This Row],[Fecha Inicio Escalado]]</f>
        <v>0</v>
      </c>
      <c r="O407" s="1">
        <f>YEAR(Tabla1_Resueltas[[#This Row],[Resuelta]])</f>
        <v>2023</v>
      </c>
      <c r="P407" s="1">
        <f>MONTH(Tabla1_Resueltas[[#This Row],[Resuelta]])</f>
        <v>1</v>
      </c>
      <c r="Q407" s="1">
        <f>_xlfn.PERCENTILE.INC(Tabla1_Resueltas[CicleTime],0.85)</f>
        <v>28</v>
      </c>
      <c r="R407" s="1">
        <f>_xlfn.PERCENTILE.INC(Tabla1_Resueltas[CicleTime],0.7)</f>
        <v>9</v>
      </c>
      <c r="S407" s="1">
        <f>_xlfn.PERCENTILE.INC(Tabla1_Resueltas[CicleTime],0.5)</f>
        <v>3</v>
      </c>
    </row>
    <row r="408" spans="1:19" x14ac:dyDescent="0.35">
      <c r="A408" t="s">
        <v>19</v>
      </c>
      <c r="B408" t="s">
        <v>2088</v>
      </c>
      <c r="C408" t="s">
        <v>20</v>
      </c>
      <c r="D408" t="s">
        <v>132</v>
      </c>
      <c r="E408" t="s">
        <v>402</v>
      </c>
      <c r="F408">
        <v>6104518</v>
      </c>
      <c r="G408" s="2">
        <v>44924</v>
      </c>
      <c r="H408" s="2">
        <v>44944</v>
      </c>
      <c r="I408" s="2">
        <v>44924</v>
      </c>
      <c r="J408" s="2">
        <v>44929</v>
      </c>
      <c r="K408" t="s">
        <v>1037</v>
      </c>
      <c r="L408" s="2">
        <v>44929</v>
      </c>
      <c r="M408" s="1">
        <f>Tabla1_Resueltas[[#This Row],[Resuelta]]-Tabla1_Resueltas[[#This Row],[Creada]]</f>
        <v>5</v>
      </c>
      <c r="N408" s="1">
        <f>Tabla1_Resueltas[[#This Row],[Fecha Fin Escalado]]-Tabla1_Resueltas[[#This Row],[Fecha Inicio Escalado]]</f>
        <v>5</v>
      </c>
      <c r="O408" s="1">
        <f>YEAR(Tabla1_Resueltas[[#This Row],[Resuelta]])</f>
        <v>2023</v>
      </c>
      <c r="P408" s="1">
        <f>MONTH(Tabla1_Resueltas[[#This Row],[Resuelta]])</f>
        <v>1</v>
      </c>
      <c r="Q408" s="1">
        <f>_xlfn.PERCENTILE.INC(Tabla1_Resueltas[CicleTime],0.85)</f>
        <v>28</v>
      </c>
      <c r="R408" s="1">
        <f>_xlfn.PERCENTILE.INC(Tabla1_Resueltas[CicleTime],0.7)</f>
        <v>9</v>
      </c>
      <c r="S408" s="1">
        <f>_xlfn.PERCENTILE.INC(Tabla1_Resueltas[CicleTime],0.5)</f>
        <v>3</v>
      </c>
    </row>
    <row r="409" spans="1:19" x14ac:dyDescent="0.35">
      <c r="A409" t="s">
        <v>19</v>
      </c>
      <c r="B409" t="s">
        <v>2088</v>
      </c>
      <c r="C409" t="s">
        <v>20</v>
      </c>
      <c r="D409" t="s">
        <v>132</v>
      </c>
      <c r="E409" t="s">
        <v>403</v>
      </c>
      <c r="F409">
        <v>6104514</v>
      </c>
      <c r="G409" s="2">
        <v>44924</v>
      </c>
      <c r="H409" s="2">
        <v>44943</v>
      </c>
      <c r="I409" s="2">
        <v>44924</v>
      </c>
      <c r="J409" s="2">
        <v>44928</v>
      </c>
      <c r="K409" t="s">
        <v>1037</v>
      </c>
      <c r="L409" s="2">
        <v>44928</v>
      </c>
      <c r="M409" s="1">
        <f>Tabla1_Resueltas[[#This Row],[Resuelta]]-Tabla1_Resueltas[[#This Row],[Creada]]</f>
        <v>4</v>
      </c>
      <c r="N409" s="1">
        <f>Tabla1_Resueltas[[#This Row],[Fecha Fin Escalado]]-Tabla1_Resueltas[[#This Row],[Fecha Inicio Escalado]]</f>
        <v>4</v>
      </c>
      <c r="O409" s="1">
        <f>YEAR(Tabla1_Resueltas[[#This Row],[Resuelta]])</f>
        <v>2023</v>
      </c>
      <c r="P409" s="1">
        <f>MONTH(Tabla1_Resueltas[[#This Row],[Resuelta]])</f>
        <v>1</v>
      </c>
      <c r="Q409" s="1">
        <f>_xlfn.PERCENTILE.INC(Tabla1_Resueltas[CicleTime],0.85)</f>
        <v>28</v>
      </c>
      <c r="R409" s="1">
        <f>_xlfn.PERCENTILE.INC(Tabla1_Resueltas[CicleTime],0.7)</f>
        <v>9</v>
      </c>
      <c r="S409" s="1">
        <f>_xlfn.PERCENTILE.INC(Tabla1_Resueltas[CicleTime],0.5)</f>
        <v>3</v>
      </c>
    </row>
    <row r="410" spans="1:19" x14ac:dyDescent="0.35">
      <c r="A410" t="s">
        <v>19</v>
      </c>
      <c r="B410" t="s">
        <v>2088</v>
      </c>
      <c r="C410" t="s">
        <v>20</v>
      </c>
      <c r="D410" t="s">
        <v>132</v>
      </c>
      <c r="E410" t="s">
        <v>404</v>
      </c>
      <c r="F410">
        <v>6104005</v>
      </c>
      <c r="G410" s="2">
        <v>44924</v>
      </c>
      <c r="H410" s="2">
        <v>44950</v>
      </c>
      <c r="I410" s="2">
        <v>44924</v>
      </c>
      <c r="J410" s="2">
        <v>44935</v>
      </c>
      <c r="K410" t="s">
        <v>1037</v>
      </c>
      <c r="L410" s="2">
        <v>44935</v>
      </c>
      <c r="M410" s="1">
        <f>Tabla1_Resueltas[[#This Row],[Resuelta]]-Tabla1_Resueltas[[#This Row],[Creada]]</f>
        <v>11</v>
      </c>
      <c r="N410" s="1">
        <f>Tabla1_Resueltas[[#This Row],[Fecha Fin Escalado]]-Tabla1_Resueltas[[#This Row],[Fecha Inicio Escalado]]</f>
        <v>11</v>
      </c>
      <c r="O410" s="1">
        <f>YEAR(Tabla1_Resueltas[[#This Row],[Resuelta]])</f>
        <v>2023</v>
      </c>
      <c r="P410" s="1">
        <f>MONTH(Tabla1_Resueltas[[#This Row],[Resuelta]])</f>
        <v>1</v>
      </c>
      <c r="Q410" s="1">
        <f>_xlfn.PERCENTILE.INC(Tabla1_Resueltas[CicleTime],0.85)</f>
        <v>28</v>
      </c>
      <c r="R410" s="1">
        <f>_xlfn.PERCENTILE.INC(Tabla1_Resueltas[CicleTime],0.7)</f>
        <v>9</v>
      </c>
      <c r="S410" s="1">
        <f>_xlfn.PERCENTILE.INC(Tabla1_Resueltas[CicleTime],0.5)</f>
        <v>3</v>
      </c>
    </row>
    <row r="411" spans="1:19" x14ac:dyDescent="0.35">
      <c r="A411" t="s">
        <v>19</v>
      </c>
      <c r="B411" t="s">
        <v>2088</v>
      </c>
      <c r="C411" t="s">
        <v>20</v>
      </c>
      <c r="D411" t="s">
        <v>132</v>
      </c>
      <c r="E411" t="s">
        <v>405</v>
      </c>
      <c r="F411">
        <v>6104001</v>
      </c>
      <c r="G411" s="2">
        <v>44924</v>
      </c>
      <c r="H411" s="2">
        <v>44966</v>
      </c>
      <c r="I411" s="2">
        <v>44924</v>
      </c>
      <c r="J411" s="2">
        <v>44951</v>
      </c>
      <c r="K411" t="s">
        <v>1037</v>
      </c>
      <c r="L411" s="2">
        <v>44951</v>
      </c>
      <c r="M411" s="1">
        <f>Tabla1_Resueltas[[#This Row],[Resuelta]]-Tabla1_Resueltas[[#This Row],[Creada]]</f>
        <v>27</v>
      </c>
      <c r="N411" s="1">
        <f>Tabla1_Resueltas[[#This Row],[Fecha Fin Escalado]]-Tabla1_Resueltas[[#This Row],[Fecha Inicio Escalado]]</f>
        <v>27</v>
      </c>
      <c r="O411" s="1">
        <f>YEAR(Tabla1_Resueltas[[#This Row],[Resuelta]])</f>
        <v>2023</v>
      </c>
      <c r="P411" s="1">
        <f>MONTH(Tabla1_Resueltas[[#This Row],[Resuelta]])</f>
        <v>1</v>
      </c>
      <c r="Q411" s="1">
        <f>_xlfn.PERCENTILE.INC(Tabla1_Resueltas[CicleTime],0.85)</f>
        <v>28</v>
      </c>
      <c r="R411" s="1">
        <f>_xlfn.PERCENTILE.INC(Tabla1_Resueltas[CicleTime],0.7)</f>
        <v>9</v>
      </c>
      <c r="S411" s="1">
        <f>_xlfn.PERCENTILE.INC(Tabla1_Resueltas[CicleTime],0.5)</f>
        <v>3</v>
      </c>
    </row>
    <row r="412" spans="1:19" x14ac:dyDescent="0.35">
      <c r="A412" t="s">
        <v>19</v>
      </c>
      <c r="B412" t="s">
        <v>2088</v>
      </c>
      <c r="C412" t="s">
        <v>20</v>
      </c>
      <c r="D412" t="s">
        <v>132</v>
      </c>
      <c r="E412" t="s">
        <v>408</v>
      </c>
      <c r="F412">
        <v>6103992</v>
      </c>
      <c r="G412" s="2">
        <v>44924</v>
      </c>
      <c r="H412" s="2">
        <v>44943</v>
      </c>
      <c r="I412" s="2">
        <v>44924</v>
      </c>
      <c r="J412" s="2">
        <v>44928</v>
      </c>
      <c r="K412" t="s">
        <v>1037</v>
      </c>
      <c r="L412" s="2">
        <v>44928</v>
      </c>
      <c r="M412" s="1">
        <f>Tabla1_Resueltas[[#This Row],[Resuelta]]-Tabla1_Resueltas[[#This Row],[Creada]]</f>
        <v>4</v>
      </c>
      <c r="N412" s="1">
        <f>Tabla1_Resueltas[[#This Row],[Fecha Fin Escalado]]-Tabla1_Resueltas[[#This Row],[Fecha Inicio Escalado]]</f>
        <v>4</v>
      </c>
      <c r="O412" s="1">
        <f>YEAR(Tabla1_Resueltas[[#This Row],[Resuelta]])</f>
        <v>2023</v>
      </c>
      <c r="P412" s="1">
        <f>MONTH(Tabla1_Resueltas[[#This Row],[Resuelta]])</f>
        <v>1</v>
      </c>
      <c r="Q412" s="1">
        <f>_xlfn.PERCENTILE.INC(Tabla1_Resueltas[CicleTime],0.85)</f>
        <v>28</v>
      </c>
      <c r="R412" s="1">
        <f>_xlfn.PERCENTILE.INC(Tabla1_Resueltas[CicleTime],0.7)</f>
        <v>9</v>
      </c>
      <c r="S412" s="1">
        <f>_xlfn.PERCENTILE.INC(Tabla1_Resueltas[CicleTime],0.5)</f>
        <v>3</v>
      </c>
    </row>
    <row r="413" spans="1:19" x14ac:dyDescent="0.35">
      <c r="A413" t="s">
        <v>19</v>
      </c>
      <c r="B413" t="s">
        <v>2088</v>
      </c>
      <c r="C413" t="s">
        <v>20</v>
      </c>
      <c r="D413" t="s">
        <v>132</v>
      </c>
      <c r="E413" t="s">
        <v>409</v>
      </c>
      <c r="F413">
        <v>6103989</v>
      </c>
      <c r="G413" s="2">
        <v>44924</v>
      </c>
      <c r="H413" s="2">
        <v>44966</v>
      </c>
      <c r="I413" s="2">
        <v>44924</v>
      </c>
      <c r="J413" s="2">
        <v>44951</v>
      </c>
      <c r="K413" t="s">
        <v>1037</v>
      </c>
      <c r="L413" s="2">
        <v>44951</v>
      </c>
      <c r="M413" s="1">
        <f>Tabla1_Resueltas[[#This Row],[Resuelta]]-Tabla1_Resueltas[[#This Row],[Creada]]</f>
        <v>27</v>
      </c>
      <c r="N413" s="1">
        <f>Tabla1_Resueltas[[#This Row],[Fecha Fin Escalado]]-Tabla1_Resueltas[[#This Row],[Fecha Inicio Escalado]]</f>
        <v>27</v>
      </c>
      <c r="O413" s="1">
        <f>YEAR(Tabla1_Resueltas[[#This Row],[Resuelta]])</f>
        <v>2023</v>
      </c>
      <c r="P413" s="1">
        <f>MONTH(Tabla1_Resueltas[[#This Row],[Resuelta]])</f>
        <v>1</v>
      </c>
      <c r="Q413" s="1">
        <f>_xlfn.PERCENTILE.INC(Tabla1_Resueltas[CicleTime],0.85)</f>
        <v>28</v>
      </c>
      <c r="R413" s="1">
        <f>_xlfn.PERCENTILE.INC(Tabla1_Resueltas[CicleTime],0.7)</f>
        <v>9</v>
      </c>
      <c r="S413" s="1">
        <f>_xlfn.PERCENTILE.INC(Tabla1_Resueltas[CicleTime],0.5)</f>
        <v>3</v>
      </c>
    </row>
    <row r="414" spans="1:19" x14ac:dyDescent="0.35">
      <c r="A414" t="s">
        <v>19</v>
      </c>
      <c r="B414" t="s">
        <v>2090</v>
      </c>
      <c r="C414" t="s">
        <v>18</v>
      </c>
      <c r="D414" t="s">
        <v>132</v>
      </c>
      <c r="E414" t="s">
        <v>410</v>
      </c>
      <c r="F414">
        <v>6103988</v>
      </c>
      <c r="G414" s="2">
        <v>44924</v>
      </c>
      <c r="H414" s="2">
        <v>44959</v>
      </c>
      <c r="I414" s="2"/>
      <c r="J414" s="2"/>
      <c r="K414" t="s">
        <v>1037</v>
      </c>
      <c r="L414" s="2">
        <v>44943</v>
      </c>
      <c r="M414" s="1">
        <f>Tabla1_Resueltas[[#This Row],[Resuelta]]-Tabla1_Resueltas[[#This Row],[Creada]]</f>
        <v>19</v>
      </c>
      <c r="N414" s="1">
        <f>Tabla1_Resueltas[[#This Row],[Fecha Fin Escalado]]-Tabla1_Resueltas[[#This Row],[Fecha Inicio Escalado]]</f>
        <v>0</v>
      </c>
      <c r="O414" s="1">
        <f>YEAR(Tabla1_Resueltas[[#This Row],[Resuelta]])</f>
        <v>2023</v>
      </c>
      <c r="P414" s="1">
        <f>MONTH(Tabla1_Resueltas[[#This Row],[Resuelta]])</f>
        <v>1</v>
      </c>
      <c r="Q414" s="1">
        <f>_xlfn.PERCENTILE.INC(Tabla1_Resueltas[CicleTime],0.85)</f>
        <v>28</v>
      </c>
      <c r="R414" s="1">
        <f>_xlfn.PERCENTILE.INC(Tabla1_Resueltas[CicleTime],0.7)</f>
        <v>9</v>
      </c>
      <c r="S414" s="1">
        <f>_xlfn.PERCENTILE.INC(Tabla1_Resueltas[CicleTime],0.5)</f>
        <v>3</v>
      </c>
    </row>
    <row r="415" spans="1:19" x14ac:dyDescent="0.35">
      <c r="A415" t="s">
        <v>19</v>
      </c>
      <c r="B415" t="s">
        <v>2088</v>
      </c>
      <c r="C415" t="s">
        <v>20</v>
      </c>
      <c r="D415" t="s">
        <v>132</v>
      </c>
      <c r="E415" t="s">
        <v>411</v>
      </c>
      <c r="F415">
        <v>6103650</v>
      </c>
      <c r="G415" s="2">
        <v>44924</v>
      </c>
      <c r="H415" s="2">
        <v>44966</v>
      </c>
      <c r="I415" s="2">
        <v>44924</v>
      </c>
      <c r="J415" s="2">
        <v>44951</v>
      </c>
      <c r="K415" t="s">
        <v>1037</v>
      </c>
      <c r="L415" s="2">
        <v>44951</v>
      </c>
      <c r="M415" s="1">
        <f>Tabla1_Resueltas[[#This Row],[Resuelta]]-Tabla1_Resueltas[[#This Row],[Creada]]</f>
        <v>27</v>
      </c>
      <c r="N415" s="1">
        <f>Tabla1_Resueltas[[#This Row],[Fecha Fin Escalado]]-Tabla1_Resueltas[[#This Row],[Fecha Inicio Escalado]]</f>
        <v>27</v>
      </c>
      <c r="O415" s="1">
        <f>YEAR(Tabla1_Resueltas[[#This Row],[Resuelta]])</f>
        <v>2023</v>
      </c>
      <c r="P415" s="1">
        <f>MONTH(Tabla1_Resueltas[[#This Row],[Resuelta]])</f>
        <v>1</v>
      </c>
      <c r="Q415" s="1">
        <f>_xlfn.PERCENTILE.INC(Tabla1_Resueltas[CicleTime],0.85)</f>
        <v>28</v>
      </c>
      <c r="R415" s="1">
        <f>_xlfn.PERCENTILE.INC(Tabla1_Resueltas[CicleTime],0.7)</f>
        <v>9</v>
      </c>
      <c r="S415" s="1">
        <f>_xlfn.PERCENTILE.INC(Tabla1_Resueltas[CicleTime],0.5)</f>
        <v>3</v>
      </c>
    </row>
    <row r="416" spans="1:19" x14ac:dyDescent="0.35">
      <c r="A416" t="s">
        <v>19</v>
      </c>
      <c r="B416" t="s">
        <v>2097</v>
      </c>
      <c r="C416" t="s">
        <v>18</v>
      </c>
      <c r="D416" t="s">
        <v>132</v>
      </c>
      <c r="E416" t="s">
        <v>413</v>
      </c>
      <c r="F416">
        <v>6101146</v>
      </c>
      <c r="G416" s="2">
        <v>44923</v>
      </c>
      <c r="H416" s="2">
        <v>44959</v>
      </c>
      <c r="I416" s="2"/>
      <c r="J416" s="2"/>
      <c r="K416" t="s">
        <v>1037</v>
      </c>
      <c r="L416" s="2">
        <v>44943</v>
      </c>
      <c r="M416" s="1">
        <f>Tabla1_Resueltas[[#This Row],[Resuelta]]-Tabla1_Resueltas[[#This Row],[Creada]]</f>
        <v>20</v>
      </c>
      <c r="N416" s="1">
        <f>Tabla1_Resueltas[[#This Row],[Fecha Fin Escalado]]-Tabla1_Resueltas[[#This Row],[Fecha Inicio Escalado]]</f>
        <v>0</v>
      </c>
      <c r="O416" s="1">
        <f>YEAR(Tabla1_Resueltas[[#This Row],[Resuelta]])</f>
        <v>2023</v>
      </c>
      <c r="P416" s="1">
        <f>MONTH(Tabla1_Resueltas[[#This Row],[Resuelta]])</f>
        <v>1</v>
      </c>
      <c r="Q416" s="1">
        <f>_xlfn.PERCENTILE.INC(Tabla1_Resueltas[CicleTime],0.85)</f>
        <v>28</v>
      </c>
      <c r="R416" s="1">
        <f>_xlfn.PERCENTILE.INC(Tabla1_Resueltas[CicleTime],0.7)</f>
        <v>9</v>
      </c>
      <c r="S416" s="1">
        <f>_xlfn.PERCENTILE.INC(Tabla1_Resueltas[CicleTime],0.5)</f>
        <v>3</v>
      </c>
    </row>
    <row r="417" spans="1:19" x14ac:dyDescent="0.35">
      <c r="A417" t="s">
        <v>19</v>
      </c>
      <c r="B417" t="s">
        <v>2090</v>
      </c>
      <c r="C417" t="s">
        <v>18</v>
      </c>
      <c r="D417" t="s">
        <v>132</v>
      </c>
      <c r="E417" t="s">
        <v>416</v>
      </c>
      <c r="F417">
        <v>6099236</v>
      </c>
      <c r="G417" s="2">
        <v>44923</v>
      </c>
      <c r="H417" s="2">
        <v>44951</v>
      </c>
      <c r="I417" s="2"/>
      <c r="J417" s="2"/>
      <c r="K417" t="s">
        <v>1037</v>
      </c>
      <c r="L417" s="2">
        <v>44936</v>
      </c>
      <c r="M417" s="1">
        <f>Tabla1_Resueltas[[#This Row],[Resuelta]]-Tabla1_Resueltas[[#This Row],[Creada]]</f>
        <v>13</v>
      </c>
      <c r="N417" s="1">
        <f>Tabla1_Resueltas[[#This Row],[Fecha Fin Escalado]]-Tabla1_Resueltas[[#This Row],[Fecha Inicio Escalado]]</f>
        <v>0</v>
      </c>
      <c r="O417" s="1">
        <f>YEAR(Tabla1_Resueltas[[#This Row],[Resuelta]])</f>
        <v>2023</v>
      </c>
      <c r="P417" s="1">
        <f>MONTH(Tabla1_Resueltas[[#This Row],[Resuelta]])</f>
        <v>1</v>
      </c>
      <c r="Q417" s="1">
        <f>_xlfn.PERCENTILE.INC(Tabla1_Resueltas[CicleTime],0.85)</f>
        <v>28</v>
      </c>
      <c r="R417" s="1">
        <f>_xlfn.PERCENTILE.INC(Tabla1_Resueltas[CicleTime],0.7)</f>
        <v>9</v>
      </c>
      <c r="S417" s="1">
        <f>_xlfn.PERCENTILE.INC(Tabla1_Resueltas[CicleTime],0.5)</f>
        <v>3</v>
      </c>
    </row>
    <row r="418" spans="1:19" x14ac:dyDescent="0.35">
      <c r="A418" t="s">
        <v>19</v>
      </c>
      <c r="B418" t="s">
        <v>2088</v>
      </c>
      <c r="C418" t="s">
        <v>36</v>
      </c>
      <c r="D418" t="s">
        <v>132</v>
      </c>
      <c r="E418" t="s">
        <v>417</v>
      </c>
      <c r="F418">
        <v>6098863</v>
      </c>
      <c r="G418" s="2">
        <v>44923</v>
      </c>
      <c r="H418" s="2">
        <v>44952</v>
      </c>
      <c r="I418" s="2">
        <v>44923</v>
      </c>
      <c r="J418" s="2">
        <v>44937</v>
      </c>
      <c r="K418" t="s">
        <v>1037</v>
      </c>
      <c r="L418" s="2">
        <v>44937</v>
      </c>
      <c r="M418" s="1">
        <f>Tabla1_Resueltas[[#This Row],[Resuelta]]-Tabla1_Resueltas[[#This Row],[Creada]]</f>
        <v>14</v>
      </c>
      <c r="N418" s="1">
        <f>Tabla1_Resueltas[[#This Row],[Fecha Fin Escalado]]-Tabla1_Resueltas[[#This Row],[Fecha Inicio Escalado]]</f>
        <v>14</v>
      </c>
      <c r="O418" s="1">
        <f>YEAR(Tabla1_Resueltas[[#This Row],[Resuelta]])</f>
        <v>2023</v>
      </c>
      <c r="P418" s="1">
        <f>MONTH(Tabla1_Resueltas[[#This Row],[Resuelta]])</f>
        <v>1</v>
      </c>
      <c r="Q418" s="1">
        <f>_xlfn.PERCENTILE.INC(Tabla1_Resueltas[CicleTime],0.85)</f>
        <v>28</v>
      </c>
      <c r="R418" s="1">
        <f>_xlfn.PERCENTILE.INC(Tabla1_Resueltas[CicleTime],0.7)</f>
        <v>9</v>
      </c>
      <c r="S418" s="1">
        <f>_xlfn.PERCENTILE.INC(Tabla1_Resueltas[CicleTime],0.5)</f>
        <v>3</v>
      </c>
    </row>
    <row r="419" spans="1:19" x14ac:dyDescent="0.35">
      <c r="A419" t="s">
        <v>19</v>
      </c>
      <c r="B419" t="s">
        <v>2090</v>
      </c>
      <c r="C419" t="s">
        <v>18</v>
      </c>
      <c r="D419" t="s">
        <v>132</v>
      </c>
      <c r="E419" t="s">
        <v>418</v>
      </c>
      <c r="F419">
        <v>6098862</v>
      </c>
      <c r="G419" s="2">
        <v>44923</v>
      </c>
      <c r="H419" s="2">
        <v>44951</v>
      </c>
      <c r="I419" s="2"/>
      <c r="J419" s="2"/>
      <c r="K419" t="s">
        <v>1037</v>
      </c>
      <c r="L419" s="2">
        <v>44936</v>
      </c>
      <c r="M419" s="1">
        <f>Tabla1_Resueltas[[#This Row],[Resuelta]]-Tabla1_Resueltas[[#This Row],[Creada]]</f>
        <v>13</v>
      </c>
      <c r="N419" s="1">
        <f>Tabla1_Resueltas[[#This Row],[Fecha Fin Escalado]]-Tabla1_Resueltas[[#This Row],[Fecha Inicio Escalado]]</f>
        <v>0</v>
      </c>
      <c r="O419" s="1">
        <f>YEAR(Tabla1_Resueltas[[#This Row],[Resuelta]])</f>
        <v>2023</v>
      </c>
      <c r="P419" s="1">
        <f>MONTH(Tabla1_Resueltas[[#This Row],[Resuelta]])</f>
        <v>1</v>
      </c>
      <c r="Q419" s="1">
        <f>_xlfn.PERCENTILE.INC(Tabla1_Resueltas[CicleTime],0.85)</f>
        <v>28</v>
      </c>
      <c r="R419" s="1">
        <f>_xlfn.PERCENTILE.INC(Tabla1_Resueltas[CicleTime],0.7)</f>
        <v>9</v>
      </c>
      <c r="S419" s="1">
        <f>_xlfn.PERCENTILE.INC(Tabla1_Resueltas[CicleTime],0.5)</f>
        <v>3</v>
      </c>
    </row>
    <row r="420" spans="1:19" x14ac:dyDescent="0.35">
      <c r="A420" t="s">
        <v>19</v>
      </c>
      <c r="B420" t="s">
        <v>2084</v>
      </c>
      <c r="C420" t="s">
        <v>20</v>
      </c>
      <c r="D420" t="s">
        <v>132</v>
      </c>
      <c r="E420" t="s">
        <v>420</v>
      </c>
      <c r="F420">
        <v>6098487</v>
      </c>
      <c r="G420" s="2">
        <v>44923</v>
      </c>
      <c r="H420" s="2">
        <v>44946</v>
      </c>
      <c r="I420" s="2">
        <v>44923</v>
      </c>
      <c r="J420" s="2">
        <v>44931</v>
      </c>
      <c r="K420" t="s">
        <v>1037</v>
      </c>
      <c r="L420" s="2">
        <v>44931</v>
      </c>
      <c r="M420" s="1">
        <f>Tabla1_Resueltas[[#This Row],[Resuelta]]-Tabla1_Resueltas[[#This Row],[Creada]]</f>
        <v>8</v>
      </c>
      <c r="N420" s="1">
        <f>Tabla1_Resueltas[[#This Row],[Fecha Fin Escalado]]-Tabla1_Resueltas[[#This Row],[Fecha Inicio Escalado]]</f>
        <v>8</v>
      </c>
      <c r="O420" s="1">
        <f>YEAR(Tabla1_Resueltas[[#This Row],[Resuelta]])</f>
        <v>2023</v>
      </c>
      <c r="P420" s="1">
        <f>MONTH(Tabla1_Resueltas[[#This Row],[Resuelta]])</f>
        <v>1</v>
      </c>
      <c r="Q420" s="1">
        <f>_xlfn.PERCENTILE.INC(Tabla1_Resueltas[CicleTime],0.85)</f>
        <v>28</v>
      </c>
      <c r="R420" s="1">
        <f>_xlfn.PERCENTILE.INC(Tabla1_Resueltas[CicleTime],0.7)</f>
        <v>9</v>
      </c>
      <c r="S420" s="1">
        <f>_xlfn.PERCENTILE.INC(Tabla1_Resueltas[CicleTime],0.5)</f>
        <v>3</v>
      </c>
    </row>
    <row r="421" spans="1:19" x14ac:dyDescent="0.35">
      <c r="A421" t="s">
        <v>19</v>
      </c>
      <c r="B421" t="s">
        <v>2084</v>
      </c>
      <c r="C421" t="s">
        <v>20</v>
      </c>
      <c r="D421" t="s">
        <v>132</v>
      </c>
      <c r="E421" t="s">
        <v>421</v>
      </c>
      <c r="F421">
        <v>6098481</v>
      </c>
      <c r="G421" s="2">
        <v>44923</v>
      </c>
      <c r="H421" s="2">
        <v>44943</v>
      </c>
      <c r="I421" s="2"/>
      <c r="J421" s="2"/>
      <c r="K421" t="s">
        <v>1037</v>
      </c>
      <c r="L421" s="2">
        <v>44928</v>
      </c>
      <c r="M421" s="1">
        <f>Tabla1_Resueltas[[#This Row],[Resuelta]]-Tabla1_Resueltas[[#This Row],[Creada]]</f>
        <v>5</v>
      </c>
      <c r="N421" s="1">
        <f>Tabla1_Resueltas[[#This Row],[Fecha Fin Escalado]]-Tabla1_Resueltas[[#This Row],[Fecha Inicio Escalado]]</f>
        <v>0</v>
      </c>
      <c r="O421" s="1">
        <f>YEAR(Tabla1_Resueltas[[#This Row],[Resuelta]])</f>
        <v>2023</v>
      </c>
      <c r="P421" s="1">
        <f>MONTH(Tabla1_Resueltas[[#This Row],[Resuelta]])</f>
        <v>1</v>
      </c>
      <c r="Q421" s="1">
        <f>_xlfn.PERCENTILE.INC(Tabla1_Resueltas[CicleTime],0.85)</f>
        <v>28</v>
      </c>
      <c r="R421" s="1">
        <f>_xlfn.PERCENTILE.INC(Tabla1_Resueltas[CicleTime],0.7)</f>
        <v>9</v>
      </c>
      <c r="S421" s="1">
        <f>_xlfn.PERCENTILE.INC(Tabla1_Resueltas[CicleTime],0.5)</f>
        <v>3</v>
      </c>
    </row>
    <row r="422" spans="1:19" x14ac:dyDescent="0.35">
      <c r="A422" t="s">
        <v>19</v>
      </c>
      <c r="B422" t="s">
        <v>2084</v>
      </c>
      <c r="C422" t="s">
        <v>20</v>
      </c>
      <c r="D422" t="s">
        <v>132</v>
      </c>
      <c r="E422" t="s">
        <v>422</v>
      </c>
      <c r="F422">
        <v>6098475</v>
      </c>
      <c r="G422" s="2">
        <v>44923</v>
      </c>
      <c r="H422" s="2">
        <v>44943</v>
      </c>
      <c r="I422" s="2"/>
      <c r="J422" s="2"/>
      <c r="K422" t="s">
        <v>1037</v>
      </c>
      <c r="L422" s="2">
        <v>44928</v>
      </c>
      <c r="M422" s="1">
        <f>Tabla1_Resueltas[[#This Row],[Resuelta]]-Tabla1_Resueltas[[#This Row],[Creada]]</f>
        <v>5</v>
      </c>
      <c r="N422" s="1">
        <f>Tabla1_Resueltas[[#This Row],[Fecha Fin Escalado]]-Tabla1_Resueltas[[#This Row],[Fecha Inicio Escalado]]</f>
        <v>0</v>
      </c>
      <c r="O422" s="1">
        <f>YEAR(Tabla1_Resueltas[[#This Row],[Resuelta]])</f>
        <v>2023</v>
      </c>
      <c r="P422" s="1">
        <f>MONTH(Tabla1_Resueltas[[#This Row],[Resuelta]])</f>
        <v>1</v>
      </c>
      <c r="Q422" s="1">
        <f>_xlfn.PERCENTILE.INC(Tabla1_Resueltas[CicleTime],0.85)</f>
        <v>28</v>
      </c>
      <c r="R422" s="1">
        <f>_xlfn.PERCENTILE.INC(Tabla1_Resueltas[CicleTime],0.7)</f>
        <v>9</v>
      </c>
      <c r="S422" s="1">
        <f>_xlfn.PERCENTILE.INC(Tabla1_Resueltas[CicleTime],0.5)</f>
        <v>3</v>
      </c>
    </row>
    <row r="423" spans="1:19" x14ac:dyDescent="0.35">
      <c r="A423" t="s">
        <v>19</v>
      </c>
      <c r="B423" t="s">
        <v>2084</v>
      </c>
      <c r="C423" t="s">
        <v>20</v>
      </c>
      <c r="D423" t="s">
        <v>132</v>
      </c>
      <c r="E423" t="s">
        <v>423</v>
      </c>
      <c r="F423">
        <v>6098474</v>
      </c>
      <c r="G423" s="2">
        <v>44923</v>
      </c>
      <c r="H423" s="2">
        <v>44943</v>
      </c>
      <c r="I423" s="2">
        <v>44923</v>
      </c>
      <c r="J423" s="2">
        <v>44928</v>
      </c>
      <c r="K423" t="s">
        <v>1037</v>
      </c>
      <c r="L423" s="2">
        <v>44928</v>
      </c>
      <c r="M423" s="1">
        <f>Tabla1_Resueltas[[#This Row],[Resuelta]]-Tabla1_Resueltas[[#This Row],[Creada]]</f>
        <v>5</v>
      </c>
      <c r="N423" s="1">
        <f>Tabla1_Resueltas[[#This Row],[Fecha Fin Escalado]]-Tabla1_Resueltas[[#This Row],[Fecha Inicio Escalado]]</f>
        <v>5</v>
      </c>
      <c r="O423" s="1">
        <f>YEAR(Tabla1_Resueltas[[#This Row],[Resuelta]])</f>
        <v>2023</v>
      </c>
      <c r="P423" s="1">
        <f>MONTH(Tabla1_Resueltas[[#This Row],[Resuelta]])</f>
        <v>1</v>
      </c>
      <c r="Q423" s="1">
        <f>_xlfn.PERCENTILE.INC(Tabla1_Resueltas[CicleTime],0.85)</f>
        <v>28</v>
      </c>
      <c r="R423" s="1">
        <f>_xlfn.PERCENTILE.INC(Tabla1_Resueltas[CicleTime],0.7)</f>
        <v>9</v>
      </c>
      <c r="S423" s="1">
        <f>_xlfn.PERCENTILE.INC(Tabla1_Resueltas[CicleTime],0.5)</f>
        <v>3</v>
      </c>
    </row>
    <row r="424" spans="1:19" x14ac:dyDescent="0.35">
      <c r="A424" t="s">
        <v>19</v>
      </c>
      <c r="B424" t="s">
        <v>2084</v>
      </c>
      <c r="C424" t="s">
        <v>20</v>
      </c>
      <c r="D424" t="s">
        <v>132</v>
      </c>
      <c r="E424" t="s">
        <v>424</v>
      </c>
      <c r="F424">
        <v>6098458</v>
      </c>
      <c r="G424" s="2">
        <v>44923</v>
      </c>
      <c r="H424" s="2">
        <v>44944</v>
      </c>
      <c r="I424" s="2">
        <v>44923</v>
      </c>
      <c r="J424" s="2">
        <v>44928</v>
      </c>
      <c r="K424" t="s">
        <v>1037</v>
      </c>
      <c r="L424" s="2">
        <v>44928</v>
      </c>
      <c r="M424" s="1">
        <f>Tabla1_Resueltas[[#This Row],[Resuelta]]-Tabla1_Resueltas[[#This Row],[Creada]]</f>
        <v>5</v>
      </c>
      <c r="N424" s="1">
        <f>Tabla1_Resueltas[[#This Row],[Fecha Fin Escalado]]-Tabla1_Resueltas[[#This Row],[Fecha Inicio Escalado]]</f>
        <v>5</v>
      </c>
      <c r="O424" s="1">
        <f>YEAR(Tabla1_Resueltas[[#This Row],[Resuelta]])</f>
        <v>2023</v>
      </c>
      <c r="P424" s="1">
        <f>MONTH(Tabla1_Resueltas[[#This Row],[Resuelta]])</f>
        <v>1</v>
      </c>
      <c r="Q424" s="1">
        <f>_xlfn.PERCENTILE.INC(Tabla1_Resueltas[CicleTime],0.85)</f>
        <v>28</v>
      </c>
      <c r="R424" s="1">
        <f>_xlfn.PERCENTILE.INC(Tabla1_Resueltas[CicleTime],0.7)</f>
        <v>9</v>
      </c>
      <c r="S424" s="1">
        <f>_xlfn.PERCENTILE.INC(Tabla1_Resueltas[CicleTime],0.5)</f>
        <v>3</v>
      </c>
    </row>
    <row r="425" spans="1:19" x14ac:dyDescent="0.35">
      <c r="A425" t="s">
        <v>19</v>
      </c>
      <c r="B425" t="s">
        <v>2084</v>
      </c>
      <c r="C425" t="s">
        <v>20</v>
      </c>
      <c r="D425" t="s">
        <v>132</v>
      </c>
      <c r="E425" t="s">
        <v>427</v>
      </c>
      <c r="F425">
        <v>6098443</v>
      </c>
      <c r="G425" s="2">
        <v>44923</v>
      </c>
      <c r="H425" s="2">
        <v>44943</v>
      </c>
      <c r="I425" s="2">
        <v>44924</v>
      </c>
      <c r="J425" s="2">
        <v>44928</v>
      </c>
      <c r="K425" t="s">
        <v>1037</v>
      </c>
      <c r="L425" s="2">
        <v>44928</v>
      </c>
      <c r="M425" s="1">
        <f>Tabla1_Resueltas[[#This Row],[Resuelta]]-Tabla1_Resueltas[[#This Row],[Creada]]</f>
        <v>5</v>
      </c>
      <c r="N425" s="1">
        <f>Tabla1_Resueltas[[#This Row],[Fecha Fin Escalado]]-Tabla1_Resueltas[[#This Row],[Fecha Inicio Escalado]]</f>
        <v>4</v>
      </c>
      <c r="O425" s="1">
        <f>YEAR(Tabla1_Resueltas[[#This Row],[Resuelta]])</f>
        <v>2023</v>
      </c>
      <c r="P425" s="1">
        <f>MONTH(Tabla1_Resueltas[[#This Row],[Resuelta]])</f>
        <v>1</v>
      </c>
      <c r="Q425" s="1">
        <f>_xlfn.PERCENTILE.INC(Tabla1_Resueltas[CicleTime],0.85)</f>
        <v>28</v>
      </c>
      <c r="R425" s="1">
        <f>_xlfn.PERCENTILE.INC(Tabla1_Resueltas[CicleTime],0.7)</f>
        <v>9</v>
      </c>
      <c r="S425" s="1">
        <f>_xlfn.PERCENTILE.INC(Tabla1_Resueltas[CicleTime],0.5)</f>
        <v>3</v>
      </c>
    </row>
    <row r="426" spans="1:19" x14ac:dyDescent="0.35">
      <c r="A426" t="s">
        <v>19</v>
      </c>
      <c r="B426" t="s">
        <v>2084</v>
      </c>
      <c r="C426" t="s">
        <v>20</v>
      </c>
      <c r="D426" t="s">
        <v>132</v>
      </c>
      <c r="E426" t="s">
        <v>428</v>
      </c>
      <c r="F426">
        <v>6098441</v>
      </c>
      <c r="G426" s="2">
        <v>44923</v>
      </c>
      <c r="H426" s="2">
        <v>44950</v>
      </c>
      <c r="I426" s="2">
        <v>44923</v>
      </c>
      <c r="J426" s="2">
        <v>44935</v>
      </c>
      <c r="K426" t="s">
        <v>1037</v>
      </c>
      <c r="L426" s="2">
        <v>44935</v>
      </c>
      <c r="M426" s="1">
        <f>Tabla1_Resueltas[[#This Row],[Resuelta]]-Tabla1_Resueltas[[#This Row],[Creada]]</f>
        <v>12</v>
      </c>
      <c r="N426" s="1">
        <f>Tabla1_Resueltas[[#This Row],[Fecha Fin Escalado]]-Tabla1_Resueltas[[#This Row],[Fecha Inicio Escalado]]</f>
        <v>12</v>
      </c>
      <c r="O426" s="1">
        <f>YEAR(Tabla1_Resueltas[[#This Row],[Resuelta]])</f>
        <v>2023</v>
      </c>
      <c r="P426" s="1">
        <f>MONTH(Tabla1_Resueltas[[#This Row],[Resuelta]])</f>
        <v>1</v>
      </c>
      <c r="Q426" s="1">
        <f>_xlfn.PERCENTILE.INC(Tabla1_Resueltas[CicleTime],0.85)</f>
        <v>28</v>
      </c>
      <c r="R426" s="1">
        <f>_xlfn.PERCENTILE.INC(Tabla1_Resueltas[CicleTime],0.7)</f>
        <v>9</v>
      </c>
      <c r="S426" s="1">
        <f>_xlfn.PERCENTILE.INC(Tabla1_Resueltas[CicleTime],0.5)</f>
        <v>3</v>
      </c>
    </row>
    <row r="427" spans="1:19" x14ac:dyDescent="0.35">
      <c r="A427" t="s">
        <v>19</v>
      </c>
      <c r="B427" t="s">
        <v>2084</v>
      </c>
      <c r="C427" t="s">
        <v>20</v>
      </c>
      <c r="D427" t="s">
        <v>132</v>
      </c>
      <c r="E427" t="s">
        <v>429</v>
      </c>
      <c r="F427">
        <v>6098437</v>
      </c>
      <c r="G427" s="2">
        <v>44923</v>
      </c>
      <c r="H427" s="2">
        <v>44944</v>
      </c>
      <c r="I427" s="2">
        <v>44923</v>
      </c>
      <c r="J427" s="2">
        <v>44929</v>
      </c>
      <c r="K427" t="s">
        <v>1037</v>
      </c>
      <c r="L427" s="2">
        <v>44929</v>
      </c>
      <c r="M427" s="1">
        <f>Tabla1_Resueltas[[#This Row],[Resuelta]]-Tabla1_Resueltas[[#This Row],[Creada]]</f>
        <v>6</v>
      </c>
      <c r="N427" s="1">
        <f>Tabla1_Resueltas[[#This Row],[Fecha Fin Escalado]]-Tabla1_Resueltas[[#This Row],[Fecha Inicio Escalado]]</f>
        <v>6</v>
      </c>
      <c r="O427" s="1">
        <f>YEAR(Tabla1_Resueltas[[#This Row],[Resuelta]])</f>
        <v>2023</v>
      </c>
      <c r="P427" s="1">
        <f>MONTH(Tabla1_Resueltas[[#This Row],[Resuelta]])</f>
        <v>1</v>
      </c>
      <c r="Q427" s="1">
        <f>_xlfn.PERCENTILE.INC(Tabla1_Resueltas[CicleTime],0.85)</f>
        <v>28</v>
      </c>
      <c r="R427" s="1">
        <f>_xlfn.PERCENTILE.INC(Tabla1_Resueltas[CicleTime],0.7)</f>
        <v>9</v>
      </c>
      <c r="S427" s="1">
        <f>_xlfn.PERCENTILE.INC(Tabla1_Resueltas[CicleTime],0.5)</f>
        <v>3</v>
      </c>
    </row>
    <row r="428" spans="1:19" x14ac:dyDescent="0.35">
      <c r="A428" t="s">
        <v>19</v>
      </c>
      <c r="B428" t="s">
        <v>2084</v>
      </c>
      <c r="C428" t="s">
        <v>20</v>
      </c>
      <c r="D428" t="s">
        <v>132</v>
      </c>
      <c r="E428" t="s">
        <v>431</v>
      </c>
      <c r="F428">
        <v>6094422</v>
      </c>
      <c r="G428" s="2">
        <v>44922</v>
      </c>
      <c r="H428" s="2">
        <v>44966</v>
      </c>
      <c r="I428" s="2">
        <v>44922</v>
      </c>
      <c r="J428" s="2">
        <v>44951</v>
      </c>
      <c r="K428" t="s">
        <v>1037</v>
      </c>
      <c r="L428" s="2">
        <v>44951</v>
      </c>
      <c r="M428" s="1">
        <f>Tabla1_Resueltas[[#This Row],[Resuelta]]-Tabla1_Resueltas[[#This Row],[Creada]]</f>
        <v>29</v>
      </c>
      <c r="N428" s="1">
        <f>Tabla1_Resueltas[[#This Row],[Fecha Fin Escalado]]-Tabla1_Resueltas[[#This Row],[Fecha Inicio Escalado]]</f>
        <v>29</v>
      </c>
      <c r="O428" s="1">
        <f>YEAR(Tabla1_Resueltas[[#This Row],[Resuelta]])</f>
        <v>2023</v>
      </c>
      <c r="P428" s="1">
        <f>MONTH(Tabla1_Resueltas[[#This Row],[Resuelta]])</f>
        <v>1</v>
      </c>
      <c r="Q428" s="1">
        <f>_xlfn.PERCENTILE.INC(Tabla1_Resueltas[CicleTime],0.85)</f>
        <v>28</v>
      </c>
      <c r="R428" s="1">
        <f>_xlfn.PERCENTILE.INC(Tabla1_Resueltas[CicleTime],0.7)</f>
        <v>9</v>
      </c>
      <c r="S428" s="1">
        <f>_xlfn.PERCENTILE.INC(Tabla1_Resueltas[CicleTime],0.5)</f>
        <v>3</v>
      </c>
    </row>
    <row r="429" spans="1:19" x14ac:dyDescent="0.35">
      <c r="A429" t="s">
        <v>19</v>
      </c>
      <c r="B429" t="s">
        <v>2086</v>
      </c>
      <c r="C429" t="s">
        <v>20</v>
      </c>
      <c r="D429" t="s">
        <v>132</v>
      </c>
      <c r="E429" t="s">
        <v>433</v>
      </c>
      <c r="F429">
        <v>6092599</v>
      </c>
      <c r="G429" s="2">
        <v>44922</v>
      </c>
      <c r="H429" s="2">
        <v>44959</v>
      </c>
      <c r="I429" s="2">
        <v>44923</v>
      </c>
      <c r="J429" s="2">
        <v>44943</v>
      </c>
      <c r="K429" t="s">
        <v>1037</v>
      </c>
      <c r="L429" s="2">
        <v>44943</v>
      </c>
      <c r="M429" s="1">
        <f>Tabla1_Resueltas[[#This Row],[Resuelta]]-Tabla1_Resueltas[[#This Row],[Creada]]</f>
        <v>21</v>
      </c>
      <c r="N429" s="1">
        <f>Tabla1_Resueltas[[#This Row],[Fecha Fin Escalado]]-Tabla1_Resueltas[[#This Row],[Fecha Inicio Escalado]]</f>
        <v>20</v>
      </c>
      <c r="O429" s="1">
        <f>YEAR(Tabla1_Resueltas[[#This Row],[Resuelta]])</f>
        <v>2023</v>
      </c>
      <c r="P429" s="1">
        <f>MONTH(Tabla1_Resueltas[[#This Row],[Resuelta]])</f>
        <v>1</v>
      </c>
      <c r="Q429" s="1">
        <f>_xlfn.PERCENTILE.INC(Tabla1_Resueltas[CicleTime],0.85)</f>
        <v>28</v>
      </c>
      <c r="R429" s="1">
        <f>_xlfn.PERCENTILE.INC(Tabla1_Resueltas[CicleTime],0.7)</f>
        <v>9</v>
      </c>
      <c r="S429" s="1">
        <f>_xlfn.PERCENTILE.INC(Tabla1_Resueltas[CicleTime],0.5)</f>
        <v>3</v>
      </c>
    </row>
    <row r="430" spans="1:19" x14ac:dyDescent="0.35">
      <c r="A430" t="s">
        <v>19</v>
      </c>
      <c r="B430" t="s">
        <v>2086</v>
      </c>
      <c r="C430" t="s">
        <v>37</v>
      </c>
      <c r="D430" t="s">
        <v>132</v>
      </c>
      <c r="E430" t="s">
        <v>442</v>
      </c>
      <c r="F430">
        <v>6088436</v>
      </c>
      <c r="G430" s="2">
        <v>44921</v>
      </c>
      <c r="H430" s="2">
        <v>44958</v>
      </c>
      <c r="I430" s="2">
        <v>44921</v>
      </c>
      <c r="J430" s="2">
        <v>44943</v>
      </c>
      <c r="K430" t="s">
        <v>1037</v>
      </c>
      <c r="L430" s="2">
        <v>44943</v>
      </c>
      <c r="M430" s="1">
        <f>Tabla1_Resueltas[[#This Row],[Resuelta]]-Tabla1_Resueltas[[#This Row],[Creada]]</f>
        <v>22</v>
      </c>
      <c r="N430" s="1">
        <f>Tabla1_Resueltas[[#This Row],[Fecha Fin Escalado]]-Tabla1_Resueltas[[#This Row],[Fecha Inicio Escalado]]</f>
        <v>22</v>
      </c>
      <c r="O430" s="1">
        <f>YEAR(Tabla1_Resueltas[[#This Row],[Resuelta]])</f>
        <v>2023</v>
      </c>
      <c r="P430" s="1">
        <f>MONTH(Tabla1_Resueltas[[#This Row],[Resuelta]])</f>
        <v>1</v>
      </c>
      <c r="Q430" s="1">
        <f>_xlfn.PERCENTILE.INC(Tabla1_Resueltas[CicleTime],0.85)</f>
        <v>28</v>
      </c>
      <c r="R430" s="1">
        <f>_xlfn.PERCENTILE.INC(Tabla1_Resueltas[CicleTime],0.7)</f>
        <v>9</v>
      </c>
      <c r="S430" s="1">
        <f>_xlfn.PERCENTILE.INC(Tabla1_Resueltas[CicleTime],0.5)</f>
        <v>3</v>
      </c>
    </row>
    <row r="431" spans="1:19" x14ac:dyDescent="0.35">
      <c r="A431" t="s">
        <v>19</v>
      </c>
      <c r="B431" t="s">
        <v>2090</v>
      </c>
      <c r="C431" t="s">
        <v>18</v>
      </c>
      <c r="D431" t="s">
        <v>132</v>
      </c>
      <c r="E431" t="s">
        <v>445</v>
      </c>
      <c r="F431">
        <v>6085257</v>
      </c>
      <c r="G431" s="2">
        <v>44919</v>
      </c>
      <c r="H431" s="2">
        <v>44946</v>
      </c>
      <c r="I431" s="2"/>
      <c r="J431" s="2"/>
      <c r="K431" t="s">
        <v>1037</v>
      </c>
      <c r="L431" s="2">
        <v>44930</v>
      </c>
      <c r="M431" s="1">
        <f>Tabla1_Resueltas[[#This Row],[Resuelta]]-Tabla1_Resueltas[[#This Row],[Creada]]</f>
        <v>11</v>
      </c>
      <c r="N431" s="1">
        <f>Tabla1_Resueltas[[#This Row],[Fecha Fin Escalado]]-Tabla1_Resueltas[[#This Row],[Fecha Inicio Escalado]]</f>
        <v>0</v>
      </c>
      <c r="O431" s="1">
        <f>YEAR(Tabla1_Resueltas[[#This Row],[Resuelta]])</f>
        <v>2023</v>
      </c>
      <c r="P431" s="1">
        <f>MONTH(Tabla1_Resueltas[[#This Row],[Resuelta]])</f>
        <v>1</v>
      </c>
      <c r="Q431" s="1">
        <f>_xlfn.PERCENTILE.INC(Tabla1_Resueltas[CicleTime],0.85)</f>
        <v>28</v>
      </c>
      <c r="R431" s="1">
        <f>_xlfn.PERCENTILE.INC(Tabla1_Resueltas[CicleTime],0.7)</f>
        <v>9</v>
      </c>
      <c r="S431" s="1">
        <f>_xlfn.PERCENTILE.INC(Tabla1_Resueltas[CicleTime],0.5)</f>
        <v>3</v>
      </c>
    </row>
    <row r="432" spans="1:19" x14ac:dyDescent="0.35">
      <c r="A432" t="s">
        <v>19</v>
      </c>
      <c r="B432" t="s">
        <v>2084</v>
      </c>
      <c r="C432" t="s">
        <v>20</v>
      </c>
      <c r="D432" t="s">
        <v>132</v>
      </c>
      <c r="E432" t="s">
        <v>451</v>
      </c>
      <c r="F432">
        <v>6073199</v>
      </c>
      <c r="G432" s="2">
        <v>44917</v>
      </c>
      <c r="H432" s="2">
        <v>44943</v>
      </c>
      <c r="I432" s="2">
        <v>44917</v>
      </c>
      <c r="J432" s="2">
        <v>44928</v>
      </c>
      <c r="K432" t="s">
        <v>1037</v>
      </c>
      <c r="L432" s="2">
        <v>44928</v>
      </c>
      <c r="M432" s="1">
        <f>Tabla1_Resueltas[[#This Row],[Resuelta]]-Tabla1_Resueltas[[#This Row],[Creada]]</f>
        <v>11</v>
      </c>
      <c r="N432" s="1">
        <f>Tabla1_Resueltas[[#This Row],[Fecha Fin Escalado]]-Tabla1_Resueltas[[#This Row],[Fecha Inicio Escalado]]</f>
        <v>11</v>
      </c>
      <c r="O432" s="1">
        <f>YEAR(Tabla1_Resueltas[[#This Row],[Resuelta]])</f>
        <v>2023</v>
      </c>
      <c r="P432" s="1">
        <f>MONTH(Tabla1_Resueltas[[#This Row],[Resuelta]])</f>
        <v>1</v>
      </c>
      <c r="Q432" s="1">
        <f>_xlfn.PERCENTILE.INC(Tabla1_Resueltas[CicleTime],0.85)</f>
        <v>28</v>
      </c>
      <c r="R432" s="1">
        <f>_xlfn.PERCENTILE.INC(Tabla1_Resueltas[CicleTime],0.7)</f>
        <v>9</v>
      </c>
      <c r="S432" s="1">
        <f>_xlfn.PERCENTILE.INC(Tabla1_Resueltas[CicleTime],0.5)</f>
        <v>3</v>
      </c>
    </row>
    <row r="433" spans="1:19" x14ac:dyDescent="0.35">
      <c r="A433" t="s">
        <v>19</v>
      </c>
      <c r="B433" t="s">
        <v>2090</v>
      </c>
      <c r="C433" t="s">
        <v>18</v>
      </c>
      <c r="D433" t="s">
        <v>132</v>
      </c>
      <c r="E433" t="s">
        <v>455</v>
      </c>
      <c r="F433">
        <v>6067193</v>
      </c>
      <c r="G433" s="2">
        <v>44916</v>
      </c>
      <c r="H433" s="2">
        <v>44959</v>
      </c>
      <c r="I433" s="2"/>
      <c r="J433" s="2"/>
      <c r="K433" t="s">
        <v>1037</v>
      </c>
      <c r="L433" s="2">
        <v>44943</v>
      </c>
      <c r="M433" s="1">
        <f>Tabla1_Resueltas[[#This Row],[Resuelta]]-Tabla1_Resueltas[[#This Row],[Creada]]</f>
        <v>27</v>
      </c>
      <c r="N433" s="1">
        <f>Tabla1_Resueltas[[#This Row],[Fecha Fin Escalado]]-Tabla1_Resueltas[[#This Row],[Fecha Inicio Escalado]]</f>
        <v>0</v>
      </c>
      <c r="O433" s="1">
        <f>YEAR(Tabla1_Resueltas[[#This Row],[Resuelta]])</f>
        <v>2023</v>
      </c>
      <c r="P433" s="1">
        <f>MONTH(Tabla1_Resueltas[[#This Row],[Resuelta]])</f>
        <v>1</v>
      </c>
      <c r="Q433" s="1">
        <f>_xlfn.PERCENTILE.INC(Tabla1_Resueltas[CicleTime],0.85)</f>
        <v>28</v>
      </c>
      <c r="R433" s="1">
        <f>_xlfn.PERCENTILE.INC(Tabla1_Resueltas[CicleTime],0.7)</f>
        <v>9</v>
      </c>
      <c r="S433" s="1">
        <f>_xlfn.PERCENTILE.INC(Tabla1_Resueltas[CicleTime],0.5)</f>
        <v>3</v>
      </c>
    </row>
    <row r="434" spans="1:19" x14ac:dyDescent="0.35">
      <c r="A434" t="s">
        <v>19</v>
      </c>
      <c r="B434" t="s">
        <v>2098</v>
      </c>
      <c r="C434" t="s">
        <v>20</v>
      </c>
      <c r="D434" t="s">
        <v>132</v>
      </c>
      <c r="E434" t="s">
        <v>460</v>
      </c>
      <c r="F434">
        <v>6062326</v>
      </c>
      <c r="G434" s="2">
        <v>44915</v>
      </c>
      <c r="H434" s="2">
        <v>44944</v>
      </c>
      <c r="I434" s="2">
        <v>44923</v>
      </c>
      <c r="J434" s="2">
        <v>44928</v>
      </c>
      <c r="K434" t="s">
        <v>1037</v>
      </c>
      <c r="L434" s="2">
        <v>44928</v>
      </c>
      <c r="M434" s="1">
        <f>Tabla1_Resueltas[[#This Row],[Resuelta]]-Tabla1_Resueltas[[#This Row],[Creada]]</f>
        <v>13</v>
      </c>
      <c r="N434" s="1">
        <f>Tabla1_Resueltas[[#This Row],[Fecha Fin Escalado]]-Tabla1_Resueltas[[#This Row],[Fecha Inicio Escalado]]</f>
        <v>5</v>
      </c>
      <c r="O434" s="1">
        <f>YEAR(Tabla1_Resueltas[[#This Row],[Resuelta]])</f>
        <v>2023</v>
      </c>
      <c r="P434" s="1">
        <f>MONTH(Tabla1_Resueltas[[#This Row],[Resuelta]])</f>
        <v>1</v>
      </c>
      <c r="Q434" s="1">
        <f>_xlfn.PERCENTILE.INC(Tabla1_Resueltas[CicleTime],0.85)</f>
        <v>28</v>
      </c>
      <c r="R434" s="1">
        <f>_xlfn.PERCENTILE.INC(Tabla1_Resueltas[CicleTime],0.7)</f>
        <v>9</v>
      </c>
      <c r="S434" s="1">
        <f>_xlfn.PERCENTILE.INC(Tabla1_Resueltas[CicleTime],0.5)</f>
        <v>3</v>
      </c>
    </row>
    <row r="435" spans="1:19" x14ac:dyDescent="0.35">
      <c r="A435" t="s">
        <v>19</v>
      </c>
      <c r="B435" t="s">
        <v>2090</v>
      </c>
      <c r="C435" t="s">
        <v>18</v>
      </c>
      <c r="D435" t="s">
        <v>132</v>
      </c>
      <c r="E435" t="s">
        <v>462</v>
      </c>
      <c r="F435">
        <v>6061300</v>
      </c>
      <c r="G435" s="2">
        <v>44915</v>
      </c>
      <c r="H435" s="2">
        <v>44958</v>
      </c>
      <c r="I435" s="2"/>
      <c r="J435" s="2"/>
      <c r="K435" t="s">
        <v>1037</v>
      </c>
      <c r="L435" s="2">
        <v>44943</v>
      </c>
      <c r="M435" s="1">
        <f>Tabla1_Resueltas[[#This Row],[Resuelta]]-Tabla1_Resueltas[[#This Row],[Creada]]</f>
        <v>28</v>
      </c>
      <c r="N435" s="1">
        <f>Tabla1_Resueltas[[#This Row],[Fecha Fin Escalado]]-Tabla1_Resueltas[[#This Row],[Fecha Inicio Escalado]]</f>
        <v>0</v>
      </c>
      <c r="O435" s="1">
        <f>YEAR(Tabla1_Resueltas[[#This Row],[Resuelta]])</f>
        <v>2023</v>
      </c>
      <c r="P435" s="1">
        <f>MONTH(Tabla1_Resueltas[[#This Row],[Resuelta]])</f>
        <v>1</v>
      </c>
      <c r="Q435" s="1">
        <f>_xlfn.PERCENTILE.INC(Tabla1_Resueltas[CicleTime],0.85)</f>
        <v>28</v>
      </c>
      <c r="R435" s="1">
        <f>_xlfn.PERCENTILE.INC(Tabla1_Resueltas[CicleTime],0.7)</f>
        <v>9</v>
      </c>
      <c r="S435" s="1">
        <f>_xlfn.PERCENTILE.INC(Tabla1_Resueltas[CicleTime],0.5)</f>
        <v>3</v>
      </c>
    </row>
    <row r="436" spans="1:19" x14ac:dyDescent="0.35">
      <c r="A436" t="s">
        <v>19</v>
      </c>
      <c r="B436" t="s">
        <v>2088</v>
      </c>
      <c r="C436" t="s">
        <v>20</v>
      </c>
      <c r="D436" t="s">
        <v>132</v>
      </c>
      <c r="E436" t="s">
        <v>466</v>
      </c>
      <c r="F436">
        <v>6058591</v>
      </c>
      <c r="G436" s="2">
        <v>44915</v>
      </c>
      <c r="H436" s="2">
        <v>44971</v>
      </c>
      <c r="I436" s="2">
        <v>44915</v>
      </c>
      <c r="J436" s="2">
        <v>44956</v>
      </c>
      <c r="K436" t="s">
        <v>1037</v>
      </c>
      <c r="L436" s="2">
        <v>44956</v>
      </c>
      <c r="M436" s="1">
        <f>Tabla1_Resueltas[[#This Row],[Resuelta]]-Tabla1_Resueltas[[#This Row],[Creada]]</f>
        <v>41</v>
      </c>
      <c r="N436" s="1">
        <f>Tabla1_Resueltas[[#This Row],[Fecha Fin Escalado]]-Tabla1_Resueltas[[#This Row],[Fecha Inicio Escalado]]</f>
        <v>41</v>
      </c>
      <c r="O436" s="1">
        <f>YEAR(Tabla1_Resueltas[[#This Row],[Resuelta]])</f>
        <v>2023</v>
      </c>
      <c r="P436" s="1">
        <f>MONTH(Tabla1_Resueltas[[#This Row],[Resuelta]])</f>
        <v>1</v>
      </c>
      <c r="Q436" s="1">
        <f>_xlfn.PERCENTILE.INC(Tabla1_Resueltas[CicleTime],0.85)</f>
        <v>28</v>
      </c>
      <c r="R436" s="1">
        <f>_xlfn.PERCENTILE.INC(Tabla1_Resueltas[CicleTime],0.7)</f>
        <v>9</v>
      </c>
      <c r="S436" s="1">
        <f>_xlfn.PERCENTILE.INC(Tabla1_Resueltas[CicleTime],0.5)</f>
        <v>3</v>
      </c>
    </row>
    <row r="437" spans="1:19" x14ac:dyDescent="0.35">
      <c r="A437" t="s">
        <v>19</v>
      </c>
      <c r="B437" t="s">
        <v>2090</v>
      </c>
      <c r="C437" t="s">
        <v>18</v>
      </c>
      <c r="D437" t="s">
        <v>132</v>
      </c>
      <c r="E437" t="s">
        <v>490</v>
      </c>
      <c r="F437">
        <v>6045455</v>
      </c>
      <c r="G437" s="2">
        <v>44911</v>
      </c>
      <c r="H437" s="2">
        <v>44945</v>
      </c>
      <c r="I437" s="2"/>
      <c r="J437" s="2"/>
      <c r="K437" t="s">
        <v>1037</v>
      </c>
      <c r="L437" s="2">
        <v>44929</v>
      </c>
      <c r="M437" s="1">
        <f>Tabla1_Resueltas[[#This Row],[Resuelta]]-Tabla1_Resueltas[[#This Row],[Creada]]</f>
        <v>18</v>
      </c>
      <c r="N437" s="1">
        <f>Tabla1_Resueltas[[#This Row],[Fecha Fin Escalado]]-Tabla1_Resueltas[[#This Row],[Fecha Inicio Escalado]]</f>
        <v>0</v>
      </c>
      <c r="O437" s="1">
        <f>YEAR(Tabla1_Resueltas[[#This Row],[Resuelta]])</f>
        <v>2023</v>
      </c>
      <c r="P437" s="1">
        <f>MONTH(Tabla1_Resueltas[[#This Row],[Resuelta]])</f>
        <v>1</v>
      </c>
      <c r="Q437" s="1">
        <f>_xlfn.PERCENTILE.INC(Tabla1_Resueltas[CicleTime],0.85)</f>
        <v>28</v>
      </c>
      <c r="R437" s="1">
        <f>_xlfn.PERCENTILE.INC(Tabla1_Resueltas[CicleTime],0.7)</f>
        <v>9</v>
      </c>
      <c r="S437" s="1">
        <f>_xlfn.PERCENTILE.INC(Tabla1_Resueltas[CicleTime],0.5)</f>
        <v>3</v>
      </c>
    </row>
    <row r="438" spans="1:19" x14ac:dyDescent="0.35">
      <c r="A438" t="s">
        <v>19</v>
      </c>
      <c r="B438" t="s">
        <v>2086</v>
      </c>
      <c r="C438" t="s">
        <v>20</v>
      </c>
      <c r="D438" t="s">
        <v>132</v>
      </c>
      <c r="E438" t="s">
        <v>493</v>
      </c>
      <c r="F438">
        <v>6043408</v>
      </c>
      <c r="G438" s="2">
        <v>44911</v>
      </c>
      <c r="H438" s="2">
        <v>44945</v>
      </c>
      <c r="I438" s="2"/>
      <c r="J438" s="2"/>
      <c r="K438" t="s">
        <v>1037</v>
      </c>
      <c r="L438" s="2">
        <v>44930</v>
      </c>
      <c r="M438" s="1">
        <f>Tabla1_Resueltas[[#This Row],[Resuelta]]-Tabla1_Resueltas[[#This Row],[Creada]]</f>
        <v>19</v>
      </c>
      <c r="N438" s="1">
        <f>Tabla1_Resueltas[[#This Row],[Fecha Fin Escalado]]-Tabla1_Resueltas[[#This Row],[Fecha Inicio Escalado]]</f>
        <v>0</v>
      </c>
      <c r="O438" s="1">
        <f>YEAR(Tabla1_Resueltas[[#This Row],[Resuelta]])</f>
        <v>2023</v>
      </c>
      <c r="P438" s="1">
        <f>MONTH(Tabla1_Resueltas[[#This Row],[Resuelta]])</f>
        <v>1</v>
      </c>
      <c r="Q438" s="1">
        <f>_xlfn.PERCENTILE.INC(Tabla1_Resueltas[CicleTime],0.85)</f>
        <v>28</v>
      </c>
      <c r="R438" s="1">
        <f>_xlfn.PERCENTILE.INC(Tabla1_Resueltas[CicleTime],0.7)</f>
        <v>9</v>
      </c>
      <c r="S438" s="1">
        <f>_xlfn.PERCENTILE.INC(Tabla1_Resueltas[CicleTime],0.5)</f>
        <v>3</v>
      </c>
    </row>
    <row r="439" spans="1:19" x14ac:dyDescent="0.35">
      <c r="A439" t="s">
        <v>19</v>
      </c>
      <c r="B439" t="s">
        <v>2090</v>
      </c>
      <c r="C439" t="s">
        <v>18</v>
      </c>
      <c r="D439" t="s">
        <v>132</v>
      </c>
      <c r="E439" t="s">
        <v>499</v>
      </c>
      <c r="F439">
        <v>6030555</v>
      </c>
      <c r="G439" s="2">
        <v>44909</v>
      </c>
      <c r="H439" s="2">
        <v>44958</v>
      </c>
      <c r="I439" s="2"/>
      <c r="J439" s="2"/>
      <c r="K439" t="s">
        <v>1037</v>
      </c>
      <c r="L439" s="2">
        <v>44943</v>
      </c>
      <c r="M439" s="1">
        <f>Tabla1_Resueltas[[#This Row],[Resuelta]]-Tabla1_Resueltas[[#This Row],[Creada]]</f>
        <v>34</v>
      </c>
      <c r="N439" s="1">
        <f>Tabla1_Resueltas[[#This Row],[Fecha Fin Escalado]]-Tabla1_Resueltas[[#This Row],[Fecha Inicio Escalado]]</f>
        <v>0</v>
      </c>
      <c r="O439" s="1">
        <f>YEAR(Tabla1_Resueltas[[#This Row],[Resuelta]])</f>
        <v>2023</v>
      </c>
      <c r="P439" s="1">
        <f>MONTH(Tabla1_Resueltas[[#This Row],[Resuelta]])</f>
        <v>1</v>
      </c>
      <c r="Q439" s="1">
        <f>_xlfn.PERCENTILE.INC(Tabla1_Resueltas[CicleTime],0.85)</f>
        <v>28</v>
      </c>
      <c r="R439" s="1">
        <f>_xlfn.PERCENTILE.INC(Tabla1_Resueltas[CicleTime],0.7)</f>
        <v>9</v>
      </c>
      <c r="S439" s="1">
        <f>_xlfn.PERCENTILE.INC(Tabla1_Resueltas[CicleTime],0.5)</f>
        <v>3</v>
      </c>
    </row>
    <row r="440" spans="1:19" x14ac:dyDescent="0.35">
      <c r="A440" t="s">
        <v>19</v>
      </c>
      <c r="B440" t="s">
        <v>2084</v>
      </c>
      <c r="C440" t="s">
        <v>36</v>
      </c>
      <c r="D440" t="s">
        <v>132</v>
      </c>
      <c r="E440" t="s">
        <v>501</v>
      </c>
      <c r="F440">
        <v>6029595</v>
      </c>
      <c r="G440" s="2">
        <v>44909</v>
      </c>
      <c r="H440" s="2">
        <v>44951</v>
      </c>
      <c r="I440" s="2">
        <v>44909</v>
      </c>
      <c r="J440" s="2">
        <v>44936</v>
      </c>
      <c r="K440" t="s">
        <v>1037</v>
      </c>
      <c r="L440" s="2">
        <v>44936</v>
      </c>
      <c r="M440" s="1">
        <f>Tabla1_Resueltas[[#This Row],[Resuelta]]-Tabla1_Resueltas[[#This Row],[Creada]]</f>
        <v>27</v>
      </c>
      <c r="N440" s="1">
        <f>Tabla1_Resueltas[[#This Row],[Fecha Fin Escalado]]-Tabla1_Resueltas[[#This Row],[Fecha Inicio Escalado]]</f>
        <v>27</v>
      </c>
      <c r="O440" s="1">
        <f>YEAR(Tabla1_Resueltas[[#This Row],[Resuelta]])</f>
        <v>2023</v>
      </c>
      <c r="P440" s="1">
        <f>MONTH(Tabla1_Resueltas[[#This Row],[Resuelta]])</f>
        <v>1</v>
      </c>
      <c r="Q440" s="1">
        <f>_xlfn.PERCENTILE.INC(Tabla1_Resueltas[CicleTime],0.85)</f>
        <v>28</v>
      </c>
      <c r="R440" s="1">
        <f>_xlfn.PERCENTILE.INC(Tabla1_Resueltas[CicleTime],0.7)</f>
        <v>9</v>
      </c>
      <c r="S440" s="1">
        <f>_xlfn.PERCENTILE.INC(Tabla1_Resueltas[CicleTime],0.5)</f>
        <v>3</v>
      </c>
    </row>
    <row r="441" spans="1:19" x14ac:dyDescent="0.35">
      <c r="A441" t="s">
        <v>19</v>
      </c>
      <c r="B441" t="s">
        <v>2090</v>
      </c>
      <c r="C441" t="s">
        <v>18</v>
      </c>
      <c r="D441" t="s">
        <v>132</v>
      </c>
      <c r="E441" t="s">
        <v>510</v>
      </c>
      <c r="F441">
        <v>6025862</v>
      </c>
      <c r="G441" s="2">
        <v>44908</v>
      </c>
      <c r="H441" s="2">
        <v>44945</v>
      </c>
      <c r="I441" s="2"/>
      <c r="J441" s="2"/>
      <c r="K441" t="s">
        <v>1037</v>
      </c>
      <c r="L441" s="2">
        <v>44929</v>
      </c>
      <c r="M441" s="1">
        <f>Tabla1_Resueltas[[#This Row],[Resuelta]]-Tabla1_Resueltas[[#This Row],[Creada]]</f>
        <v>21</v>
      </c>
      <c r="N441" s="1">
        <f>Tabla1_Resueltas[[#This Row],[Fecha Fin Escalado]]-Tabla1_Resueltas[[#This Row],[Fecha Inicio Escalado]]</f>
        <v>0</v>
      </c>
      <c r="O441" s="1">
        <f>YEAR(Tabla1_Resueltas[[#This Row],[Resuelta]])</f>
        <v>2023</v>
      </c>
      <c r="P441" s="1">
        <f>MONTH(Tabla1_Resueltas[[#This Row],[Resuelta]])</f>
        <v>1</v>
      </c>
      <c r="Q441" s="1">
        <f>_xlfn.PERCENTILE.INC(Tabla1_Resueltas[CicleTime],0.85)</f>
        <v>28</v>
      </c>
      <c r="R441" s="1">
        <f>_xlfn.PERCENTILE.INC(Tabla1_Resueltas[CicleTime],0.7)</f>
        <v>9</v>
      </c>
      <c r="S441" s="1">
        <f>_xlfn.PERCENTILE.INC(Tabla1_Resueltas[CicleTime],0.5)</f>
        <v>3</v>
      </c>
    </row>
    <row r="442" spans="1:19" x14ac:dyDescent="0.35">
      <c r="A442" t="s">
        <v>19</v>
      </c>
      <c r="B442" t="s">
        <v>2099</v>
      </c>
      <c r="C442" t="s">
        <v>20</v>
      </c>
      <c r="D442" t="s">
        <v>132</v>
      </c>
      <c r="E442" t="s">
        <v>516</v>
      </c>
      <c r="F442">
        <v>6022483</v>
      </c>
      <c r="G442" s="2">
        <v>44908</v>
      </c>
      <c r="H442" s="2">
        <v>44966</v>
      </c>
      <c r="I442" s="2">
        <v>44910</v>
      </c>
      <c r="J442" s="2">
        <v>44951</v>
      </c>
      <c r="K442" t="s">
        <v>1037</v>
      </c>
      <c r="L442" s="2">
        <v>44951</v>
      </c>
      <c r="M442" s="1">
        <f>Tabla1_Resueltas[[#This Row],[Resuelta]]-Tabla1_Resueltas[[#This Row],[Creada]]</f>
        <v>43</v>
      </c>
      <c r="N442" s="1">
        <f>Tabla1_Resueltas[[#This Row],[Fecha Fin Escalado]]-Tabla1_Resueltas[[#This Row],[Fecha Inicio Escalado]]</f>
        <v>41</v>
      </c>
      <c r="O442" s="1">
        <f>YEAR(Tabla1_Resueltas[[#This Row],[Resuelta]])</f>
        <v>2023</v>
      </c>
      <c r="P442" s="1">
        <f>MONTH(Tabla1_Resueltas[[#This Row],[Resuelta]])</f>
        <v>1</v>
      </c>
      <c r="Q442" s="1">
        <f>_xlfn.PERCENTILE.INC(Tabla1_Resueltas[CicleTime],0.85)</f>
        <v>28</v>
      </c>
      <c r="R442" s="1">
        <f>_xlfn.PERCENTILE.INC(Tabla1_Resueltas[CicleTime],0.7)</f>
        <v>9</v>
      </c>
      <c r="S442" s="1">
        <f>_xlfn.PERCENTILE.INC(Tabla1_Resueltas[CicleTime],0.5)</f>
        <v>3</v>
      </c>
    </row>
    <row r="443" spans="1:19" x14ac:dyDescent="0.35">
      <c r="A443" t="s">
        <v>19</v>
      </c>
      <c r="B443" t="s">
        <v>2090</v>
      </c>
      <c r="C443" t="s">
        <v>36</v>
      </c>
      <c r="D443" t="s">
        <v>132</v>
      </c>
      <c r="E443" t="s">
        <v>520</v>
      </c>
      <c r="F443">
        <v>6018289</v>
      </c>
      <c r="G443" s="2">
        <v>44907</v>
      </c>
      <c r="H443" s="2">
        <v>44955</v>
      </c>
      <c r="I443" s="2"/>
      <c r="J443" s="2"/>
      <c r="K443" t="s">
        <v>1037</v>
      </c>
      <c r="L443" s="2">
        <v>44951</v>
      </c>
      <c r="M443" s="1">
        <f>Tabla1_Resueltas[[#This Row],[Resuelta]]-Tabla1_Resueltas[[#This Row],[Creada]]</f>
        <v>44</v>
      </c>
      <c r="N443" s="1">
        <f>Tabla1_Resueltas[[#This Row],[Fecha Fin Escalado]]-Tabla1_Resueltas[[#This Row],[Fecha Inicio Escalado]]</f>
        <v>0</v>
      </c>
      <c r="O443" s="1">
        <f>YEAR(Tabla1_Resueltas[[#This Row],[Resuelta]])</f>
        <v>2023</v>
      </c>
      <c r="P443" s="1">
        <f>MONTH(Tabla1_Resueltas[[#This Row],[Resuelta]])</f>
        <v>1</v>
      </c>
      <c r="Q443" s="1">
        <f>_xlfn.PERCENTILE.INC(Tabla1_Resueltas[CicleTime],0.85)</f>
        <v>28</v>
      </c>
      <c r="R443" s="1">
        <f>_xlfn.PERCENTILE.INC(Tabla1_Resueltas[CicleTime],0.7)</f>
        <v>9</v>
      </c>
      <c r="S443" s="1">
        <f>_xlfn.PERCENTILE.INC(Tabla1_Resueltas[CicleTime],0.5)</f>
        <v>3</v>
      </c>
    </row>
    <row r="444" spans="1:19" x14ac:dyDescent="0.35">
      <c r="A444" t="s">
        <v>19</v>
      </c>
      <c r="B444" t="s">
        <v>2090</v>
      </c>
      <c r="C444" t="s">
        <v>18</v>
      </c>
      <c r="D444" t="s">
        <v>132</v>
      </c>
      <c r="E444" t="s">
        <v>523</v>
      </c>
      <c r="F444">
        <v>6015477</v>
      </c>
      <c r="G444" s="2">
        <v>44907</v>
      </c>
      <c r="H444" s="2">
        <v>44945</v>
      </c>
      <c r="I444" s="2"/>
      <c r="J444" s="2"/>
      <c r="K444" t="s">
        <v>1037</v>
      </c>
      <c r="L444" s="2">
        <v>44930</v>
      </c>
      <c r="M444" s="1">
        <f>Tabla1_Resueltas[[#This Row],[Resuelta]]-Tabla1_Resueltas[[#This Row],[Creada]]</f>
        <v>23</v>
      </c>
      <c r="N444" s="1">
        <f>Tabla1_Resueltas[[#This Row],[Fecha Fin Escalado]]-Tabla1_Resueltas[[#This Row],[Fecha Inicio Escalado]]</f>
        <v>0</v>
      </c>
      <c r="O444" s="1">
        <f>YEAR(Tabla1_Resueltas[[#This Row],[Resuelta]])</f>
        <v>2023</v>
      </c>
      <c r="P444" s="1">
        <f>MONTH(Tabla1_Resueltas[[#This Row],[Resuelta]])</f>
        <v>1</v>
      </c>
      <c r="Q444" s="1">
        <f>_xlfn.PERCENTILE.INC(Tabla1_Resueltas[CicleTime],0.85)</f>
        <v>28</v>
      </c>
      <c r="R444" s="1">
        <f>_xlfn.PERCENTILE.INC(Tabla1_Resueltas[CicleTime],0.7)</f>
        <v>9</v>
      </c>
      <c r="S444" s="1">
        <f>_xlfn.PERCENTILE.INC(Tabla1_Resueltas[CicleTime],0.5)</f>
        <v>3</v>
      </c>
    </row>
    <row r="445" spans="1:19" x14ac:dyDescent="0.35">
      <c r="A445" t="s">
        <v>19</v>
      </c>
      <c r="B445" t="s">
        <v>2088</v>
      </c>
      <c r="C445" t="s">
        <v>20</v>
      </c>
      <c r="D445" t="s">
        <v>132</v>
      </c>
      <c r="E445" t="s">
        <v>535</v>
      </c>
      <c r="F445">
        <v>6012819</v>
      </c>
      <c r="G445" s="2">
        <v>44907</v>
      </c>
      <c r="H445" s="2">
        <v>44961</v>
      </c>
      <c r="I445" s="2">
        <v>44907</v>
      </c>
      <c r="J445" s="2">
        <v>44946</v>
      </c>
      <c r="K445" t="s">
        <v>1037</v>
      </c>
      <c r="L445" s="2">
        <v>44946</v>
      </c>
      <c r="M445" s="1">
        <f>Tabla1_Resueltas[[#This Row],[Resuelta]]-Tabla1_Resueltas[[#This Row],[Creada]]</f>
        <v>39</v>
      </c>
      <c r="N445" s="1">
        <f>Tabla1_Resueltas[[#This Row],[Fecha Fin Escalado]]-Tabla1_Resueltas[[#This Row],[Fecha Inicio Escalado]]</f>
        <v>39</v>
      </c>
      <c r="O445" s="1">
        <f>YEAR(Tabla1_Resueltas[[#This Row],[Resuelta]])</f>
        <v>2023</v>
      </c>
      <c r="P445" s="1">
        <f>MONTH(Tabla1_Resueltas[[#This Row],[Resuelta]])</f>
        <v>1</v>
      </c>
      <c r="Q445" s="1">
        <f>_xlfn.PERCENTILE.INC(Tabla1_Resueltas[CicleTime],0.85)</f>
        <v>28</v>
      </c>
      <c r="R445" s="1">
        <f>_xlfn.PERCENTILE.INC(Tabla1_Resueltas[CicleTime],0.7)</f>
        <v>9</v>
      </c>
      <c r="S445" s="1">
        <f>_xlfn.PERCENTILE.INC(Tabla1_Resueltas[CicleTime],0.5)</f>
        <v>3</v>
      </c>
    </row>
    <row r="446" spans="1:19" x14ac:dyDescent="0.35">
      <c r="A446" t="s">
        <v>19</v>
      </c>
      <c r="B446" t="s">
        <v>2090</v>
      </c>
      <c r="C446" t="s">
        <v>18</v>
      </c>
      <c r="D446" t="s">
        <v>132</v>
      </c>
      <c r="E446" t="s">
        <v>558</v>
      </c>
      <c r="F446">
        <v>5994583</v>
      </c>
      <c r="G446" s="2">
        <v>44901</v>
      </c>
      <c r="H446" s="2">
        <v>44959</v>
      </c>
      <c r="I446" s="2"/>
      <c r="J446" s="2"/>
      <c r="K446" t="s">
        <v>1037</v>
      </c>
      <c r="L446" s="2">
        <v>44943</v>
      </c>
      <c r="M446" s="1">
        <f>Tabla1_Resueltas[[#This Row],[Resuelta]]-Tabla1_Resueltas[[#This Row],[Creada]]</f>
        <v>42</v>
      </c>
      <c r="N446" s="1">
        <f>Tabla1_Resueltas[[#This Row],[Fecha Fin Escalado]]-Tabla1_Resueltas[[#This Row],[Fecha Inicio Escalado]]</f>
        <v>0</v>
      </c>
      <c r="O446" s="1">
        <f>YEAR(Tabla1_Resueltas[[#This Row],[Resuelta]])</f>
        <v>2023</v>
      </c>
      <c r="P446" s="1">
        <f>MONTH(Tabla1_Resueltas[[#This Row],[Resuelta]])</f>
        <v>1</v>
      </c>
      <c r="Q446" s="1">
        <f>_xlfn.PERCENTILE.INC(Tabla1_Resueltas[CicleTime],0.85)</f>
        <v>28</v>
      </c>
      <c r="R446" s="1">
        <f>_xlfn.PERCENTILE.INC(Tabla1_Resueltas[CicleTime],0.7)</f>
        <v>9</v>
      </c>
      <c r="S446" s="1">
        <f>_xlfn.PERCENTILE.INC(Tabla1_Resueltas[CicleTime],0.5)</f>
        <v>3</v>
      </c>
    </row>
    <row r="447" spans="1:19" x14ac:dyDescent="0.35">
      <c r="A447" t="s">
        <v>19</v>
      </c>
      <c r="B447" t="s">
        <v>2090</v>
      </c>
      <c r="C447" t="s">
        <v>18</v>
      </c>
      <c r="D447" t="s">
        <v>132</v>
      </c>
      <c r="E447" t="s">
        <v>577</v>
      </c>
      <c r="F447">
        <v>5975857</v>
      </c>
      <c r="G447" s="2">
        <v>44896</v>
      </c>
      <c r="H447" s="2">
        <v>44944</v>
      </c>
      <c r="I447" s="2"/>
      <c r="J447" s="2"/>
      <c r="K447" t="s">
        <v>1037</v>
      </c>
      <c r="L447" s="2">
        <v>44929</v>
      </c>
      <c r="M447" s="1">
        <f>Tabla1_Resueltas[[#This Row],[Resuelta]]-Tabla1_Resueltas[[#This Row],[Creada]]</f>
        <v>33</v>
      </c>
      <c r="N447" s="1">
        <f>Tabla1_Resueltas[[#This Row],[Fecha Fin Escalado]]-Tabla1_Resueltas[[#This Row],[Fecha Inicio Escalado]]</f>
        <v>0</v>
      </c>
      <c r="O447" s="1">
        <f>YEAR(Tabla1_Resueltas[[#This Row],[Resuelta]])</f>
        <v>2023</v>
      </c>
      <c r="P447" s="1">
        <f>MONTH(Tabla1_Resueltas[[#This Row],[Resuelta]])</f>
        <v>1</v>
      </c>
      <c r="Q447" s="1">
        <f>_xlfn.PERCENTILE.INC(Tabla1_Resueltas[CicleTime],0.85)</f>
        <v>28</v>
      </c>
      <c r="R447" s="1">
        <f>_xlfn.PERCENTILE.INC(Tabla1_Resueltas[CicleTime],0.7)</f>
        <v>9</v>
      </c>
      <c r="S447" s="1">
        <f>_xlfn.PERCENTILE.INC(Tabla1_Resueltas[CicleTime],0.5)</f>
        <v>3</v>
      </c>
    </row>
    <row r="448" spans="1:19" x14ac:dyDescent="0.35">
      <c r="A448" t="s">
        <v>19</v>
      </c>
      <c r="B448" t="s">
        <v>2090</v>
      </c>
      <c r="C448" t="s">
        <v>18</v>
      </c>
      <c r="D448" t="s">
        <v>132</v>
      </c>
      <c r="E448" t="s">
        <v>584</v>
      </c>
      <c r="F448">
        <v>5968447</v>
      </c>
      <c r="G448" s="2">
        <v>44895</v>
      </c>
      <c r="H448" s="2">
        <v>44951</v>
      </c>
      <c r="I448" s="2"/>
      <c r="J448" s="2"/>
      <c r="K448" t="s">
        <v>1037</v>
      </c>
      <c r="L448" s="2">
        <v>44936</v>
      </c>
      <c r="M448" s="1">
        <f>Tabla1_Resueltas[[#This Row],[Resuelta]]-Tabla1_Resueltas[[#This Row],[Creada]]</f>
        <v>41</v>
      </c>
      <c r="N448" s="1">
        <f>Tabla1_Resueltas[[#This Row],[Fecha Fin Escalado]]-Tabla1_Resueltas[[#This Row],[Fecha Inicio Escalado]]</f>
        <v>0</v>
      </c>
      <c r="O448" s="1">
        <f>YEAR(Tabla1_Resueltas[[#This Row],[Resuelta]])</f>
        <v>2023</v>
      </c>
      <c r="P448" s="1">
        <f>MONTH(Tabla1_Resueltas[[#This Row],[Resuelta]])</f>
        <v>1</v>
      </c>
      <c r="Q448" s="1">
        <f>_xlfn.PERCENTILE.INC(Tabla1_Resueltas[CicleTime],0.85)</f>
        <v>28</v>
      </c>
      <c r="R448" s="1">
        <f>_xlfn.PERCENTILE.INC(Tabla1_Resueltas[CicleTime],0.7)</f>
        <v>9</v>
      </c>
      <c r="S448" s="1">
        <f>_xlfn.PERCENTILE.INC(Tabla1_Resueltas[CicleTime],0.5)</f>
        <v>3</v>
      </c>
    </row>
    <row r="449" spans="1:19" x14ac:dyDescent="0.35">
      <c r="A449" t="s">
        <v>19</v>
      </c>
      <c r="B449" t="s">
        <v>2086</v>
      </c>
      <c r="C449" t="s">
        <v>20</v>
      </c>
      <c r="D449" t="s">
        <v>132</v>
      </c>
      <c r="E449" t="s">
        <v>608</v>
      </c>
      <c r="F449">
        <v>5966812</v>
      </c>
      <c r="G449" s="2">
        <v>44895</v>
      </c>
      <c r="H449" s="2">
        <v>44945</v>
      </c>
      <c r="I449" s="2"/>
      <c r="J449" s="2"/>
      <c r="K449" t="s">
        <v>1037</v>
      </c>
      <c r="L449" s="2">
        <v>44930</v>
      </c>
      <c r="M449" s="1">
        <f>Tabla1_Resueltas[[#This Row],[Resuelta]]-Tabla1_Resueltas[[#This Row],[Creada]]</f>
        <v>35</v>
      </c>
      <c r="N449" s="1">
        <f>Tabla1_Resueltas[[#This Row],[Fecha Fin Escalado]]-Tabla1_Resueltas[[#This Row],[Fecha Inicio Escalado]]</f>
        <v>0</v>
      </c>
      <c r="O449" s="1">
        <f>YEAR(Tabla1_Resueltas[[#This Row],[Resuelta]])</f>
        <v>2023</v>
      </c>
      <c r="P449" s="1">
        <f>MONTH(Tabla1_Resueltas[[#This Row],[Resuelta]])</f>
        <v>1</v>
      </c>
      <c r="Q449" s="1">
        <f>_xlfn.PERCENTILE.INC(Tabla1_Resueltas[CicleTime],0.85)</f>
        <v>28</v>
      </c>
      <c r="R449" s="1">
        <f>_xlfn.PERCENTILE.INC(Tabla1_Resueltas[CicleTime],0.7)</f>
        <v>9</v>
      </c>
      <c r="S449" s="1">
        <f>_xlfn.PERCENTILE.INC(Tabla1_Resueltas[CicleTime],0.5)</f>
        <v>3</v>
      </c>
    </row>
    <row r="450" spans="1:19" x14ac:dyDescent="0.35">
      <c r="A450" t="s">
        <v>19</v>
      </c>
      <c r="B450" t="s">
        <v>2090</v>
      </c>
      <c r="C450" t="s">
        <v>18</v>
      </c>
      <c r="D450" t="s">
        <v>132</v>
      </c>
      <c r="E450" t="s">
        <v>653</v>
      </c>
      <c r="F450">
        <v>5948503</v>
      </c>
      <c r="G450" s="2">
        <v>44892</v>
      </c>
      <c r="H450" s="2">
        <v>44946</v>
      </c>
      <c r="I450" s="2"/>
      <c r="J450" s="2"/>
      <c r="K450" t="s">
        <v>1037</v>
      </c>
      <c r="L450" s="2">
        <v>44930</v>
      </c>
      <c r="M450" s="1">
        <f>Tabla1_Resueltas[[#This Row],[Resuelta]]-Tabla1_Resueltas[[#This Row],[Creada]]</f>
        <v>38</v>
      </c>
      <c r="N450" s="1">
        <f>Tabla1_Resueltas[[#This Row],[Fecha Fin Escalado]]-Tabla1_Resueltas[[#This Row],[Fecha Inicio Escalado]]</f>
        <v>0</v>
      </c>
      <c r="O450" s="1">
        <f>YEAR(Tabla1_Resueltas[[#This Row],[Resuelta]])</f>
        <v>2023</v>
      </c>
      <c r="P450" s="1">
        <f>MONTH(Tabla1_Resueltas[[#This Row],[Resuelta]])</f>
        <v>1</v>
      </c>
      <c r="Q450" s="1">
        <f>_xlfn.PERCENTILE.INC(Tabla1_Resueltas[CicleTime],0.85)</f>
        <v>28</v>
      </c>
      <c r="R450" s="1">
        <f>_xlfn.PERCENTILE.INC(Tabla1_Resueltas[CicleTime],0.7)</f>
        <v>9</v>
      </c>
      <c r="S450" s="1">
        <f>_xlfn.PERCENTILE.INC(Tabla1_Resueltas[CicleTime],0.5)</f>
        <v>3</v>
      </c>
    </row>
    <row r="451" spans="1:19" x14ac:dyDescent="0.35">
      <c r="A451" t="s">
        <v>19</v>
      </c>
      <c r="B451" t="s">
        <v>2090</v>
      </c>
      <c r="C451" t="s">
        <v>18</v>
      </c>
      <c r="D451" t="s">
        <v>132</v>
      </c>
      <c r="E451" t="s">
        <v>654</v>
      </c>
      <c r="F451">
        <v>5948865</v>
      </c>
      <c r="G451" s="2">
        <v>44891</v>
      </c>
      <c r="H451" s="2">
        <v>44946</v>
      </c>
      <c r="I451" s="2"/>
      <c r="J451" s="2"/>
      <c r="K451" t="s">
        <v>1037</v>
      </c>
      <c r="L451" s="2">
        <v>44930</v>
      </c>
      <c r="M451" s="1">
        <f>Tabla1_Resueltas[[#This Row],[Resuelta]]-Tabla1_Resueltas[[#This Row],[Creada]]</f>
        <v>39</v>
      </c>
      <c r="N451" s="1">
        <f>Tabla1_Resueltas[[#This Row],[Fecha Fin Escalado]]-Tabla1_Resueltas[[#This Row],[Fecha Inicio Escalado]]</f>
        <v>0</v>
      </c>
      <c r="O451" s="1">
        <f>YEAR(Tabla1_Resueltas[[#This Row],[Resuelta]])</f>
        <v>2023</v>
      </c>
      <c r="P451" s="1">
        <f>MONTH(Tabla1_Resueltas[[#This Row],[Resuelta]])</f>
        <v>1</v>
      </c>
      <c r="Q451" s="1">
        <f>_xlfn.PERCENTILE.INC(Tabla1_Resueltas[CicleTime],0.85)</f>
        <v>28</v>
      </c>
      <c r="R451" s="1">
        <f>_xlfn.PERCENTILE.INC(Tabla1_Resueltas[CicleTime],0.7)</f>
        <v>9</v>
      </c>
      <c r="S451" s="1">
        <f>_xlfn.PERCENTILE.INC(Tabla1_Resueltas[CicleTime],0.5)</f>
        <v>3</v>
      </c>
    </row>
    <row r="452" spans="1:19" x14ac:dyDescent="0.35">
      <c r="A452" t="s">
        <v>19</v>
      </c>
      <c r="B452" t="s">
        <v>2084</v>
      </c>
      <c r="C452" t="s">
        <v>20</v>
      </c>
      <c r="D452" t="s">
        <v>132</v>
      </c>
      <c r="E452" t="s">
        <v>655</v>
      </c>
      <c r="F452">
        <v>5943304</v>
      </c>
      <c r="G452" s="2">
        <v>44890</v>
      </c>
      <c r="H452" s="2">
        <v>44957</v>
      </c>
      <c r="I452" s="2">
        <v>44890</v>
      </c>
      <c r="J452" s="2">
        <v>44942</v>
      </c>
      <c r="K452" t="s">
        <v>1037</v>
      </c>
      <c r="L452" s="2">
        <v>44942</v>
      </c>
      <c r="M452" s="1">
        <f>Tabla1_Resueltas[[#This Row],[Resuelta]]-Tabla1_Resueltas[[#This Row],[Creada]]</f>
        <v>52</v>
      </c>
      <c r="N452" s="1">
        <f>Tabla1_Resueltas[[#This Row],[Fecha Fin Escalado]]-Tabla1_Resueltas[[#This Row],[Fecha Inicio Escalado]]</f>
        <v>52</v>
      </c>
      <c r="O452" s="1">
        <f>YEAR(Tabla1_Resueltas[[#This Row],[Resuelta]])</f>
        <v>2023</v>
      </c>
      <c r="P452" s="1">
        <f>MONTH(Tabla1_Resueltas[[#This Row],[Resuelta]])</f>
        <v>1</v>
      </c>
      <c r="Q452" s="1">
        <f>_xlfn.PERCENTILE.INC(Tabla1_Resueltas[CicleTime],0.85)</f>
        <v>28</v>
      </c>
      <c r="R452" s="1">
        <f>_xlfn.PERCENTILE.INC(Tabla1_Resueltas[CicleTime],0.7)</f>
        <v>9</v>
      </c>
      <c r="S452" s="1">
        <f>_xlfn.PERCENTILE.INC(Tabla1_Resueltas[CicleTime],0.5)</f>
        <v>3</v>
      </c>
    </row>
    <row r="453" spans="1:19" x14ac:dyDescent="0.35">
      <c r="A453" t="s">
        <v>19</v>
      </c>
      <c r="B453" t="s">
        <v>2090</v>
      </c>
      <c r="C453" t="s">
        <v>18</v>
      </c>
      <c r="D453" t="s">
        <v>132</v>
      </c>
      <c r="E453" t="s">
        <v>678</v>
      </c>
      <c r="F453">
        <v>5927454</v>
      </c>
      <c r="G453" s="2">
        <v>44888</v>
      </c>
      <c r="H453" s="2">
        <v>44951</v>
      </c>
      <c r="I453" s="2"/>
      <c r="J453" s="2"/>
      <c r="K453" t="s">
        <v>1037</v>
      </c>
      <c r="L453" s="2">
        <v>44936</v>
      </c>
      <c r="M453" s="1">
        <f>Tabla1_Resueltas[[#This Row],[Resuelta]]-Tabla1_Resueltas[[#This Row],[Creada]]</f>
        <v>48</v>
      </c>
      <c r="N453" s="1">
        <f>Tabla1_Resueltas[[#This Row],[Fecha Fin Escalado]]-Tabla1_Resueltas[[#This Row],[Fecha Inicio Escalado]]</f>
        <v>0</v>
      </c>
      <c r="O453" s="1">
        <f>YEAR(Tabla1_Resueltas[[#This Row],[Resuelta]])</f>
        <v>2023</v>
      </c>
      <c r="P453" s="1">
        <f>MONTH(Tabla1_Resueltas[[#This Row],[Resuelta]])</f>
        <v>1</v>
      </c>
      <c r="Q453" s="1">
        <f>_xlfn.PERCENTILE.INC(Tabla1_Resueltas[CicleTime],0.85)</f>
        <v>28</v>
      </c>
      <c r="R453" s="1">
        <f>_xlfn.PERCENTILE.INC(Tabla1_Resueltas[CicleTime],0.7)</f>
        <v>9</v>
      </c>
      <c r="S453" s="1">
        <f>_xlfn.PERCENTILE.INC(Tabla1_Resueltas[CicleTime],0.5)</f>
        <v>3</v>
      </c>
    </row>
    <row r="454" spans="1:19" x14ac:dyDescent="0.35">
      <c r="A454" t="s">
        <v>19</v>
      </c>
      <c r="B454" t="s">
        <v>2090</v>
      </c>
      <c r="C454" t="s">
        <v>18</v>
      </c>
      <c r="D454" t="s">
        <v>132</v>
      </c>
      <c r="E454" t="s">
        <v>683</v>
      </c>
      <c r="F454">
        <v>5923096</v>
      </c>
      <c r="G454" s="2">
        <v>44887</v>
      </c>
      <c r="H454" s="2">
        <v>44946</v>
      </c>
      <c r="I454" s="2"/>
      <c r="J454" s="2"/>
      <c r="K454" t="s">
        <v>1037</v>
      </c>
      <c r="L454" s="2">
        <v>44930</v>
      </c>
      <c r="M454" s="1">
        <f>Tabla1_Resueltas[[#This Row],[Resuelta]]-Tabla1_Resueltas[[#This Row],[Creada]]</f>
        <v>43</v>
      </c>
      <c r="N454" s="1">
        <f>Tabla1_Resueltas[[#This Row],[Fecha Fin Escalado]]-Tabla1_Resueltas[[#This Row],[Fecha Inicio Escalado]]</f>
        <v>0</v>
      </c>
      <c r="O454" s="1">
        <f>YEAR(Tabla1_Resueltas[[#This Row],[Resuelta]])</f>
        <v>2023</v>
      </c>
      <c r="P454" s="1">
        <f>MONTH(Tabla1_Resueltas[[#This Row],[Resuelta]])</f>
        <v>1</v>
      </c>
      <c r="Q454" s="1">
        <f>_xlfn.PERCENTILE.INC(Tabla1_Resueltas[CicleTime],0.85)</f>
        <v>28</v>
      </c>
      <c r="R454" s="1">
        <f>_xlfn.PERCENTILE.INC(Tabla1_Resueltas[CicleTime],0.7)</f>
        <v>9</v>
      </c>
      <c r="S454" s="1">
        <f>_xlfn.PERCENTILE.INC(Tabla1_Resueltas[CicleTime],0.5)</f>
        <v>3</v>
      </c>
    </row>
    <row r="455" spans="1:19" x14ac:dyDescent="0.35">
      <c r="A455" t="s">
        <v>19</v>
      </c>
      <c r="B455" t="s">
        <v>2086</v>
      </c>
      <c r="C455" t="s">
        <v>20</v>
      </c>
      <c r="D455" t="s">
        <v>132</v>
      </c>
      <c r="E455" t="s">
        <v>690</v>
      </c>
      <c r="F455">
        <v>5920937</v>
      </c>
      <c r="G455" s="2">
        <v>44887</v>
      </c>
      <c r="H455" s="2">
        <v>44951</v>
      </c>
      <c r="I455" s="2">
        <v>44889</v>
      </c>
      <c r="J455" s="2">
        <v>44936</v>
      </c>
      <c r="K455" t="s">
        <v>1037</v>
      </c>
      <c r="L455" s="2">
        <v>44936</v>
      </c>
      <c r="M455" s="1">
        <f>Tabla1_Resueltas[[#This Row],[Resuelta]]-Tabla1_Resueltas[[#This Row],[Creada]]</f>
        <v>49</v>
      </c>
      <c r="N455" s="1">
        <f>Tabla1_Resueltas[[#This Row],[Fecha Fin Escalado]]-Tabla1_Resueltas[[#This Row],[Fecha Inicio Escalado]]</f>
        <v>47</v>
      </c>
      <c r="O455" s="1">
        <f>YEAR(Tabla1_Resueltas[[#This Row],[Resuelta]])</f>
        <v>2023</v>
      </c>
      <c r="P455" s="1">
        <f>MONTH(Tabla1_Resueltas[[#This Row],[Resuelta]])</f>
        <v>1</v>
      </c>
      <c r="Q455" s="1">
        <f>_xlfn.PERCENTILE.INC(Tabla1_Resueltas[CicleTime],0.85)</f>
        <v>28</v>
      </c>
      <c r="R455" s="1">
        <f>_xlfn.PERCENTILE.INC(Tabla1_Resueltas[CicleTime],0.7)</f>
        <v>9</v>
      </c>
      <c r="S455" s="1">
        <f>_xlfn.PERCENTILE.INC(Tabla1_Resueltas[CicleTime],0.5)</f>
        <v>3</v>
      </c>
    </row>
    <row r="456" spans="1:19" x14ac:dyDescent="0.35">
      <c r="A456" t="s">
        <v>19</v>
      </c>
      <c r="B456" t="s">
        <v>2090</v>
      </c>
      <c r="C456" t="s">
        <v>18</v>
      </c>
      <c r="D456" t="s">
        <v>132</v>
      </c>
      <c r="E456" t="s">
        <v>692</v>
      </c>
      <c r="F456">
        <v>5918917</v>
      </c>
      <c r="G456" s="2">
        <v>44886</v>
      </c>
      <c r="H456" s="2">
        <v>44946</v>
      </c>
      <c r="I456" s="2"/>
      <c r="J456" s="2"/>
      <c r="K456" t="s">
        <v>1037</v>
      </c>
      <c r="L456" s="2">
        <v>44930</v>
      </c>
      <c r="M456" s="1">
        <f>Tabla1_Resueltas[[#This Row],[Resuelta]]-Tabla1_Resueltas[[#This Row],[Creada]]</f>
        <v>44</v>
      </c>
      <c r="N456" s="1">
        <f>Tabla1_Resueltas[[#This Row],[Fecha Fin Escalado]]-Tabla1_Resueltas[[#This Row],[Fecha Inicio Escalado]]</f>
        <v>0</v>
      </c>
      <c r="O456" s="1">
        <f>YEAR(Tabla1_Resueltas[[#This Row],[Resuelta]])</f>
        <v>2023</v>
      </c>
      <c r="P456" s="1">
        <f>MONTH(Tabla1_Resueltas[[#This Row],[Resuelta]])</f>
        <v>1</v>
      </c>
      <c r="Q456" s="1">
        <f>_xlfn.PERCENTILE.INC(Tabla1_Resueltas[CicleTime],0.85)</f>
        <v>28</v>
      </c>
      <c r="R456" s="1">
        <f>_xlfn.PERCENTILE.INC(Tabla1_Resueltas[CicleTime],0.7)</f>
        <v>9</v>
      </c>
      <c r="S456" s="1">
        <f>_xlfn.PERCENTILE.INC(Tabla1_Resueltas[CicleTime],0.5)</f>
        <v>3</v>
      </c>
    </row>
    <row r="457" spans="1:19" x14ac:dyDescent="0.35">
      <c r="A457" t="s">
        <v>19</v>
      </c>
      <c r="B457" t="s">
        <v>2090</v>
      </c>
      <c r="C457" t="s">
        <v>18</v>
      </c>
      <c r="D457" t="s">
        <v>132</v>
      </c>
      <c r="E457" t="s">
        <v>702</v>
      </c>
      <c r="F457">
        <v>5911150</v>
      </c>
      <c r="G457" s="2">
        <v>44886</v>
      </c>
      <c r="H457" s="2">
        <v>44946</v>
      </c>
      <c r="I457" s="2"/>
      <c r="J457" s="2"/>
      <c r="K457" t="s">
        <v>1037</v>
      </c>
      <c r="L457" s="2">
        <v>44930</v>
      </c>
      <c r="M457" s="1">
        <f>Tabla1_Resueltas[[#This Row],[Resuelta]]-Tabla1_Resueltas[[#This Row],[Creada]]</f>
        <v>44</v>
      </c>
      <c r="N457" s="1">
        <f>Tabla1_Resueltas[[#This Row],[Fecha Fin Escalado]]-Tabla1_Resueltas[[#This Row],[Fecha Inicio Escalado]]</f>
        <v>0</v>
      </c>
      <c r="O457" s="1">
        <f>YEAR(Tabla1_Resueltas[[#This Row],[Resuelta]])</f>
        <v>2023</v>
      </c>
      <c r="P457" s="1">
        <f>MONTH(Tabla1_Resueltas[[#This Row],[Resuelta]])</f>
        <v>1</v>
      </c>
      <c r="Q457" s="1">
        <f>_xlfn.PERCENTILE.INC(Tabla1_Resueltas[CicleTime],0.85)</f>
        <v>28</v>
      </c>
      <c r="R457" s="1">
        <f>_xlfn.PERCENTILE.INC(Tabla1_Resueltas[CicleTime],0.7)</f>
        <v>9</v>
      </c>
      <c r="S457" s="1">
        <f>_xlfn.PERCENTILE.INC(Tabla1_Resueltas[CicleTime],0.5)</f>
        <v>3</v>
      </c>
    </row>
    <row r="458" spans="1:19" x14ac:dyDescent="0.35">
      <c r="A458" t="s">
        <v>19</v>
      </c>
      <c r="B458" t="s">
        <v>2090</v>
      </c>
      <c r="C458" t="s">
        <v>18</v>
      </c>
      <c r="D458" t="s">
        <v>132</v>
      </c>
      <c r="E458" t="s">
        <v>703</v>
      </c>
      <c r="F458">
        <v>5908893</v>
      </c>
      <c r="G458" s="2">
        <v>44885</v>
      </c>
      <c r="H458" s="2">
        <v>44951</v>
      </c>
      <c r="I458" s="2"/>
      <c r="J458" s="2"/>
      <c r="K458" t="s">
        <v>1037</v>
      </c>
      <c r="L458" s="2">
        <v>44936</v>
      </c>
      <c r="M458" s="1">
        <f>Tabla1_Resueltas[[#This Row],[Resuelta]]-Tabla1_Resueltas[[#This Row],[Creada]]</f>
        <v>51</v>
      </c>
      <c r="N458" s="1">
        <f>Tabla1_Resueltas[[#This Row],[Fecha Fin Escalado]]-Tabla1_Resueltas[[#This Row],[Fecha Inicio Escalado]]</f>
        <v>0</v>
      </c>
      <c r="O458" s="1">
        <f>YEAR(Tabla1_Resueltas[[#This Row],[Resuelta]])</f>
        <v>2023</v>
      </c>
      <c r="P458" s="1">
        <f>MONTH(Tabla1_Resueltas[[#This Row],[Resuelta]])</f>
        <v>1</v>
      </c>
      <c r="Q458" s="1">
        <f>_xlfn.PERCENTILE.INC(Tabla1_Resueltas[CicleTime],0.85)</f>
        <v>28</v>
      </c>
      <c r="R458" s="1">
        <f>_xlfn.PERCENTILE.INC(Tabla1_Resueltas[CicleTime],0.7)</f>
        <v>9</v>
      </c>
      <c r="S458" s="1">
        <f>_xlfn.PERCENTILE.INC(Tabla1_Resueltas[CicleTime],0.5)</f>
        <v>3</v>
      </c>
    </row>
    <row r="459" spans="1:19" x14ac:dyDescent="0.35">
      <c r="A459" t="s">
        <v>19</v>
      </c>
      <c r="B459" t="s">
        <v>2088</v>
      </c>
      <c r="C459" t="s">
        <v>20</v>
      </c>
      <c r="D459" t="s">
        <v>132</v>
      </c>
      <c r="E459" t="s">
        <v>729</v>
      </c>
      <c r="F459">
        <v>5880075</v>
      </c>
      <c r="G459" s="2">
        <v>44880</v>
      </c>
      <c r="H459" s="2">
        <v>44960</v>
      </c>
      <c r="I459" s="2">
        <v>44880</v>
      </c>
      <c r="J459" s="2">
        <v>44945</v>
      </c>
      <c r="K459" t="s">
        <v>1037</v>
      </c>
      <c r="L459" s="2">
        <v>44945</v>
      </c>
      <c r="M459" s="1">
        <f>Tabla1_Resueltas[[#This Row],[Resuelta]]-Tabla1_Resueltas[[#This Row],[Creada]]</f>
        <v>65</v>
      </c>
      <c r="N459" s="1">
        <f>Tabla1_Resueltas[[#This Row],[Fecha Fin Escalado]]-Tabla1_Resueltas[[#This Row],[Fecha Inicio Escalado]]</f>
        <v>65</v>
      </c>
      <c r="O459" s="1">
        <f>YEAR(Tabla1_Resueltas[[#This Row],[Resuelta]])</f>
        <v>2023</v>
      </c>
      <c r="P459" s="1">
        <f>MONTH(Tabla1_Resueltas[[#This Row],[Resuelta]])</f>
        <v>1</v>
      </c>
      <c r="Q459" s="1">
        <f>_xlfn.PERCENTILE.INC(Tabla1_Resueltas[CicleTime],0.85)</f>
        <v>28</v>
      </c>
      <c r="R459" s="1">
        <f>_xlfn.PERCENTILE.INC(Tabla1_Resueltas[CicleTime],0.7)</f>
        <v>9</v>
      </c>
      <c r="S459" s="1">
        <f>_xlfn.PERCENTILE.INC(Tabla1_Resueltas[CicleTime],0.5)</f>
        <v>3</v>
      </c>
    </row>
    <row r="460" spans="1:19" x14ac:dyDescent="0.35">
      <c r="A460" t="s">
        <v>19</v>
      </c>
      <c r="B460" t="s">
        <v>2090</v>
      </c>
      <c r="C460" t="s">
        <v>18</v>
      </c>
      <c r="D460" t="s">
        <v>132</v>
      </c>
      <c r="E460" t="s">
        <v>735</v>
      </c>
      <c r="F460">
        <v>5876306</v>
      </c>
      <c r="G460" s="2">
        <v>44879</v>
      </c>
      <c r="H460" s="2">
        <v>44958</v>
      </c>
      <c r="I460" s="2"/>
      <c r="J460" s="2"/>
      <c r="K460" t="s">
        <v>1037</v>
      </c>
      <c r="L460" s="2">
        <v>44943</v>
      </c>
      <c r="M460" s="1">
        <f>Tabla1_Resueltas[[#This Row],[Resuelta]]-Tabla1_Resueltas[[#This Row],[Creada]]</f>
        <v>64</v>
      </c>
      <c r="N460" s="1">
        <f>Tabla1_Resueltas[[#This Row],[Fecha Fin Escalado]]-Tabla1_Resueltas[[#This Row],[Fecha Inicio Escalado]]</f>
        <v>0</v>
      </c>
      <c r="O460" s="1">
        <f>YEAR(Tabla1_Resueltas[[#This Row],[Resuelta]])</f>
        <v>2023</v>
      </c>
      <c r="P460" s="1">
        <f>MONTH(Tabla1_Resueltas[[#This Row],[Resuelta]])</f>
        <v>1</v>
      </c>
      <c r="Q460" s="1">
        <f>_xlfn.PERCENTILE.INC(Tabla1_Resueltas[CicleTime],0.85)</f>
        <v>28</v>
      </c>
      <c r="R460" s="1">
        <f>_xlfn.PERCENTILE.INC(Tabla1_Resueltas[CicleTime],0.7)</f>
        <v>9</v>
      </c>
      <c r="S460" s="1">
        <f>_xlfn.PERCENTILE.INC(Tabla1_Resueltas[CicleTime],0.5)</f>
        <v>3</v>
      </c>
    </row>
    <row r="461" spans="1:19" x14ac:dyDescent="0.35">
      <c r="A461" t="s">
        <v>17</v>
      </c>
      <c r="B461" t="s">
        <v>2091</v>
      </c>
      <c r="C461" t="s">
        <v>20</v>
      </c>
      <c r="D461" t="s">
        <v>132</v>
      </c>
      <c r="E461" t="s">
        <v>802</v>
      </c>
      <c r="F461">
        <v>5822427</v>
      </c>
      <c r="G461" s="2">
        <v>44868</v>
      </c>
      <c r="H461" s="2">
        <v>44960</v>
      </c>
      <c r="I461" s="2"/>
      <c r="J461" s="2"/>
      <c r="K461" t="s">
        <v>1037</v>
      </c>
      <c r="L461" s="2">
        <v>44945</v>
      </c>
      <c r="M461" s="1">
        <f>Tabla1_Resueltas[[#This Row],[Resuelta]]-Tabla1_Resueltas[[#This Row],[Creada]]</f>
        <v>77</v>
      </c>
      <c r="N461" s="1">
        <f>Tabla1_Resueltas[[#This Row],[Fecha Fin Escalado]]-Tabla1_Resueltas[[#This Row],[Fecha Inicio Escalado]]</f>
        <v>0</v>
      </c>
      <c r="O461" s="1">
        <f>YEAR(Tabla1_Resueltas[[#This Row],[Resuelta]])</f>
        <v>2023</v>
      </c>
      <c r="P461" s="1">
        <f>MONTH(Tabla1_Resueltas[[#This Row],[Resuelta]])</f>
        <v>1</v>
      </c>
      <c r="Q461" s="1">
        <f>_xlfn.PERCENTILE.INC(Tabla1_Resueltas[CicleTime],0.85)</f>
        <v>28</v>
      </c>
      <c r="R461" s="1">
        <f>_xlfn.PERCENTILE.INC(Tabla1_Resueltas[CicleTime],0.7)</f>
        <v>9</v>
      </c>
      <c r="S461" s="1">
        <f>_xlfn.PERCENTILE.INC(Tabla1_Resueltas[CicleTime],0.5)</f>
        <v>3</v>
      </c>
    </row>
    <row r="462" spans="1:19" x14ac:dyDescent="0.35">
      <c r="A462" t="s">
        <v>17</v>
      </c>
      <c r="B462" t="s">
        <v>2094</v>
      </c>
      <c r="C462" t="s">
        <v>18</v>
      </c>
      <c r="D462" t="s">
        <v>132</v>
      </c>
      <c r="E462" t="s">
        <v>827</v>
      </c>
      <c r="F462">
        <v>5806641</v>
      </c>
      <c r="G462" s="2">
        <v>44865</v>
      </c>
      <c r="H462" s="2">
        <v>44957</v>
      </c>
      <c r="I462" s="2"/>
      <c r="J462" s="2"/>
      <c r="K462" t="s">
        <v>1037</v>
      </c>
      <c r="L462" s="2">
        <v>44942</v>
      </c>
      <c r="M462" s="1">
        <f>Tabla1_Resueltas[[#This Row],[Resuelta]]-Tabla1_Resueltas[[#This Row],[Creada]]</f>
        <v>77</v>
      </c>
      <c r="N462" s="1">
        <f>Tabla1_Resueltas[[#This Row],[Fecha Fin Escalado]]-Tabla1_Resueltas[[#This Row],[Fecha Inicio Escalado]]</f>
        <v>0</v>
      </c>
      <c r="O462" s="1">
        <f>YEAR(Tabla1_Resueltas[[#This Row],[Resuelta]])</f>
        <v>2023</v>
      </c>
      <c r="P462" s="1">
        <f>MONTH(Tabla1_Resueltas[[#This Row],[Resuelta]])</f>
        <v>1</v>
      </c>
      <c r="Q462" s="1">
        <f>_xlfn.PERCENTILE.INC(Tabla1_Resueltas[CicleTime],0.85)</f>
        <v>28</v>
      </c>
      <c r="R462" s="1">
        <f>_xlfn.PERCENTILE.INC(Tabla1_Resueltas[CicleTime],0.7)</f>
        <v>9</v>
      </c>
      <c r="S462" s="1">
        <f>_xlfn.PERCENTILE.INC(Tabla1_Resueltas[CicleTime],0.5)</f>
        <v>3</v>
      </c>
    </row>
    <row r="463" spans="1:19" x14ac:dyDescent="0.35">
      <c r="A463" t="s">
        <v>19</v>
      </c>
      <c r="B463" t="s">
        <v>2086</v>
      </c>
      <c r="C463" t="s">
        <v>20</v>
      </c>
      <c r="D463" t="s">
        <v>132</v>
      </c>
      <c r="E463" t="s">
        <v>841</v>
      </c>
      <c r="F463">
        <v>5798577</v>
      </c>
      <c r="G463" s="2">
        <v>44862</v>
      </c>
      <c r="H463" s="2">
        <v>44944</v>
      </c>
      <c r="I463" s="2">
        <v>44862</v>
      </c>
      <c r="J463" s="2">
        <v>44929</v>
      </c>
      <c r="K463" t="s">
        <v>1037</v>
      </c>
      <c r="L463" s="2">
        <v>44929</v>
      </c>
      <c r="M463" s="1">
        <f>Tabla1_Resueltas[[#This Row],[Resuelta]]-Tabla1_Resueltas[[#This Row],[Creada]]</f>
        <v>67</v>
      </c>
      <c r="N463" s="1">
        <f>Tabla1_Resueltas[[#This Row],[Fecha Fin Escalado]]-Tabla1_Resueltas[[#This Row],[Fecha Inicio Escalado]]</f>
        <v>67</v>
      </c>
      <c r="O463" s="1">
        <f>YEAR(Tabla1_Resueltas[[#This Row],[Resuelta]])</f>
        <v>2023</v>
      </c>
      <c r="P463" s="1">
        <f>MONTH(Tabla1_Resueltas[[#This Row],[Resuelta]])</f>
        <v>1</v>
      </c>
      <c r="Q463" s="1">
        <f>_xlfn.PERCENTILE.INC(Tabla1_Resueltas[CicleTime],0.85)</f>
        <v>28</v>
      </c>
      <c r="R463" s="1">
        <f>_xlfn.PERCENTILE.INC(Tabla1_Resueltas[CicleTime],0.7)</f>
        <v>9</v>
      </c>
      <c r="S463" s="1">
        <f>_xlfn.PERCENTILE.INC(Tabla1_Resueltas[CicleTime],0.5)</f>
        <v>3</v>
      </c>
    </row>
    <row r="464" spans="1:19" x14ac:dyDescent="0.35">
      <c r="A464" t="s">
        <v>19</v>
      </c>
      <c r="B464" t="s">
        <v>2088</v>
      </c>
      <c r="C464" t="s">
        <v>20</v>
      </c>
      <c r="D464" t="s">
        <v>132</v>
      </c>
      <c r="E464" t="s">
        <v>850</v>
      </c>
      <c r="F464">
        <v>5785719</v>
      </c>
      <c r="G464" s="2">
        <v>44860</v>
      </c>
      <c r="H464" s="2">
        <v>44971</v>
      </c>
      <c r="I464" s="2">
        <v>44860</v>
      </c>
      <c r="J464" s="2">
        <v>44956</v>
      </c>
      <c r="K464" t="s">
        <v>1037</v>
      </c>
      <c r="L464" s="2">
        <v>44956</v>
      </c>
      <c r="M464" s="1">
        <f>Tabla1_Resueltas[[#This Row],[Resuelta]]-Tabla1_Resueltas[[#This Row],[Creada]]</f>
        <v>96</v>
      </c>
      <c r="N464" s="1">
        <f>Tabla1_Resueltas[[#This Row],[Fecha Fin Escalado]]-Tabla1_Resueltas[[#This Row],[Fecha Inicio Escalado]]</f>
        <v>96</v>
      </c>
      <c r="O464" s="1">
        <f>YEAR(Tabla1_Resueltas[[#This Row],[Resuelta]])</f>
        <v>2023</v>
      </c>
      <c r="P464" s="1">
        <f>MONTH(Tabla1_Resueltas[[#This Row],[Resuelta]])</f>
        <v>1</v>
      </c>
      <c r="Q464" s="1">
        <f>_xlfn.PERCENTILE.INC(Tabla1_Resueltas[CicleTime],0.85)</f>
        <v>28</v>
      </c>
      <c r="R464" s="1">
        <f>_xlfn.PERCENTILE.INC(Tabla1_Resueltas[CicleTime],0.7)</f>
        <v>9</v>
      </c>
      <c r="S464" s="1">
        <f>_xlfn.PERCENTILE.INC(Tabla1_Resueltas[CicleTime],0.5)</f>
        <v>3</v>
      </c>
    </row>
    <row r="465" spans="1:19" x14ac:dyDescent="0.35">
      <c r="A465" t="s">
        <v>19</v>
      </c>
      <c r="B465" t="s">
        <v>2086</v>
      </c>
      <c r="C465" t="s">
        <v>20</v>
      </c>
      <c r="D465" t="s">
        <v>132</v>
      </c>
      <c r="E465" t="s">
        <v>867</v>
      </c>
      <c r="F465">
        <v>5772012</v>
      </c>
      <c r="G465" s="2">
        <v>44858</v>
      </c>
      <c r="H465" s="2">
        <v>44946</v>
      </c>
      <c r="I465" s="2">
        <v>44858</v>
      </c>
      <c r="J465" s="2">
        <v>44931</v>
      </c>
      <c r="K465" t="s">
        <v>1037</v>
      </c>
      <c r="L465" s="2">
        <v>44931</v>
      </c>
      <c r="M465" s="1">
        <f>Tabla1_Resueltas[[#This Row],[Resuelta]]-Tabla1_Resueltas[[#This Row],[Creada]]</f>
        <v>73</v>
      </c>
      <c r="N465" s="1">
        <f>Tabla1_Resueltas[[#This Row],[Fecha Fin Escalado]]-Tabla1_Resueltas[[#This Row],[Fecha Inicio Escalado]]</f>
        <v>73</v>
      </c>
      <c r="O465" s="1">
        <f>YEAR(Tabla1_Resueltas[[#This Row],[Resuelta]])</f>
        <v>2023</v>
      </c>
      <c r="P465" s="1">
        <f>MONTH(Tabla1_Resueltas[[#This Row],[Resuelta]])</f>
        <v>1</v>
      </c>
      <c r="Q465" s="1">
        <f>_xlfn.PERCENTILE.INC(Tabla1_Resueltas[CicleTime],0.85)</f>
        <v>28</v>
      </c>
      <c r="R465" s="1">
        <f>_xlfn.PERCENTILE.INC(Tabla1_Resueltas[CicleTime],0.7)</f>
        <v>9</v>
      </c>
      <c r="S465" s="1">
        <f>_xlfn.PERCENTILE.INC(Tabla1_Resueltas[CicleTime],0.5)</f>
        <v>3</v>
      </c>
    </row>
    <row r="466" spans="1:19" x14ac:dyDescent="0.35">
      <c r="A466" t="s">
        <v>19</v>
      </c>
      <c r="B466" t="s">
        <v>2084</v>
      </c>
      <c r="C466" t="s">
        <v>36</v>
      </c>
      <c r="D466" t="s">
        <v>132</v>
      </c>
      <c r="E466" t="s">
        <v>874</v>
      </c>
      <c r="F466">
        <v>5764397</v>
      </c>
      <c r="G466" s="2">
        <v>44855</v>
      </c>
      <c r="H466" s="2">
        <v>44966</v>
      </c>
      <c r="I466" s="2">
        <v>44855</v>
      </c>
      <c r="J466" s="2">
        <v>44951</v>
      </c>
      <c r="K466" t="s">
        <v>1037</v>
      </c>
      <c r="L466" s="2">
        <v>44951</v>
      </c>
      <c r="M466" s="1">
        <f>Tabla1_Resueltas[[#This Row],[Resuelta]]-Tabla1_Resueltas[[#This Row],[Creada]]</f>
        <v>96</v>
      </c>
      <c r="N466" s="1">
        <f>Tabla1_Resueltas[[#This Row],[Fecha Fin Escalado]]-Tabla1_Resueltas[[#This Row],[Fecha Inicio Escalado]]</f>
        <v>96</v>
      </c>
      <c r="O466" s="1">
        <f>YEAR(Tabla1_Resueltas[[#This Row],[Resuelta]])</f>
        <v>2023</v>
      </c>
      <c r="P466" s="1">
        <f>MONTH(Tabla1_Resueltas[[#This Row],[Resuelta]])</f>
        <v>1</v>
      </c>
      <c r="Q466" s="1">
        <f>_xlfn.PERCENTILE.INC(Tabla1_Resueltas[CicleTime],0.85)</f>
        <v>28</v>
      </c>
      <c r="R466" s="1">
        <f>_xlfn.PERCENTILE.INC(Tabla1_Resueltas[CicleTime],0.7)</f>
        <v>9</v>
      </c>
      <c r="S466" s="1">
        <f>_xlfn.PERCENTILE.INC(Tabla1_Resueltas[CicleTime],0.5)</f>
        <v>3</v>
      </c>
    </row>
    <row r="467" spans="1:19" x14ac:dyDescent="0.35">
      <c r="A467" t="s">
        <v>19</v>
      </c>
      <c r="B467" t="s">
        <v>2088</v>
      </c>
      <c r="C467" t="s">
        <v>20</v>
      </c>
      <c r="D467" t="s">
        <v>132</v>
      </c>
      <c r="E467" t="s">
        <v>899</v>
      </c>
      <c r="F467">
        <v>5720364</v>
      </c>
      <c r="G467" s="2">
        <v>44845</v>
      </c>
      <c r="H467" s="2">
        <v>44971</v>
      </c>
      <c r="I467" s="2">
        <v>44847</v>
      </c>
      <c r="J467" s="2">
        <v>44956</v>
      </c>
      <c r="K467" t="s">
        <v>1037</v>
      </c>
      <c r="L467" s="2">
        <v>44956</v>
      </c>
      <c r="M467" s="1">
        <f>Tabla1_Resueltas[[#This Row],[Resuelta]]-Tabla1_Resueltas[[#This Row],[Creada]]</f>
        <v>111</v>
      </c>
      <c r="N467" s="1">
        <f>Tabla1_Resueltas[[#This Row],[Fecha Fin Escalado]]-Tabla1_Resueltas[[#This Row],[Fecha Inicio Escalado]]</f>
        <v>109</v>
      </c>
      <c r="O467" s="1">
        <f>YEAR(Tabla1_Resueltas[[#This Row],[Resuelta]])</f>
        <v>2023</v>
      </c>
      <c r="P467" s="1">
        <f>MONTH(Tabla1_Resueltas[[#This Row],[Resuelta]])</f>
        <v>1</v>
      </c>
      <c r="Q467" s="1">
        <f>_xlfn.PERCENTILE.INC(Tabla1_Resueltas[CicleTime],0.85)</f>
        <v>28</v>
      </c>
      <c r="R467" s="1">
        <f>_xlfn.PERCENTILE.INC(Tabla1_Resueltas[CicleTime],0.7)</f>
        <v>9</v>
      </c>
      <c r="S467" s="1">
        <f>_xlfn.PERCENTILE.INC(Tabla1_Resueltas[CicleTime],0.5)</f>
        <v>3</v>
      </c>
    </row>
    <row r="468" spans="1:19" x14ac:dyDescent="0.35">
      <c r="A468" t="s">
        <v>19</v>
      </c>
      <c r="B468" t="s">
        <v>2088</v>
      </c>
      <c r="C468" t="s">
        <v>20</v>
      </c>
      <c r="D468" t="s">
        <v>132</v>
      </c>
      <c r="E468" t="s">
        <v>920</v>
      </c>
      <c r="F468">
        <v>5700702</v>
      </c>
      <c r="G468" s="2">
        <v>44840</v>
      </c>
      <c r="H468" s="2">
        <v>44958</v>
      </c>
      <c r="I468" s="2">
        <v>44840</v>
      </c>
      <c r="J468" s="2">
        <v>44943</v>
      </c>
      <c r="K468" t="s">
        <v>1037</v>
      </c>
      <c r="L468" s="2">
        <v>44943</v>
      </c>
      <c r="M468" s="1">
        <f>Tabla1_Resueltas[[#This Row],[Resuelta]]-Tabla1_Resueltas[[#This Row],[Creada]]</f>
        <v>103</v>
      </c>
      <c r="N468" s="1">
        <f>Tabla1_Resueltas[[#This Row],[Fecha Fin Escalado]]-Tabla1_Resueltas[[#This Row],[Fecha Inicio Escalado]]</f>
        <v>103</v>
      </c>
      <c r="O468" s="1">
        <f>YEAR(Tabla1_Resueltas[[#This Row],[Resuelta]])</f>
        <v>2023</v>
      </c>
      <c r="P468" s="1">
        <f>MONTH(Tabla1_Resueltas[[#This Row],[Resuelta]])</f>
        <v>1</v>
      </c>
      <c r="Q468" s="1">
        <f>_xlfn.PERCENTILE.INC(Tabla1_Resueltas[CicleTime],0.85)</f>
        <v>28</v>
      </c>
      <c r="R468" s="1">
        <f>_xlfn.PERCENTILE.INC(Tabla1_Resueltas[CicleTime],0.7)</f>
        <v>9</v>
      </c>
      <c r="S468" s="1">
        <f>_xlfn.PERCENTILE.INC(Tabla1_Resueltas[CicleTime],0.5)</f>
        <v>3</v>
      </c>
    </row>
    <row r="469" spans="1:19" x14ac:dyDescent="0.35">
      <c r="A469" t="s">
        <v>19</v>
      </c>
      <c r="B469" t="s">
        <v>2088</v>
      </c>
      <c r="C469" t="s">
        <v>20</v>
      </c>
      <c r="D469" t="s">
        <v>132</v>
      </c>
      <c r="E469" t="s">
        <v>960</v>
      </c>
      <c r="F469">
        <v>5653834</v>
      </c>
      <c r="G469" s="2">
        <v>44831</v>
      </c>
      <c r="H469" s="2">
        <v>44958</v>
      </c>
      <c r="I469" s="2">
        <v>44832</v>
      </c>
      <c r="J469" s="2">
        <v>44943</v>
      </c>
      <c r="K469" t="s">
        <v>1037</v>
      </c>
      <c r="L469" s="2">
        <v>44943</v>
      </c>
      <c r="M469" s="1">
        <f>Tabla1_Resueltas[[#This Row],[Resuelta]]-Tabla1_Resueltas[[#This Row],[Creada]]</f>
        <v>112</v>
      </c>
      <c r="N469" s="1">
        <f>Tabla1_Resueltas[[#This Row],[Fecha Fin Escalado]]-Tabla1_Resueltas[[#This Row],[Fecha Inicio Escalado]]</f>
        <v>111</v>
      </c>
      <c r="O469" s="1">
        <f>YEAR(Tabla1_Resueltas[[#This Row],[Resuelta]])</f>
        <v>2023</v>
      </c>
      <c r="P469" s="1">
        <f>MONTH(Tabla1_Resueltas[[#This Row],[Resuelta]])</f>
        <v>1</v>
      </c>
      <c r="Q469" s="1">
        <f>_xlfn.PERCENTILE.INC(Tabla1_Resueltas[CicleTime],0.85)</f>
        <v>28</v>
      </c>
      <c r="R469" s="1">
        <f>_xlfn.PERCENTILE.INC(Tabla1_Resueltas[CicleTime],0.7)</f>
        <v>9</v>
      </c>
      <c r="S469" s="1">
        <f>_xlfn.PERCENTILE.INC(Tabla1_Resueltas[CicleTime],0.5)</f>
        <v>3</v>
      </c>
    </row>
    <row r="470" spans="1:19" x14ac:dyDescent="0.35">
      <c r="A470" t="s">
        <v>19</v>
      </c>
      <c r="B470" t="s">
        <v>2088</v>
      </c>
      <c r="C470" t="s">
        <v>18</v>
      </c>
      <c r="D470" t="s">
        <v>132</v>
      </c>
      <c r="E470" t="s">
        <v>969</v>
      </c>
      <c r="F470">
        <v>5590971</v>
      </c>
      <c r="G470" s="2">
        <v>44818</v>
      </c>
      <c r="H470" s="2">
        <v>44952</v>
      </c>
      <c r="I470" s="2">
        <v>44923</v>
      </c>
      <c r="J470" s="2">
        <v>44937</v>
      </c>
      <c r="K470" t="s">
        <v>1037</v>
      </c>
      <c r="L470" s="2">
        <v>44937</v>
      </c>
      <c r="M470" s="1">
        <f>Tabla1_Resueltas[[#This Row],[Resuelta]]-Tabla1_Resueltas[[#This Row],[Creada]]</f>
        <v>119</v>
      </c>
      <c r="N470" s="1">
        <f>Tabla1_Resueltas[[#This Row],[Fecha Fin Escalado]]-Tabla1_Resueltas[[#This Row],[Fecha Inicio Escalado]]</f>
        <v>14</v>
      </c>
      <c r="O470" s="1">
        <f>YEAR(Tabla1_Resueltas[[#This Row],[Resuelta]])</f>
        <v>2023</v>
      </c>
      <c r="P470" s="1">
        <f>MONTH(Tabla1_Resueltas[[#This Row],[Resuelta]])</f>
        <v>1</v>
      </c>
      <c r="Q470" s="1">
        <f>_xlfn.PERCENTILE.INC(Tabla1_Resueltas[CicleTime],0.85)</f>
        <v>28</v>
      </c>
      <c r="R470" s="1">
        <f>_xlfn.PERCENTILE.INC(Tabla1_Resueltas[CicleTime],0.7)</f>
        <v>9</v>
      </c>
      <c r="S470" s="1">
        <f>_xlfn.PERCENTILE.INC(Tabla1_Resueltas[CicleTime],0.5)</f>
        <v>3</v>
      </c>
    </row>
    <row r="471" spans="1:19" x14ac:dyDescent="0.35">
      <c r="A471" t="s">
        <v>19</v>
      </c>
      <c r="B471" t="s">
        <v>2088</v>
      </c>
      <c r="C471" t="s">
        <v>20</v>
      </c>
      <c r="D471" t="s">
        <v>132</v>
      </c>
      <c r="E471" t="s">
        <v>987</v>
      </c>
      <c r="F471">
        <v>5564618</v>
      </c>
      <c r="G471" s="2">
        <v>44812</v>
      </c>
      <c r="H471" s="2">
        <v>44967</v>
      </c>
      <c r="I471" s="2">
        <v>44812</v>
      </c>
      <c r="J471" s="2">
        <v>44952</v>
      </c>
      <c r="K471" t="s">
        <v>1037</v>
      </c>
      <c r="L471" s="2">
        <v>44952</v>
      </c>
      <c r="M471" s="1">
        <f>Tabla1_Resueltas[[#This Row],[Resuelta]]-Tabla1_Resueltas[[#This Row],[Creada]]</f>
        <v>140</v>
      </c>
      <c r="N471" s="1">
        <f>Tabla1_Resueltas[[#This Row],[Fecha Fin Escalado]]-Tabla1_Resueltas[[#This Row],[Fecha Inicio Escalado]]</f>
        <v>140</v>
      </c>
      <c r="O471" s="1">
        <f>YEAR(Tabla1_Resueltas[[#This Row],[Resuelta]])</f>
        <v>2023</v>
      </c>
      <c r="P471" s="1">
        <f>MONTH(Tabla1_Resueltas[[#This Row],[Resuelta]])</f>
        <v>1</v>
      </c>
      <c r="Q471" s="1">
        <f>_xlfn.PERCENTILE.INC(Tabla1_Resueltas[CicleTime],0.85)</f>
        <v>28</v>
      </c>
      <c r="R471" s="1">
        <f>_xlfn.PERCENTILE.INC(Tabla1_Resueltas[CicleTime],0.7)</f>
        <v>9</v>
      </c>
      <c r="S471" s="1">
        <f>_xlfn.PERCENTILE.INC(Tabla1_Resueltas[CicleTime],0.5)</f>
        <v>3</v>
      </c>
    </row>
    <row r="472" spans="1:19" x14ac:dyDescent="0.35">
      <c r="A472" t="s">
        <v>19</v>
      </c>
      <c r="B472" t="s">
        <v>2088</v>
      </c>
      <c r="C472" t="s">
        <v>20</v>
      </c>
      <c r="D472" t="s">
        <v>132</v>
      </c>
      <c r="E472" t="s">
        <v>998</v>
      </c>
      <c r="F472">
        <v>5327129</v>
      </c>
      <c r="G472" s="2">
        <v>44755</v>
      </c>
      <c r="H472" s="2">
        <v>44965</v>
      </c>
      <c r="I472" s="2">
        <v>44755</v>
      </c>
      <c r="J472" s="2">
        <v>44949</v>
      </c>
      <c r="K472" t="s">
        <v>1037</v>
      </c>
      <c r="L472" s="2">
        <v>44949</v>
      </c>
      <c r="M472" s="1">
        <f>Tabla1_Resueltas[[#This Row],[Resuelta]]-Tabla1_Resueltas[[#This Row],[Creada]]</f>
        <v>194</v>
      </c>
      <c r="N472" s="1">
        <f>Tabla1_Resueltas[[#This Row],[Fecha Fin Escalado]]-Tabla1_Resueltas[[#This Row],[Fecha Inicio Escalado]]</f>
        <v>194</v>
      </c>
      <c r="O472" s="1">
        <f>YEAR(Tabla1_Resueltas[[#This Row],[Resuelta]])</f>
        <v>2023</v>
      </c>
      <c r="P472" s="1">
        <f>MONTH(Tabla1_Resueltas[[#This Row],[Resuelta]])</f>
        <v>1</v>
      </c>
      <c r="Q472" s="1">
        <f>_xlfn.PERCENTILE.INC(Tabla1_Resueltas[CicleTime],0.85)</f>
        <v>28</v>
      </c>
      <c r="R472" s="1">
        <f>_xlfn.PERCENTILE.INC(Tabla1_Resueltas[CicleTime],0.7)</f>
        <v>9</v>
      </c>
      <c r="S472" s="1">
        <f>_xlfn.PERCENTILE.INC(Tabla1_Resueltas[CicleTime],0.5)</f>
        <v>3</v>
      </c>
    </row>
    <row r="473" spans="1:19" x14ac:dyDescent="0.35">
      <c r="A473" t="s">
        <v>19</v>
      </c>
      <c r="B473" t="s">
        <v>2086</v>
      </c>
      <c r="C473" t="s">
        <v>20</v>
      </c>
      <c r="D473" t="s">
        <v>132</v>
      </c>
      <c r="E473" t="s">
        <v>1001</v>
      </c>
      <c r="F473">
        <v>5250948</v>
      </c>
      <c r="G473" s="2">
        <v>44740</v>
      </c>
      <c r="H473" s="2">
        <v>44952</v>
      </c>
      <c r="I473" s="2">
        <v>44740</v>
      </c>
      <c r="J473" s="2">
        <v>44937</v>
      </c>
      <c r="K473" t="s">
        <v>1037</v>
      </c>
      <c r="L473" s="2">
        <v>44937</v>
      </c>
      <c r="M473" s="1">
        <f>Tabla1_Resueltas[[#This Row],[Resuelta]]-Tabla1_Resueltas[[#This Row],[Creada]]</f>
        <v>197</v>
      </c>
      <c r="N473" s="1">
        <f>Tabla1_Resueltas[[#This Row],[Fecha Fin Escalado]]-Tabla1_Resueltas[[#This Row],[Fecha Inicio Escalado]]</f>
        <v>197</v>
      </c>
      <c r="O473" s="1">
        <f>YEAR(Tabla1_Resueltas[[#This Row],[Resuelta]])</f>
        <v>2023</v>
      </c>
      <c r="P473" s="1">
        <f>MONTH(Tabla1_Resueltas[[#This Row],[Resuelta]])</f>
        <v>1</v>
      </c>
      <c r="Q473" s="1">
        <f>_xlfn.PERCENTILE.INC(Tabla1_Resueltas[CicleTime],0.85)</f>
        <v>28</v>
      </c>
      <c r="R473" s="1">
        <f>_xlfn.PERCENTILE.INC(Tabla1_Resueltas[CicleTime],0.7)</f>
        <v>9</v>
      </c>
      <c r="S473" s="1">
        <f>_xlfn.PERCENTILE.INC(Tabla1_Resueltas[CicleTime],0.5)</f>
        <v>3</v>
      </c>
    </row>
    <row r="474" spans="1:19" x14ac:dyDescent="0.35">
      <c r="A474" t="s">
        <v>19</v>
      </c>
      <c r="B474" t="s">
        <v>2093</v>
      </c>
      <c r="C474" t="s">
        <v>20</v>
      </c>
      <c r="D474" t="s">
        <v>132</v>
      </c>
      <c r="E474" t="s">
        <v>1002</v>
      </c>
      <c r="F474">
        <v>5186428</v>
      </c>
      <c r="G474" s="2">
        <v>44725</v>
      </c>
      <c r="H474" s="2">
        <v>44943</v>
      </c>
      <c r="I474" s="2"/>
      <c r="J474" s="2"/>
      <c r="K474" t="s">
        <v>1037</v>
      </c>
      <c r="L474" s="2">
        <v>44943</v>
      </c>
      <c r="M474" s="1">
        <f>Tabla1_Resueltas[[#This Row],[Resuelta]]-Tabla1_Resueltas[[#This Row],[Creada]]</f>
        <v>218</v>
      </c>
      <c r="N474" s="1">
        <f>Tabla1_Resueltas[[#This Row],[Fecha Fin Escalado]]-Tabla1_Resueltas[[#This Row],[Fecha Inicio Escalado]]</f>
        <v>0</v>
      </c>
      <c r="O474" s="1">
        <f>YEAR(Tabla1_Resueltas[[#This Row],[Resuelta]])</f>
        <v>2023</v>
      </c>
      <c r="P474" s="1">
        <f>MONTH(Tabla1_Resueltas[[#This Row],[Resuelta]])</f>
        <v>1</v>
      </c>
      <c r="Q474" s="1">
        <f>_xlfn.PERCENTILE.INC(Tabla1_Resueltas[CicleTime],0.85)</f>
        <v>28</v>
      </c>
      <c r="R474" s="1">
        <f>_xlfn.PERCENTILE.INC(Tabla1_Resueltas[CicleTime],0.7)</f>
        <v>9</v>
      </c>
      <c r="S474" s="1">
        <f>_xlfn.PERCENTILE.INC(Tabla1_Resueltas[CicleTime],0.5)</f>
        <v>3</v>
      </c>
    </row>
    <row r="475" spans="1:19" x14ac:dyDescent="0.35">
      <c r="A475" t="s">
        <v>19</v>
      </c>
      <c r="B475" t="s">
        <v>2090</v>
      </c>
      <c r="C475" t="s">
        <v>18</v>
      </c>
      <c r="D475" t="s">
        <v>132</v>
      </c>
      <c r="E475" t="s">
        <v>1004</v>
      </c>
      <c r="F475">
        <v>5111767</v>
      </c>
      <c r="G475" s="2">
        <v>44709</v>
      </c>
      <c r="H475" s="2">
        <v>44951</v>
      </c>
      <c r="I475" s="2"/>
      <c r="J475" s="2"/>
      <c r="K475" t="s">
        <v>1037</v>
      </c>
      <c r="L475" s="2">
        <v>44936</v>
      </c>
      <c r="M475" s="1">
        <f>Tabla1_Resueltas[[#This Row],[Resuelta]]-Tabla1_Resueltas[[#This Row],[Creada]]</f>
        <v>227</v>
      </c>
      <c r="N475" s="1">
        <f>Tabla1_Resueltas[[#This Row],[Fecha Fin Escalado]]-Tabla1_Resueltas[[#This Row],[Fecha Inicio Escalado]]</f>
        <v>0</v>
      </c>
      <c r="O475" s="1">
        <f>YEAR(Tabla1_Resueltas[[#This Row],[Resuelta]])</f>
        <v>2023</v>
      </c>
      <c r="P475" s="1">
        <f>MONTH(Tabla1_Resueltas[[#This Row],[Resuelta]])</f>
        <v>1</v>
      </c>
      <c r="Q475" s="1">
        <f>_xlfn.PERCENTILE.INC(Tabla1_Resueltas[CicleTime],0.85)</f>
        <v>28</v>
      </c>
      <c r="R475" s="1">
        <f>_xlfn.PERCENTILE.INC(Tabla1_Resueltas[CicleTime],0.7)</f>
        <v>9</v>
      </c>
      <c r="S475" s="1">
        <f>_xlfn.PERCENTILE.INC(Tabla1_Resueltas[CicleTime],0.5)</f>
        <v>3</v>
      </c>
    </row>
    <row r="476" spans="1:19" x14ac:dyDescent="0.35">
      <c r="A476" t="s">
        <v>19</v>
      </c>
      <c r="B476" t="s">
        <v>2100</v>
      </c>
      <c r="C476" t="s">
        <v>18</v>
      </c>
      <c r="D476" t="s">
        <v>132</v>
      </c>
      <c r="E476" t="s">
        <v>1005</v>
      </c>
      <c r="F476">
        <v>5082461</v>
      </c>
      <c r="G476" s="2">
        <v>44704</v>
      </c>
      <c r="H476" s="2">
        <v>44958</v>
      </c>
      <c r="I476" s="2"/>
      <c r="J476" s="2"/>
      <c r="K476" t="s">
        <v>1037</v>
      </c>
      <c r="L476" s="2">
        <v>44943</v>
      </c>
      <c r="M476" s="1">
        <f>Tabla1_Resueltas[[#This Row],[Resuelta]]-Tabla1_Resueltas[[#This Row],[Creada]]</f>
        <v>239</v>
      </c>
      <c r="N476" s="1">
        <f>Tabla1_Resueltas[[#This Row],[Fecha Fin Escalado]]-Tabla1_Resueltas[[#This Row],[Fecha Inicio Escalado]]</f>
        <v>0</v>
      </c>
      <c r="O476" s="1">
        <f>YEAR(Tabla1_Resueltas[[#This Row],[Resuelta]])</f>
        <v>2023</v>
      </c>
      <c r="P476" s="1">
        <f>MONTH(Tabla1_Resueltas[[#This Row],[Resuelta]])</f>
        <v>1</v>
      </c>
      <c r="Q476" s="1">
        <f>_xlfn.PERCENTILE.INC(Tabla1_Resueltas[CicleTime],0.85)</f>
        <v>28</v>
      </c>
      <c r="R476" s="1">
        <f>_xlfn.PERCENTILE.INC(Tabla1_Resueltas[CicleTime],0.7)</f>
        <v>9</v>
      </c>
      <c r="S476" s="1">
        <f>_xlfn.PERCENTILE.INC(Tabla1_Resueltas[CicleTime],0.5)</f>
        <v>3</v>
      </c>
    </row>
    <row r="477" spans="1:19" x14ac:dyDescent="0.35">
      <c r="A477" t="s">
        <v>19</v>
      </c>
      <c r="B477" t="s">
        <v>2090</v>
      </c>
      <c r="C477" t="s">
        <v>36</v>
      </c>
      <c r="D477" t="s">
        <v>132</v>
      </c>
      <c r="E477" t="s">
        <v>1011</v>
      </c>
      <c r="F477">
        <v>4634083</v>
      </c>
      <c r="G477" s="2">
        <v>44616</v>
      </c>
      <c r="H477" s="2">
        <v>44945</v>
      </c>
      <c r="I477" s="2"/>
      <c r="J477" s="2"/>
      <c r="K477" t="s">
        <v>1037</v>
      </c>
      <c r="L477" s="2">
        <v>44929</v>
      </c>
      <c r="M477" s="1">
        <f>Tabla1_Resueltas[[#This Row],[Resuelta]]-Tabla1_Resueltas[[#This Row],[Creada]]</f>
        <v>313</v>
      </c>
      <c r="N477" s="1">
        <f>Tabla1_Resueltas[[#This Row],[Fecha Fin Escalado]]-Tabla1_Resueltas[[#This Row],[Fecha Inicio Escalado]]</f>
        <v>0</v>
      </c>
      <c r="O477" s="1">
        <f>YEAR(Tabla1_Resueltas[[#This Row],[Resuelta]])</f>
        <v>2023</v>
      </c>
      <c r="P477" s="1">
        <f>MONTH(Tabla1_Resueltas[[#This Row],[Resuelta]])</f>
        <v>1</v>
      </c>
      <c r="Q477" s="1">
        <f>_xlfn.PERCENTILE.INC(Tabla1_Resueltas[CicleTime],0.85)</f>
        <v>28</v>
      </c>
      <c r="R477" s="1">
        <f>_xlfn.PERCENTILE.INC(Tabla1_Resueltas[CicleTime],0.7)</f>
        <v>9</v>
      </c>
      <c r="S477" s="1">
        <f>_xlfn.PERCENTILE.INC(Tabla1_Resueltas[CicleTime],0.5)</f>
        <v>3</v>
      </c>
    </row>
    <row r="478" spans="1:19" x14ac:dyDescent="0.35">
      <c r="A478" t="s">
        <v>19</v>
      </c>
      <c r="B478" t="s">
        <v>2101</v>
      </c>
      <c r="C478" t="s">
        <v>36</v>
      </c>
      <c r="D478" t="s">
        <v>132</v>
      </c>
      <c r="E478" t="s">
        <v>1013</v>
      </c>
      <c r="F478">
        <v>4540273</v>
      </c>
      <c r="G478" s="2">
        <v>44600</v>
      </c>
      <c r="H478" s="2">
        <v>44959</v>
      </c>
      <c r="I478" s="2"/>
      <c r="J478" s="2"/>
      <c r="K478" t="s">
        <v>1037</v>
      </c>
      <c r="L478" s="2">
        <v>44943</v>
      </c>
      <c r="M478" s="1">
        <f>Tabla1_Resueltas[[#This Row],[Resuelta]]-Tabla1_Resueltas[[#This Row],[Creada]]</f>
        <v>343</v>
      </c>
      <c r="N478" s="1">
        <f>Tabla1_Resueltas[[#This Row],[Fecha Fin Escalado]]-Tabla1_Resueltas[[#This Row],[Fecha Inicio Escalado]]</f>
        <v>0</v>
      </c>
      <c r="O478" s="1">
        <f>YEAR(Tabla1_Resueltas[[#This Row],[Resuelta]])</f>
        <v>2023</v>
      </c>
      <c r="P478" s="1">
        <f>MONTH(Tabla1_Resueltas[[#This Row],[Resuelta]])</f>
        <v>1</v>
      </c>
      <c r="Q478" s="1">
        <f>_xlfn.PERCENTILE.INC(Tabla1_Resueltas[CicleTime],0.85)</f>
        <v>28</v>
      </c>
      <c r="R478" s="1">
        <f>_xlfn.PERCENTILE.INC(Tabla1_Resueltas[CicleTime],0.7)</f>
        <v>9</v>
      </c>
      <c r="S478" s="1">
        <f>_xlfn.PERCENTILE.INC(Tabla1_Resueltas[CicleTime],0.5)</f>
        <v>3</v>
      </c>
    </row>
    <row r="479" spans="1:19" x14ac:dyDescent="0.35">
      <c r="A479" t="s">
        <v>19</v>
      </c>
      <c r="B479" t="s">
        <v>2084</v>
      </c>
      <c r="C479" t="s">
        <v>20</v>
      </c>
      <c r="D479" t="s">
        <v>132</v>
      </c>
      <c r="E479" t="s">
        <v>383</v>
      </c>
      <c r="F479">
        <v>6110082</v>
      </c>
      <c r="G479" s="2">
        <v>44925</v>
      </c>
      <c r="H479" s="2">
        <v>44940</v>
      </c>
      <c r="I479" s="2">
        <v>44925</v>
      </c>
      <c r="J479" s="2">
        <v>44925</v>
      </c>
      <c r="K479" t="s">
        <v>1037</v>
      </c>
      <c r="L479" s="2">
        <v>44925</v>
      </c>
      <c r="M479" s="1">
        <f>Tabla1_Resueltas[[#This Row],[Resuelta]]-Tabla1_Resueltas[[#This Row],[Creada]]</f>
        <v>0</v>
      </c>
      <c r="N479" s="1">
        <f>Tabla1_Resueltas[[#This Row],[Fecha Fin Escalado]]-Tabla1_Resueltas[[#This Row],[Fecha Inicio Escalado]]</f>
        <v>0</v>
      </c>
      <c r="O479" s="1">
        <f>YEAR(Tabla1_Resueltas[[#This Row],[Resuelta]])</f>
        <v>2022</v>
      </c>
      <c r="P479" s="1">
        <f>MONTH(Tabla1_Resueltas[[#This Row],[Resuelta]])</f>
        <v>12</v>
      </c>
      <c r="Q479" s="1">
        <f>_xlfn.PERCENTILE.INC(Tabla1_Resueltas[CicleTime],0.85)</f>
        <v>28</v>
      </c>
      <c r="R479" s="1">
        <f>_xlfn.PERCENTILE.INC(Tabla1_Resueltas[CicleTime],0.7)</f>
        <v>9</v>
      </c>
      <c r="S479" s="1">
        <f>_xlfn.PERCENTILE.INC(Tabla1_Resueltas[CicleTime],0.5)</f>
        <v>3</v>
      </c>
    </row>
    <row r="480" spans="1:19" x14ac:dyDescent="0.35">
      <c r="A480" t="s">
        <v>19</v>
      </c>
      <c r="B480" t="s">
        <v>2088</v>
      </c>
      <c r="C480" t="s">
        <v>20</v>
      </c>
      <c r="D480" t="s">
        <v>132</v>
      </c>
      <c r="E480" t="s">
        <v>385</v>
      </c>
      <c r="F480">
        <v>6109663</v>
      </c>
      <c r="G480" s="2">
        <v>44925</v>
      </c>
      <c r="H480" s="2">
        <v>44940</v>
      </c>
      <c r="I480" s="2"/>
      <c r="J480" s="2"/>
      <c r="K480" t="s">
        <v>1037</v>
      </c>
      <c r="L480" s="2">
        <v>44925</v>
      </c>
      <c r="M480" s="1">
        <f>Tabla1_Resueltas[[#This Row],[Resuelta]]-Tabla1_Resueltas[[#This Row],[Creada]]</f>
        <v>0</v>
      </c>
      <c r="N480" s="1">
        <f>Tabla1_Resueltas[[#This Row],[Fecha Fin Escalado]]-Tabla1_Resueltas[[#This Row],[Fecha Inicio Escalado]]</f>
        <v>0</v>
      </c>
      <c r="O480" s="1">
        <f>YEAR(Tabla1_Resueltas[[#This Row],[Resuelta]])</f>
        <v>2022</v>
      </c>
      <c r="P480" s="1">
        <f>MONTH(Tabla1_Resueltas[[#This Row],[Resuelta]])</f>
        <v>12</v>
      </c>
      <c r="Q480" s="1">
        <f>_xlfn.PERCENTILE.INC(Tabla1_Resueltas[CicleTime],0.85)</f>
        <v>28</v>
      </c>
      <c r="R480" s="1">
        <f>_xlfn.PERCENTILE.INC(Tabla1_Resueltas[CicleTime],0.7)</f>
        <v>9</v>
      </c>
      <c r="S480" s="1">
        <f>_xlfn.PERCENTILE.INC(Tabla1_Resueltas[CicleTime],0.5)</f>
        <v>3</v>
      </c>
    </row>
    <row r="481" spans="1:19" x14ac:dyDescent="0.35">
      <c r="A481" t="s">
        <v>19</v>
      </c>
      <c r="B481" t="s">
        <v>2088</v>
      </c>
      <c r="C481" t="s">
        <v>20</v>
      </c>
      <c r="D481" t="s">
        <v>132</v>
      </c>
      <c r="E481" t="s">
        <v>387</v>
      </c>
      <c r="F481">
        <v>6109651</v>
      </c>
      <c r="G481" s="2">
        <v>44925</v>
      </c>
      <c r="H481" s="2">
        <v>44940</v>
      </c>
      <c r="I481" s="2"/>
      <c r="J481" s="2"/>
      <c r="K481" t="s">
        <v>1037</v>
      </c>
      <c r="L481" s="2">
        <v>44925</v>
      </c>
      <c r="M481" s="1">
        <f>Tabla1_Resueltas[[#This Row],[Resuelta]]-Tabla1_Resueltas[[#This Row],[Creada]]</f>
        <v>0</v>
      </c>
      <c r="N481" s="1">
        <f>Tabla1_Resueltas[[#This Row],[Fecha Fin Escalado]]-Tabla1_Resueltas[[#This Row],[Fecha Inicio Escalado]]</f>
        <v>0</v>
      </c>
      <c r="O481" s="1">
        <f>YEAR(Tabla1_Resueltas[[#This Row],[Resuelta]])</f>
        <v>2022</v>
      </c>
      <c r="P481" s="1">
        <f>MONTH(Tabla1_Resueltas[[#This Row],[Resuelta]])</f>
        <v>12</v>
      </c>
      <c r="Q481" s="1">
        <f>_xlfn.PERCENTILE.INC(Tabla1_Resueltas[CicleTime],0.85)</f>
        <v>28</v>
      </c>
      <c r="R481" s="1">
        <f>_xlfn.PERCENTILE.INC(Tabla1_Resueltas[CicleTime],0.7)</f>
        <v>9</v>
      </c>
      <c r="S481" s="1">
        <f>_xlfn.PERCENTILE.INC(Tabla1_Resueltas[CicleTime],0.5)</f>
        <v>3</v>
      </c>
    </row>
    <row r="482" spans="1:19" x14ac:dyDescent="0.35">
      <c r="A482" t="s">
        <v>19</v>
      </c>
      <c r="B482" t="s">
        <v>2088</v>
      </c>
      <c r="C482" t="s">
        <v>20</v>
      </c>
      <c r="D482" t="s">
        <v>132</v>
      </c>
      <c r="E482" t="s">
        <v>389</v>
      </c>
      <c r="F482">
        <v>6109639</v>
      </c>
      <c r="G482" s="2">
        <v>44925</v>
      </c>
      <c r="H482" s="2">
        <v>44940</v>
      </c>
      <c r="I482" s="2"/>
      <c r="J482" s="2"/>
      <c r="K482" t="s">
        <v>1037</v>
      </c>
      <c r="L482" s="2">
        <v>44925</v>
      </c>
      <c r="M482" s="1">
        <f>Tabla1_Resueltas[[#This Row],[Resuelta]]-Tabla1_Resueltas[[#This Row],[Creada]]</f>
        <v>0</v>
      </c>
      <c r="N482" s="1">
        <f>Tabla1_Resueltas[[#This Row],[Fecha Fin Escalado]]-Tabla1_Resueltas[[#This Row],[Fecha Inicio Escalado]]</f>
        <v>0</v>
      </c>
      <c r="O482" s="1">
        <f>YEAR(Tabla1_Resueltas[[#This Row],[Resuelta]])</f>
        <v>2022</v>
      </c>
      <c r="P482" s="1">
        <f>MONTH(Tabla1_Resueltas[[#This Row],[Resuelta]])</f>
        <v>12</v>
      </c>
      <c r="Q482" s="1">
        <f>_xlfn.PERCENTILE.INC(Tabla1_Resueltas[CicleTime],0.85)</f>
        <v>28</v>
      </c>
      <c r="R482" s="1">
        <f>_xlfn.PERCENTILE.INC(Tabla1_Resueltas[CicleTime],0.7)</f>
        <v>9</v>
      </c>
      <c r="S482" s="1">
        <f>_xlfn.PERCENTILE.INC(Tabla1_Resueltas[CicleTime],0.5)</f>
        <v>3</v>
      </c>
    </row>
    <row r="483" spans="1:19" x14ac:dyDescent="0.35">
      <c r="A483" t="s">
        <v>17</v>
      </c>
      <c r="B483" t="s">
        <v>2087</v>
      </c>
      <c r="C483" t="s">
        <v>20</v>
      </c>
      <c r="D483" t="s">
        <v>132</v>
      </c>
      <c r="E483" t="s">
        <v>391</v>
      </c>
      <c r="F483">
        <v>6105106</v>
      </c>
      <c r="G483" s="2">
        <v>44924</v>
      </c>
      <c r="H483" s="2">
        <v>44939</v>
      </c>
      <c r="I483" s="2"/>
      <c r="J483" s="2"/>
      <c r="K483" t="s">
        <v>1037</v>
      </c>
      <c r="L483" s="2">
        <v>44924</v>
      </c>
      <c r="M483" s="1">
        <f>Tabla1_Resueltas[[#This Row],[Resuelta]]-Tabla1_Resueltas[[#This Row],[Creada]]</f>
        <v>0</v>
      </c>
      <c r="N483" s="1">
        <f>Tabla1_Resueltas[[#This Row],[Fecha Fin Escalado]]-Tabla1_Resueltas[[#This Row],[Fecha Inicio Escalado]]</f>
        <v>0</v>
      </c>
      <c r="O483" s="1">
        <f>YEAR(Tabla1_Resueltas[[#This Row],[Resuelta]])</f>
        <v>2022</v>
      </c>
      <c r="P483" s="1">
        <f>MONTH(Tabla1_Resueltas[[#This Row],[Resuelta]])</f>
        <v>12</v>
      </c>
      <c r="Q483" s="1">
        <f>_xlfn.PERCENTILE.INC(Tabla1_Resueltas[CicleTime],0.85)</f>
        <v>28</v>
      </c>
      <c r="R483" s="1">
        <f>_xlfn.PERCENTILE.INC(Tabla1_Resueltas[CicleTime],0.7)</f>
        <v>9</v>
      </c>
      <c r="S483" s="1">
        <f>_xlfn.PERCENTILE.INC(Tabla1_Resueltas[CicleTime],0.5)</f>
        <v>3</v>
      </c>
    </row>
    <row r="484" spans="1:19" x14ac:dyDescent="0.35">
      <c r="A484" t="s">
        <v>19</v>
      </c>
      <c r="B484" t="s">
        <v>2088</v>
      </c>
      <c r="C484" t="s">
        <v>20</v>
      </c>
      <c r="D484" t="s">
        <v>132</v>
      </c>
      <c r="E484" t="s">
        <v>397</v>
      </c>
      <c r="F484">
        <v>6104538</v>
      </c>
      <c r="G484" s="2">
        <v>44924</v>
      </c>
      <c r="H484" s="2">
        <v>44939</v>
      </c>
      <c r="I484" s="2"/>
      <c r="J484" s="2"/>
      <c r="K484" t="s">
        <v>1037</v>
      </c>
      <c r="L484" s="2">
        <v>44924</v>
      </c>
      <c r="M484" s="1">
        <f>Tabla1_Resueltas[[#This Row],[Resuelta]]-Tabla1_Resueltas[[#This Row],[Creada]]</f>
        <v>0</v>
      </c>
      <c r="N484" s="1">
        <f>Tabla1_Resueltas[[#This Row],[Fecha Fin Escalado]]-Tabla1_Resueltas[[#This Row],[Fecha Inicio Escalado]]</f>
        <v>0</v>
      </c>
      <c r="O484" s="1">
        <f>YEAR(Tabla1_Resueltas[[#This Row],[Resuelta]])</f>
        <v>2022</v>
      </c>
      <c r="P484" s="1">
        <f>MONTH(Tabla1_Resueltas[[#This Row],[Resuelta]])</f>
        <v>12</v>
      </c>
      <c r="Q484" s="1">
        <f>_xlfn.PERCENTILE.INC(Tabla1_Resueltas[CicleTime],0.85)</f>
        <v>28</v>
      </c>
      <c r="R484" s="1">
        <f>_xlfn.PERCENTILE.INC(Tabla1_Resueltas[CicleTime],0.7)</f>
        <v>9</v>
      </c>
      <c r="S484" s="1">
        <f>_xlfn.PERCENTILE.INC(Tabla1_Resueltas[CicleTime],0.5)</f>
        <v>3</v>
      </c>
    </row>
    <row r="485" spans="1:19" x14ac:dyDescent="0.35">
      <c r="A485" t="s">
        <v>19</v>
      </c>
      <c r="B485" t="s">
        <v>2088</v>
      </c>
      <c r="C485" t="s">
        <v>20</v>
      </c>
      <c r="D485" t="s">
        <v>132</v>
      </c>
      <c r="E485" t="s">
        <v>398</v>
      </c>
      <c r="F485">
        <v>6104536</v>
      </c>
      <c r="G485" s="2">
        <v>44924</v>
      </c>
      <c r="H485" s="2">
        <v>44939</v>
      </c>
      <c r="I485" s="2"/>
      <c r="J485" s="2"/>
      <c r="K485" t="s">
        <v>1037</v>
      </c>
      <c r="L485" s="2">
        <v>44924</v>
      </c>
      <c r="M485" s="1">
        <f>Tabla1_Resueltas[[#This Row],[Resuelta]]-Tabla1_Resueltas[[#This Row],[Creada]]</f>
        <v>0</v>
      </c>
      <c r="N485" s="1">
        <f>Tabla1_Resueltas[[#This Row],[Fecha Fin Escalado]]-Tabla1_Resueltas[[#This Row],[Fecha Inicio Escalado]]</f>
        <v>0</v>
      </c>
      <c r="O485" s="1">
        <f>YEAR(Tabla1_Resueltas[[#This Row],[Resuelta]])</f>
        <v>2022</v>
      </c>
      <c r="P485" s="1">
        <f>MONTH(Tabla1_Resueltas[[#This Row],[Resuelta]])</f>
        <v>12</v>
      </c>
      <c r="Q485" s="1">
        <f>_xlfn.PERCENTILE.INC(Tabla1_Resueltas[CicleTime],0.85)</f>
        <v>28</v>
      </c>
      <c r="R485" s="1">
        <f>_xlfn.PERCENTILE.INC(Tabla1_Resueltas[CicleTime],0.7)</f>
        <v>9</v>
      </c>
      <c r="S485" s="1">
        <f>_xlfn.PERCENTILE.INC(Tabla1_Resueltas[CicleTime],0.5)</f>
        <v>3</v>
      </c>
    </row>
    <row r="486" spans="1:19" x14ac:dyDescent="0.35">
      <c r="A486" t="s">
        <v>19</v>
      </c>
      <c r="B486" t="s">
        <v>2088</v>
      </c>
      <c r="C486" t="s">
        <v>20</v>
      </c>
      <c r="D486" t="s">
        <v>132</v>
      </c>
      <c r="E486" t="s">
        <v>399</v>
      </c>
      <c r="F486">
        <v>6104532</v>
      </c>
      <c r="G486" s="2">
        <v>44924</v>
      </c>
      <c r="H486" s="2">
        <v>44940</v>
      </c>
      <c r="I486" s="2"/>
      <c r="J486" s="2"/>
      <c r="K486" t="s">
        <v>1037</v>
      </c>
      <c r="L486" s="2">
        <v>44925</v>
      </c>
      <c r="M486" s="1">
        <f>Tabla1_Resueltas[[#This Row],[Resuelta]]-Tabla1_Resueltas[[#This Row],[Creada]]</f>
        <v>1</v>
      </c>
      <c r="N486" s="1">
        <f>Tabla1_Resueltas[[#This Row],[Fecha Fin Escalado]]-Tabla1_Resueltas[[#This Row],[Fecha Inicio Escalado]]</f>
        <v>0</v>
      </c>
      <c r="O486" s="1">
        <f>YEAR(Tabla1_Resueltas[[#This Row],[Resuelta]])</f>
        <v>2022</v>
      </c>
      <c r="P486" s="1">
        <f>MONTH(Tabla1_Resueltas[[#This Row],[Resuelta]])</f>
        <v>12</v>
      </c>
      <c r="Q486" s="1">
        <f>_xlfn.PERCENTILE.INC(Tabla1_Resueltas[CicleTime],0.85)</f>
        <v>28</v>
      </c>
      <c r="R486" s="1">
        <f>_xlfn.PERCENTILE.INC(Tabla1_Resueltas[CicleTime],0.7)</f>
        <v>9</v>
      </c>
      <c r="S486" s="1">
        <f>_xlfn.PERCENTILE.INC(Tabla1_Resueltas[CicleTime],0.5)</f>
        <v>3</v>
      </c>
    </row>
    <row r="487" spans="1:19" x14ac:dyDescent="0.35">
      <c r="A487" t="s">
        <v>19</v>
      </c>
      <c r="B487" t="s">
        <v>2088</v>
      </c>
      <c r="C487" t="s">
        <v>20</v>
      </c>
      <c r="D487" t="s">
        <v>132</v>
      </c>
      <c r="E487" t="s">
        <v>401</v>
      </c>
      <c r="F487">
        <v>6104526</v>
      </c>
      <c r="G487" s="2">
        <v>44924</v>
      </c>
      <c r="H487" s="2">
        <v>44940</v>
      </c>
      <c r="I487" s="2"/>
      <c r="J487" s="2"/>
      <c r="K487" t="s">
        <v>1037</v>
      </c>
      <c r="L487" s="2">
        <v>44925</v>
      </c>
      <c r="M487" s="1">
        <f>Tabla1_Resueltas[[#This Row],[Resuelta]]-Tabla1_Resueltas[[#This Row],[Creada]]</f>
        <v>1</v>
      </c>
      <c r="N487" s="1">
        <f>Tabla1_Resueltas[[#This Row],[Fecha Fin Escalado]]-Tabla1_Resueltas[[#This Row],[Fecha Inicio Escalado]]</f>
        <v>0</v>
      </c>
      <c r="O487" s="1">
        <f>YEAR(Tabla1_Resueltas[[#This Row],[Resuelta]])</f>
        <v>2022</v>
      </c>
      <c r="P487" s="1">
        <f>MONTH(Tabla1_Resueltas[[#This Row],[Resuelta]])</f>
        <v>12</v>
      </c>
      <c r="Q487" s="1">
        <f>_xlfn.PERCENTILE.INC(Tabla1_Resueltas[CicleTime],0.85)</f>
        <v>28</v>
      </c>
      <c r="R487" s="1">
        <f>_xlfn.PERCENTILE.INC(Tabla1_Resueltas[CicleTime],0.7)</f>
        <v>9</v>
      </c>
      <c r="S487" s="1">
        <f>_xlfn.PERCENTILE.INC(Tabla1_Resueltas[CicleTime],0.5)</f>
        <v>3</v>
      </c>
    </row>
    <row r="488" spans="1:19" x14ac:dyDescent="0.35">
      <c r="A488" t="s">
        <v>19</v>
      </c>
      <c r="B488" t="s">
        <v>2088</v>
      </c>
      <c r="C488" t="s">
        <v>20</v>
      </c>
      <c r="D488" t="s">
        <v>132</v>
      </c>
      <c r="E488" t="s">
        <v>406</v>
      </c>
      <c r="F488">
        <v>6103996</v>
      </c>
      <c r="G488" s="2">
        <v>44924</v>
      </c>
      <c r="H488" s="2">
        <v>44939</v>
      </c>
      <c r="I488" s="2"/>
      <c r="J488" s="2"/>
      <c r="K488" t="s">
        <v>1037</v>
      </c>
      <c r="L488" s="2">
        <v>44924</v>
      </c>
      <c r="M488" s="1">
        <f>Tabla1_Resueltas[[#This Row],[Resuelta]]-Tabla1_Resueltas[[#This Row],[Creada]]</f>
        <v>0</v>
      </c>
      <c r="N488" s="1">
        <f>Tabla1_Resueltas[[#This Row],[Fecha Fin Escalado]]-Tabla1_Resueltas[[#This Row],[Fecha Inicio Escalado]]</f>
        <v>0</v>
      </c>
      <c r="O488" s="1">
        <f>YEAR(Tabla1_Resueltas[[#This Row],[Resuelta]])</f>
        <v>2022</v>
      </c>
      <c r="P488" s="1">
        <f>MONTH(Tabla1_Resueltas[[#This Row],[Resuelta]])</f>
        <v>12</v>
      </c>
      <c r="Q488" s="1">
        <f>_xlfn.PERCENTILE.INC(Tabla1_Resueltas[CicleTime],0.85)</f>
        <v>28</v>
      </c>
      <c r="R488" s="1">
        <f>_xlfn.PERCENTILE.INC(Tabla1_Resueltas[CicleTime],0.7)</f>
        <v>9</v>
      </c>
      <c r="S488" s="1">
        <f>_xlfn.PERCENTILE.INC(Tabla1_Resueltas[CicleTime],0.5)</f>
        <v>3</v>
      </c>
    </row>
    <row r="489" spans="1:19" x14ac:dyDescent="0.35">
      <c r="A489" t="s">
        <v>19</v>
      </c>
      <c r="B489" t="s">
        <v>2088</v>
      </c>
      <c r="C489" t="s">
        <v>20</v>
      </c>
      <c r="D489" t="s">
        <v>132</v>
      </c>
      <c r="E489" t="s">
        <v>407</v>
      </c>
      <c r="F489">
        <v>6103994</v>
      </c>
      <c r="G489" s="2">
        <v>44924</v>
      </c>
      <c r="H489" s="2">
        <v>44939</v>
      </c>
      <c r="I489" s="2"/>
      <c r="J489" s="2"/>
      <c r="K489" t="s">
        <v>1037</v>
      </c>
      <c r="L489" s="2">
        <v>44924</v>
      </c>
      <c r="M489" s="1">
        <f>Tabla1_Resueltas[[#This Row],[Resuelta]]-Tabla1_Resueltas[[#This Row],[Creada]]</f>
        <v>0</v>
      </c>
      <c r="N489" s="1">
        <f>Tabla1_Resueltas[[#This Row],[Fecha Fin Escalado]]-Tabla1_Resueltas[[#This Row],[Fecha Inicio Escalado]]</f>
        <v>0</v>
      </c>
      <c r="O489" s="1">
        <f>YEAR(Tabla1_Resueltas[[#This Row],[Resuelta]])</f>
        <v>2022</v>
      </c>
      <c r="P489" s="1">
        <f>MONTH(Tabla1_Resueltas[[#This Row],[Resuelta]])</f>
        <v>12</v>
      </c>
      <c r="Q489" s="1">
        <f>_xlfn.PERCENTILE.INC(Tabla1_Resueltas[CicleTime],0.85)</f>
        <v>28</v>
      </c>
      <c r="R489" s="1">
        <f>_xlfn.PERCENTILE.INC(Tabla1_Resueltas[CicleTime],0.7)</f>
        <v>9</v>
      </c>
      <c r="S489" s="1">
        <f>_xlfn.PERCENTILE.INC(Tabla1_Resueltas[CicleTime],0.5)</f>
        <v>3</v>
      </c>
    </row>
    <row r="490" spans="1:19" x14ac:dyDescent="0.35">
      <c r="A490" t="s">
        <v>19</v>
      </c>
      <c r="B490" t="s">
        <v>2084</v>
      </c>
      <c r="C490" t="s">
        <v>36</v>
      </c>
      <c r="D490" t="s">
        <v>132</v>
      </c>
      <c r="E490" t="s">
        <v>412</v>
      </c>
      <c r="F490">
        <v>6102024</v>
      </c>
      <c r="G490" s="2">
        <v>44923</v>
      </c>
      <c r="H490" s="2">
        <v>44940</v>
      </c>
      <c r="I490" s="2"/>
      <c r="J490" s="2"/>
      <c r="K490" t="s">
        <v>1037</v>
      </c>
      <c r="L490" s="2">
        <v>44925</v>
      </c>
      <c r="M490" s="1">
        <f>Tabla1_Resueltas[[#This Row],[Resuelta]]-Tabla1_Resueltas[[#This Row],[Creada]]</f>
        <v>2</v>
      </c>
      <c r="N490" s="1">
        <f>Tabla1_Resueltas[[#This Row],[Fecha Fin Escalado]]-Tabla1_Resueltas[[#This Row],[Fecha Inicio Escalado]]</f>
        <v>0</v>
      </c>
      <c r="O490" s="1">
        <f>YEAR(Tabla1_Resueltas[[#This Row],[Resuelta]])</f>
        <v>2022</v>
      </c>
      <c r="P490" s="1">
        <f>MONTH(Tabla1_Resueltas[[#This Row],[Resuelta]])</f>
        <v>12</v>
      </c>
      <c r="Q490" s="1">
        <f>_xlfn.PERCENTILE.INC(Tabla1_Resueltas[CicleTime],0.85)</f>
        <v>28</v>
      </c>
      <c r="R490" s="1">
        <f>_xlfn.PERCENTILE.INC(Tabla1_Resueltas[CicleTime],0.7)</f>
        <v>9</v>
      </c>
      <c r="S490" s="1">
        <f>_xlfn.PERCENTILE.INC(Tabla1_Resueltas[CicleTime],0.5)</f>
        <v>3</v>
      </c>
    </row>
    <row r="491" spans="1:19" x14ac:dyDescent="0.35">
      <c r="A491" t="s">
        <v>17</v>
      </c>
      <c r="B491" t="s">
        <v>2083</v>
      </c>
      <c r="C491" t="s">
        <v>20</v>
      </c>
      <c r="D491" t="s">
        <v>132</v>
      </c>
      <c r="E491" t="s">
        <v>414</v>
      </c>
      <c r="F491">
        <v>6100056</v>
      </c>
      <c r="G491" s="2">
        <v>44923</v>
      </c>
      <c r="H491" s="2">
        <v>44943</v>
      </c>
      <c r="I491" s="2"/>
      <c r="J491" s="2"/>
      <c r="K491" t="s">
        <v>1037</v>
      </c>
      <c r="L491" s="2">
        <v>44923</v>
      </c>
      <c r="M491" s="1">
        <f>Tabla1_Resueltas[[#This Row],[Resuelta]]-Tabla1_Resueltas[[#This Row],[Creada]]</f>
        <v>0</v>
      </c>
      <c r="N491" s="1">
        <f>Tabla1_Resueltas[[#This Row],[Fecha Fin Escalado]]-Tabla1_Resueltas[[#This Row],[Fecha Inicio Escalado]]</f>
        <v>0</v>
      </c>
      <c r="O491" s="1">
        <f>YEAR(Tabla1_Resueltas[[#This Row],[Resuelta]])</f>
        <v>2022</v>
      </c>
      <c r="P491" s="1">
        <f>MONTH(Tabla1_Resueltas[[#This Row],[Resuelta]])</f>
        <v>12</v>
      </c>
      <c r="Q491" s="1">
        <f>_xlfn.PERCENTILE.INC(Tabla1_Resueltas[CicleTime],0.85)</f>
        <v>28</v>
      </c>
      <c r="R491" s="1">
        <f>_xlfn.PERCENTILE.INC(Tabla1_Resueltas[CicleTime],0.7)</f>
        <v>9</v>
      </c>
      <c r="S491" s="1">
        <f>_xlfn.PERCENTILE.INC(Tabla1_Resueltas[CicleTime],0.5)</f>
        <v>3</v>
      </c>
    </row>
    <row r="492" spans="1:19" x14ac:dyDescent="0.35">
      <c r="A492" t="s">
        <v>19</v>
      </c>
      <c r="B492" t="s">
        <v>2088</v>
      </c>
      <c r="C492" t="s">
        <v>20</v>
      </c>
      <c r="D492" t="s">
        <v>132</v>
      </c>
      <c r="E492" t="s">
        <v>415</v>
      </c>
      <c r="F492">
        <v>6099794</v>
      </c>
      <c r="G492" s="2">
        <v>44923</v>
      </c>
      <c r="H492" s="2">
        <v>44938</v>
      </c>
      <c r="I492" s="2"/>
      <c r="J492" s="2"/>
      <c r="K492" t="s">
        <v>1037</v>
      </c>
      <c r="L492" s="2">
        <v>44923</v>
      </c>
      <c r="M492" s="1">
        <f>Tabla1_Resueltas[[#This Row],[Resuelta]]-Tabla1_Resueltas[[#This Row],[Creada]]</f>
        <v>0</v>
      </c>
      <c r="N492" s="1">
        <f>Tabla1_Resueltas[[#This Row],[Fecha Fin Escalado]]-Tabla1_Resueltas[[#This Row],[Fecha Inicio Escalado]]</f>
        <v>0</v>
      </c>
      <c r="O492" s="1">
        <f>YEAR(Tabla1_Resueltas[[#This Row],[Resuelta]])</f>
        <v>2022</v>
      </c>
      <c r="P492" s="1">
        <f>MONTH(Tabla1_Resueltas[[#This Row],[Resuelta]])</f>
        <v>12</v>
      </c>
      <c r="Q492" s="1">
        <f>_xlfn.PERCENTILE.INC(Tabla1_Resueltas[CicleTime],0.85)</f>
        <v>28</v>
      </c>
      <c r="R492" s="1">
        <f>_xlfn.PERCENTILE.INC(Tabla1_Resueltas[CicleTime],0.7)</f>
        <v>9</v>
      </c>
      <c r="S492" s="1">
        <f>_xlfn.PERCENTILE.INC(Tabla1_Resueltas[CicleTime],0.5)</f>
        <v>3</v>
      </c>
    </row>
    <row r="493" spans="1:19" x14ac:dyDescent="0.35">
      <c r="A493" t="s">
        <v>19</v>
      </c>
      <c r="B493" t="s">
        <v>2084</v>
      </c>
      <c r="C493" t="s">
        <v>20</v>
      </c>
      <c r="D493" t="s">
        <v>132</v>
      </c>
      <c r="E493" t="s">
        <v>425</v>
      </c>
      <c r="F493">
        <v>6098449</v>
      </c>
      <c r="G493" s="2">
        <v>44923</v>
      </c>
      <c r="H493" s="2">
        <v>44939</v>
      </c>
      <c r="I493" s="2"/>
      <c r="J493" s="2"/>
      <c r="K493" t="s">
        <v>1037</v>
      </c>
      <c r="L493" s="2">
        <v>44923</v>
      </c>
      <c r="M493" s="1">
        <f>Tabla1_Resueltas[[#This Row],[Resuelta]]-Tabla1_Resueltas[[#This Row],[Creada]]</f>
        <v>0</v>
      </c>
      <c r="N493" s="1">
        <f>Tabla1_Resueltas[[#This Row],[Fecha Fin Escalado]]-Tabla1_Resueltas[[#This Row],[Fecha Inicio Escalado]]</f>
        <v>0</v>
      </c>
      <c r="O493" s="1">
        <f>YEAR(Tabla1_Resueltas[[#This Row],[Resuelta]])</f>
        <v>2022</v>
      </c>
      <c r="P493" s="1">
        <f>MONTH(Tabla1_Resueltas[[#This Row],[Resuelta]])</f>
        <v>12</v>
      </c>
      <c r="Q493" s="1">
        <f>_xlfn.PERCENTILE.INC(Tabla1_Resueltas[CicleTime],0.85)</f>
        <v>28</v>
      </c>
      <c r="R493" s="1">
        <f>_xlfn.PERCENTILE.INC(Tabla1_Resueltas[CicleTime],0.7)</f>
        <v>9</v>
      </c>
      <c r="S493" s="1">
        <f>_xlfn.PERCENTILE.INC(Tabla1_Resueltas[CicleTime],0.5)</f>
        <v>3</v>
      </c>
    </row>
    <row r="494" spans="1:19" x14ac:dyDescent="0.35">
      <c r="A494" t="s">
        <v>19</v>
      </c>
      <c r="B494" t="s">
        <v>2084</v>
      </c>
      <c r="C494" t="s">
        <v>20</v>
      </c>
      <c r="D494" t="s">
        <v>132</v>
      </c>
      <c r="E494" t="s">
        <v>426</v>
      </c>
      <c r="F494">
        <v>6098446</v>
      </c>
      <c r="G494" s="2">
        <v>44923</v>
      </c>
      <c r="H494" s="2">
        <v>44939</v>
      </c>
      <c r="I494" s="2"/>
      <c r="J494" s="2"/>
      <c r="K494" t="s">
        <v>1037</v>
      </c>
      <c r="L494" s="2">
        <v>44924</v>
      </c>
      <c r="M494" s="1">
        <f>Tabla1_Resueltas[[#This Row],[Resuelta]]-Tabla1_Resueltas[[#This Row],[Creada]]</f>
        <v>1</v>
      </c>
      <c r="N494" s="1">
        <f>Tabla1_Resueltas[[#This Row],[Fecha Fin Escalado]]-Tabla1_Resueltas[[#This Row],[Fecha Inicio Escalado]]</f>
        <v>0</v>
      </c>
      <c r="O494" s="1">
        <f>YEAR(Tabla1_Resueltas[[#This Row],[Resuelta]])</f>
        <v>2022</v>
      </c>
      <c r="P494" s="1">
        <f>MONTH(Tabla1_Resueltas[[#This Row],[Resuelta]])</f>
        <v>12</v>
      </c>
      <c r="Q494" s="1">
        <f>_xlfn.PERCENTILE.INC(Tabla1_Resueltas[CicleTime],0.85)</f>
        <v>28</v>
      </c>
      <c r="R494" s="1">
        <f>_xlfn.PERCENTILE.INC(Tabla1_Resueltas[CicleTime],0.7)</f>
        <v>9</v>
      </c>
      <c r="S494" s="1">
        <f>_xlfn.PERCENTILE.INC(Tabla1_Resueltas[CicleTime],0.5)</f>
        <v>3</v>
      </c>
    </row>
    <row r="495" spans="1:19" x14ac:dyDescent="0.35">
      <c r="A495" t="s">
        <v>19</v>
      </c>
      <c r="B495" t="s">
        <v>2086</v>
      </c>
      <c r="C495" t="s">
        <v>20</v>
      </c>
      <c r="D495" t="s">
        <v>132</v>
      </c>
      <c r="E495" t="s">
        <v>430</v>
      </c>
      <c r="F495">
        <v>6098422</v>
      </c>
      <c r="G495" s="2">
        <v>44923</v>
      </c>
      <c r="H495" s="2">
        <v>44939</v>
      </c>
      <c r="I495" s="2">
        <v>44923</v>
      </c>
      <c r="J495" s="2">
        <v>44924</v>
      </c>
      <c r="K495" t="s">
        <v>1037</v>
      </c>
      <c r="L495" s="2">
        <v>44924</v>
      </c>
      <c r="M495" s="1">
        <f>Tabla1_Resueltas[[#This Row],[Resuelta]]-Tabla1_Resueltas[[#This Row],[Creada]]</f>
        <v>1</v>
      </c>
      <c r="N495" s="1">
        <f>Tabla1_Resueltas[[#This Row],[Fecha Fin Escalado]]-Tabla1_Resueltas[[#This Row],[Fecha Inicio Escalado]]</f>
        <v>1</v>
      </c>
      <c r="O495" s="1">
        <f>YEAR(Tabla1_Resueltas[[#This Row],[Resuelta]])</f>
        <v>2022</v>
      </c>
      <c r="P495" s="1">
        <f>MONTH(Tabla1_Resueltas[[#This Row],[Resuelta]])</f>
        <v>12</v>
      </c>
      <c r="Q495" s="1">
        <f>_xlfn.PERCENTILE.INC(Tabla1_Resueltas[CicleTime],0.85)</f>
        <v>28</v>
      </c>
      <c r="R495" s="1">
        <f>_xlfn.PERCENTILE.INC(Tabla1_Resueltas[CicleTime],0.7)</f>
        <v>9</v>
      </c>
      <c r="S495" s="1">
        <f>_xlfn.PERCENTILE.INC(Tabla1_Resueltas[CicleTime],0.5)</f>
        <v>3</v>
      </c>
    </row>
    <row r="496" spans="1:19" x14ac:dyDescent="0.35">
      <c r="A496" t="s">
        <v>19</v>
      </c>
      <c r="B496" t="s">
        <v>2084</v>
      </c>
      <c r="C496" t="s">
        <v>20</v>
      </c>
      <c r="D496" t="s">
        <v>132</v>
      </c>
      <c r="E496" t="s">
        <v>432</v>
      </c>
      <c r="F496">
        <v>6092935</v>
      </c>
      <c r="G496" s="2">
        <v>44922</v>
      </c>
      <c r="H496" s="2">
        <v>44940</v>
      </c>
      <c r="I496" s="2">
        <v>44923</v>
      </c>
      <c r="J496" s="2">
        <v>44925</v>
      </c>
      <c r="K496" t="s">
        <v>1037</v>
      </c>
      <c r="L496" s="2">
        <v>44925</v>
      </c>
      <c r="M496" s="1">
        <f>Tabla1_Resueltas[[#This Row],[Resuelta]]-Tabla1_Resueltas[[#This Row],[Creada]]</f>
        <v>3</v>
      </c>
      <c r="N496" s="1">
        <f>Tabla1_Resueltas[[#This Row],[Fecha Fin Escalado]]-Tabla1_Resueltas[[#This Row],[Fecha Inicio Escalado]]</f>
        <v>2</v>
      </c>
      <c r="O496" s="1">
        <f>YEAR(Tabla1_Resueltas[[#This Row],[Resuelta]])</f>
        <v>2022</v>
      </c>
      <c r="P496" s="1">
        <f>MONTH(Tabla1_Resueltas[[#This Row],[Resuelta]])</f>
        <v>12</v>
      </c>
      <c r="Q496" s="1">
        <f>_xlfn.PERCENTILE.INC(Tabla1_Resueltas[CicleTime],0.85)</f>
        <v>28</v>
      </c>
      <c r="R496" s="1">
        <f>_xlfn.PERCENTILE.INC(Tabla1_Resueltas[CicleTime],0.7)</f>
        <v>9</v>
      </c>
      <c r="S496" s="1">
        <f>_xlfn.PERCENTILE.INC(Tabla1_Resueltas[CicleTime],0.5)</f>
        <v>3</v>
      </c>
    </row>
    <row r="497" spans="1:19" x14ac:dyDescent="0.35">
      <c r="A497" t="s">
        <v>19</v>
      </c>
      <c r="B497" t="s">
        <v>2088</v>
      </c>
      <c r="C497" t="s">
        <v>36</v>
      </c>
      <c r="D497" t="s">
        <v>132</v>
      </c>
      <c r="E497" t="s">
        <v>434</v>
      </c>
      <c r="F497">
        <v>6092584</v>
      </c>
      <c r="G497" s="2">
        <v>44922</v>
      </c>
      <c r="H497" s="2">
        <v>44938</v>
      </c>
      <c r="I497" s="2">
        <v>44922</v>
      </c>
      <c r="J497" s="2">
        <v>44923</v>
      </c>
      <c r="K497" t="s">
        <v>1037</v>
      </c>
      <c r="L497" s="2">
        <v>44923</v>
      </c>
      <c r="M497" s="1">
        <f>Tabla1_Resueltas[[#This Row],[Resuelta]]-Tabla1_Resueltas[[#This Row],[Creada]]</f>
        <v>1</v>
      </c>
      <c r="N497" s="1">
        <f>Tabla1_Resueltas[[#This Row],[Fecha Fin Escalado]]-Tabla1_Resueltas[[#This Row],[Fecha Inicio Escalado]]</f>
        <v>1</v>
      </c>
      <c r="O497" s="1">
        <f>YEAR(Tabla1_Resueltas[[#This Row],[Resuelta]])</f>
        <v>2022</v>
      </c>
      <c r="P497" s="1">
        <f>MONTH(Tabla1_Resueltas[[#This Row],[Resuelta]])</f>
        <v>12</v>
      </c>
      <c r="Q497" s="1">
        <f>_xlfn.PERCENTILE.INC(Tabla1_Resueltas[CicleTime],0.85)</f>
        <v>28</v>
      </c>
      <c r="R497" s="1">
        <f>_xlfn.PERCENTILE.INC(Tabla1_Resueltas[CicleTime],0.7)</f>
        <v>9</v>
      </c>
      <c r="S497" s="1">
        <f>_xlfn.PERCENTILE.INC(Tabla1_Resueltas[CicleTime],0.5)</f>
        <v>3</v>
      </c>
    </row>
    <row r="498" spans="1:19" x14ac:dyDescent="0.35">
      <c r="A498" t="s">
        <v>19</v>
      </c>
      <c r="B498" t="s">
        <v>2084</v>
      </c>
      <c r="C498" t="s">
        <v>20</v>
      </c>
      <c r="D498" t="s">
        <v>132</v>
      </c>
      <c r="E498" t="s">
        <v>435</v>
      </c>
      <c r="F498">
        <v>6092692</v>
      </c>
      <c r="G498" s="2">
        <v>44922</v>
      </c>
      <c r="H498" s="2">
        <v>44939</v>
      </c>
      <c r="I498" s="2"/>
      <c r="J498" s="2"/>
      <c r="K498" t="s">
        <v>1037</v>
      </c>
      <c r="L498" s="2">
        <v>44924</v>
      </c>
      <c r="M498" s="1">
        <f>Tabla1_Resueltas[[#This Row],[Resuelta]]-Tabla1_Resueltas[[#This Row],[Creada]]</f>
        <v>2</v>
      </c>
      <c r="N498" s="1">
        <f>Tabla1_Resueltas[[#This Row],[Fecha Fin Escalado]]-Tabla1_Resueltas[[#This Row],[Fecha Inicio Escalado]]</f>
        <v>0</v>
      </c>
      <c r="O498" s="1">
        <f>YEAR(Tabla1_Resueltas[[#This Row],[Resuelta]])</f>
        <v>2022</v>
      </c>
      <c r="P498" s="1">
        <f>MONTH(Tabla1_Resueltas[[#This Row],[Resuelta]])</f>
        <v>12</v>
      </c>
      <c r="Q498" s="1">
        <f>_xlfn.PERCENTILE.INC(Tabla1_Resueltas[CicleTime],0.85)</f>
        <v>28</v>
      </c>
      <c r="R498" s="1">
        <f>_xlfn.PERCENTILE.INC(Tabla1_Resueltas[CicleTime],0.7)</f>
        <v>9</v>
      </c>
      <c r="S498" s="1">
        <f>_xlfn.PERCENTILE.INC(Tabla1_Resueltas[CicleTime],0.5)</f>
        <v>3</v>
      </c>
    </row>
    <row r="499" spans="1:19" x14ac:dyDescent="0.35">
      <c r="A499" t="s">
        <v>19</v>
      </c>
      <c r="B499" t="s">
        <v>2088</v>
      </c>
      <c r="C499" t="s">
        <v>43</v>
      </c>
      <c r="D499" t="s">
        <v>132</v>
      </c>
      <c r="E499" t="s">
        <v>436</v>
      </c>
      <c r="F499">
        <v>6092776</v>
      </c>
      <c r="G499" s="2">
        <v>44922</v>
      </c>
      <c r="H499" s="2">
        <v>44937</v>
      </c>
      <c r="I499" s="2">
        <v>44922</v>
      </c>
      <c r="J499" s="2">
        <v>44922</v>
      </c>
      <c r="K499" t="s">
        <v>1037</v>
      </c>
      <c r="L499" s="2">
        <v>44922</v>
      </c>
      <c r="M499" s="1">
        <f>Tabla1_Resueltas[[#This Row],[Resuelta]]-Tabla1_Resueltas[[#This Row],[Creada]]</f>
        <v>0</v>
      </c>
      <c r="N499" s="1">
        <f>Tabla1_Resueltas[[#This Row],[Fecha Fin Escalado]]-Tabla1_Resueltas[[#This Row],[Fecha Inicio Escalado]]</f>
        <v>0</v>
      </c>
      <c r="O499" s="1">
        <f>YEAR(Tabla1_Resueltas[[#This Row],[Resuelta]])</f>
        <v>2022</v>
      </c>
      <c r="P499" s="1">
        <f>MONTH(Tabla1_Resueltas[[#This Row],[Resuelta]])</f>
        <v>12</v>
      </c>
      <c r="Q499" s="1">
        <f>_xlfn.PERCENTILE.INC(Tabla1_Resueltas[CicleTime],0.85)</f>
        <v>28</v>
      </c>
      <c r="R499" s="1">
        <f>_xlfn.PERCENTILE.INC(Tabla1_Resueltas[CicleTime],0.7)</f>
        <v>9</v>
      </c>
      <c r="S499" s="1">
        <f>_xlfn.PERCENTILE.INC(Tabla1_Resueltas[CicleTime],0.5)</f>
        <v>3</v>
      </c>
    </row>
    <row r="500" spans="1:19" x14ac:dyDescent="0.35">
      <c r="A500" t="s">
        <v>19</v>
      </c>
      <c r="B500" t="s">
        <v>2095</v>
      </c>
      <c r="C500" t="s">
        <v>18</v>
      </c>
      <c r="D500" t="s">
        <v>132</v>
      </c>
      <c r="E500" t="s">
        <v>437</v>
      </c>
      <c r="F500">
        <v>6090453</v>
      </c>
      <c r="G500" s="2">
        <v>44921</v>
      </c>
      <c r="H500" s="2">
        <v>44938</v>
      </c>
      <c r="I500" s="2"/>
      <c r="J500" s="2"/>
      <c r="K500" t="s">
        <v>1037</v>
      </c>
      <c r="L500" s="2">
        <v>44923</v>
      </c>
      <c r="M500" s="1">
        <f>Tabla1_Resueltas[[#This Row],[Resuelta]]-Tabla1_Resueltas[[#This Row],[Creada]]</f>
        <v>2</v>
      </c>
      <c r="N500" s="1">
        <f>Tabla1_Resueltas[[#This Row],[Fecha Fin Escalado]]-Tabla1_Resueltas[[#This Row],[Fecha Inicio Escalado]]</f>
        <v>0</v>
      </c>
      <c r="O500" s="1">
        <f>YEAR(Tabla1_Resueltas[[#This Row],[Resuelta]])</f>
        <v>2022</v>
      </c>
      <c r="P500" s="1">
        <f>MONTH(Tabla1_Resueltas[[#This Row],[Resuelta]])</f>
        <v>12</v>
      </c>
      <c r="Q500" s="1">
        <f>_xlfn.PERCENTILE.INC(Tabla1_Resueltas[CicleTime],0.85)</f>
        <v>28</v>
      </c>
      <c r="R500" s="1">
        <f>_xlfn.PERCENTILE.INC(Tabla1_Resueltas[CicleTime],0.7)</f>
        <v>9</v>
      </c>
      <c r="S500" s="1">
        <f>_xlfn.PERCENTILE.INC(Tabla1_Resueltas[CicleTime],0.5)</f>
        <v>3</v>
      </c>
    </row>
    <row r="501" spans="1:19" x14ac:dyDescent="0.35">
      <c r="A501" t="s">
        <v>19</v>
      </c>
      <c r="B501" t="s">
        <v>2084</v>
      </c>
      <c r="C501" t="s">
        <v>36</v>
      </c>
      <c r="D501" t="s">
        <v>132</v>
      </c>
      <c r="E501" t="s">
        <v>438</v>
      </c>
      <c r="F501">
        <v>6089308</v>
      </c>
      <c r="G501" s="2">
        <v>44921</v>
      </c>
      <c r="H501" s="2">
        <v>44937</v>
      </c>
      <c r="I501" s="2"/>
      <c r="J501" s="2"/>
      <c r="K501" t="s">
        <v>1037</v>
      </c>
      <c r="L501" s="2">
        <v>44922</v>
      </c>
      <c r="M501" s="1">
        <f>Tabla1_Resueltas[[#This Row],[Resuelta]]-Tabla1_Resueltas[[#This Row],[Creada]]</f>
        <v>1</v>
      </c>
      <c r="N501" s="1">
        <f>Tabla1_Resueltas[[#This Row],[Fecha Fin Escalado]]-Tabla1_Resueltas[[#This Row],[Fecha Inicio Escalado]]</f>
        <v>0</v>
      </c>
      <c r="O501" s="1">
        <f>YEAR(Tabla1_Resueltas[[#This Row],[Resuelta]])</f>
        <v>2022</v>
      </c>
      <c r="P501" s="1">
        <f>MONTH(Tabla1_Resueltas[[#This Row],[Resuelta]])</f>
        <v>12</v>
      </c>
      <c r="Q501" s="1">
        <f>_xlfn.PERCENTILE.INC(Tabla1_Resueltas[CicleTime],0.85)</f>
        <v>28</v>
      </c>
      <c r="R501" s="1">
        <f>_xlfn.PERCENTILE.INC(Tabla1_Resueltas[CicleTime],0.7)</f>
        <v>9</v>
      </c>
      <c r="S501" s="1">
        <f>_xlfn.PERCENTILE.INC(Tabla1_Resueltas[CicleTime],0.5)</f>
        <v>3</v>
      </c>
    </row>
    <row r="502" spans="1:19" x14ac:dyDescent="0.35">
      <c r="A502" t="s">
        <v>19</v>
      </c>
      <c r="B502" t="s">
        <v>2086</v>
      </c>
      <c r="C502" t="s">
        <v>43</v>
      </c>
      <c r="D502" t="s">
        <v>132</v>
      </c>
      <c r="E502" t="s">
        <v>439</v>
      </c>
      <c r="F502">
        <v>6088925</v>
      </c>
      <c r="G502" s="2">
        <v>44921</v>
      </c>
      <c r="H502" s="2">
        <v>44937</v>
      </c>
      <c r="I502" s="2">
        <v>44921</v>
      </c>
      <c r="J502" s="2">
        <v>44922</v>
      </c>
      <c r="K502" t="s">
        <v>1037</v>
      </c>
      <c r="L502" s="2">
        <v>44922</v>
      </c>
      <c r="M502" s="1">
        <f>Tabla1_Resueltas[[#This Row],[Resuelta]]-Tabla1_Resueltas[[#This Row],[Creada]]</f>
        <v>1</v>
      </c>
      <c r="N502" s="1">
        <f>Tabla1_Resueltas[[#This Row],[Fecha Fin Escalado]]-Tabla1_Resueltas[[#This Row],[Fecha Inicio Escalado]]</f>
        <v>1</v>
      </c>
      <c r="O502" s="1">
        <f>YEAR(Tabla1_Resueltas[[#This Row],[Resuelta]])</f>
        <v>2022</v>
      </c>
      <c r="P502" s="1">
        <f>MONTH(Tabla1_Resueltas[[#This Row],[Resuelta]])</f>
        <v>12</v>
      </c>
      <c r="Q502" s="1">
        <f>_xlfn.PERCENTILE.INC(Tabla1_Resueltas[CicleTime],0.85)</f>
        <v>28</v>
      </c>
      <c r="R502" s="1">
        <f>_xlfn.PERCENTILE.INC(Tabla1_Resueltas[CicleTime],0.7)</f>
        <v>9</v>
      </c>
      <c r="S502" s="1">
        <f>_xlfn.PERCENTILE.INC(Tabla1_Resueltas[CicleTime],0.5)</f>
        <v>3</v>
      </c>
    </row>
    <row r="503" spans="1:19" x14ac:dyDescent="0.35">
      <c r="A503" t="s">
        <v>19</v>
      </c>
      <c r="B503" t="s">
        <v>2088</v>
      </c>
      <c r="C503" t="s">
        <v>43</v>
      </c>
      <c r="D503" t="s">
        <v>132</v>
      </c>
      <c r="E503" t="s">
        <v>440</v>
      </c>
      <c r="F503">
        <v>6088923</v>
      </c>
      <c r="G503" s="2">
        <v>44921</v>
      </c>
      <c r="H503" s="2">
        <v>44938</v>
      </c>
      <c r="I503" s="2">
        <v>44921</v>
      </c>
      <c r="J503" s="2">
        <v>44923</v>
      </c>
      <c r="K503" t="s">
        <v>1037</v>
      </c>
      <c r="L503" s="2">
        <v>44923</v>
      </c>
      <c r="M503" s="1">
        <f>Tabla1_Resueltas[[#This Row],[Resuelta]]-Tabla1_Resueltas[[#This Row],[Creada]]</f>
        <v>2</v>
      </c>
      <c r="N503" s="1">
        <f>Tabla1_Resueltas[[#This Row],[Fecha Fin Escalado]]-Tabla1_Resueltas[[#This Row],[Fecha Inicio Escalado]]</f>
        <v>2</v>
      </c>
      <c r="O503" s="1">
        <f>YEAR(Tabla1_Resueltas[[#This Row],[Resuelta]])</f>
        <v>2022</v>
      </c>
      <c r="P503" s="1">
        <f>MONTH(Tabla1_Resueltas[[#This Row],[Resuelta]])</f>
        <v>12</v>
      </c>
      <c r="Q503" s="1">
        <f>_xlfn.PERCENTILE.INC(Tabla1_Resueltas[CicleTime],0.85)</f>
        <v>28</v>
      </c>
      <c r="R503" s="1">
        <f>_xlfn.PERCENTILE.INC(Tabla1_Resueltas[CicleTime],0.7)</f>
        <v>9</v>
      </c>
      <c r="S503" s="1">
        <f>_xlfn.PERCENTILE.INC(Tabla1_Resueltas[CicleTime],0.5)</f>
        <v>3</v>
      </c>
    </row>
    <row r="504" spans="1:19" x14ac:dyDescent="0.35">
      <c r="A504" t="s">
        <v>19</v>
      </c>
      <c r="B504" t="s">
        <v>2088</v>
      </c>
      <c r="C504" t="s">
        <v>43</v>
      </c>
      <c r="D504" t="s">
        <v>132</v>
      </c>
      <c r="E504" t="s">
        <v>441</v>
      </c>
      <c r="F504">
        <v>6088917</v>
      </c>
      <c r="G504" s="2">
        <v>44921</v>
      </c>
      <c r="H504" s="2">
        <v>44937</v>
      </c>
      <c r="I504" s="2">
        <v>44921</v>
      </c>
      <c r="J504" s="2">
        <v>44922</v>
      </c>
      <c r="K504" t="s">
        <v>1037</v>
      </c>
      <c r="L504" s="2">
        <v>44922</v>
      </c>
      <c r="M504" s="1">
        <f>Tabla1_Resueltas[[#This Row],[Resuelta]]-Tabla1_Resueltas[[#This Row],[Creada]]</f>
        <v>1</v>
      </c>
      <c r="N504" s="1">
        <f>Tabla1_Resueltas[[#This Row],[Fecha Fin Escalado]]-Tabla1_Resueltas[[#This Row],[Fecha Inicio Escalado]]</f>
        <v>1</v>
      </c>
      <c r="O504" s="1">
        <f>YEAR(Tabla1_Resueltas[[#This Row],[Resuelta]])</f>
        <v>2022</v>
      </c>
      <c r="P504" s="1">
        <f>MONTH(Tabla1_Resueltas[[#This Row],[Resuelta]])</f>
        <v>12</v>
      </c>
      <c r="Q504" s="1">
        <f>_xlfn.PERCENTILE.INC(Tabla1_Resueltas[CicleTime],0.85)</f>
        <v>28</v>
      </c>
      <c r="R504" s="1">
        <f>_xlfn.PERCENTILE.INC(Tabla1_Resueltas[CicleTime],0.7)</f>
        <v>9</v>
      </c>
      <c r="S504" s="1">
        <f>_xlfn.PERCENTILE.INC(Tabla1_Resueltas[CicleTime],0.5)</f>
        <v>3</v>
      </c>
    </row>
    <row r="505" spans="1:19" x14ac:dyDescent="0.35">
      <c r="A505" t="s">
        <v>19</v>
      </c>
      <c r="B505" t="s">
        <v>2084</v>
      </c>
      <c r="C505" t="s">
        <v>20</v>
      </c>
      <c r="D505" t="s">
        <v>132</v>
      </c>
      <c r="E505" t="s">
        <v>443</v>
      </c>
      <c r="F505">
        <v>6087973</v>
      </c>
      <c r="G505" s="2">
        <v>44921</v>
      </c>
      <c r="H505" s="2">
        <v>44937</v>
      </c>
      <c r="I505" s="2">
        <v>44921</v>
      </c>
      <c r="J505" s="2">
        <v>44921</v>
      </c>
      <c r="K505" t="s">
        <v>1037</v>
      </c>
      <c r="L505" s="2">
        <v>44921</v>
      </c>
      <c r="M505" s="1">
        <f>Tabla1_Resueltas[[#This Row],[Resuelta]]-Tabla1_Resueltas[[#This Row],[Creada]]</f>
        <v>0</v>
      </c>
      <c r="N505" s="1">
        <f>Tabla1_Resueltas[[#This Row],[Fecha Fin Escalado]]-Tabla1_Resueltas[[#This Row],[Fecha Inicio Escalado]]</f>
        <v>0</v>
      </c>
      <c r="O505" s="1">
        <f>YEAR(Tabla1_Resueltas[[#This Row],[Resuelta]])</f>
        <v>2022</v>
      </c>
      <c r="P505" s="1">
        <f>MONTH(Tabla1_Resueltas[[#This Row],[Resuelta]])</f>
        <v>12</v>
      </c>
      <c r="Q505" s="1">
        <f>_xlfn.PERCENTILE.INC(Tabla1_Resueltas[CicleTime],0.85)</f>
        <v>28</v>
      </c>
      <c r="R505" s="1">
        <f>_xlfn.PERCENTILE.INC(Tabla1_Resueltas[CicleTime],0.7)</f>
        <v>9</v>
      </c>
      <c r="S505" s="1">
        <f>_xlfn.PERCENTILE.INC(Tabla1_Resueltas[CicleTime],0.5)</f>
        <v>3</v>
      </c>
    </row>
    <row r="506" spans="1:19" x14ac:dyDescent="0.35">
      <c r="A506" t="s">
        <v>19</v>
      </c>
      <c r="B506" t="s">
        <v>2088</v>
      </c>
      <c r="C506" t="s">
        <v>20</v>
      </c>
      <c r="D506" t="s">
        <v>132</v>
      </c>
      <c r="E506" t="s">
        <v>444</v>
      </c>
      <c r="F506">
        <v>6087634</v>
      </c>
      <c r="G506" s="2">
        <v>44921</v>
      </c>
      <c r="H506" s="2">
        <v>44939</v>
      </c>
      <c r="I506" s="2">
        <v>44922</v>
      </c>
      <c r="J506" s="2">
        <v>44924</v>
      </c>
      <c r="K506" t="s">
        <v>1037</v>
      </c>
      <c r="L506" s="2">
        <v>44924</v>
      </c>
      <c r="M506" s="1">
        <f>Tabla1_Resueltas[[#This Row],[Resuelta]]-Tabla1_Resueltas[[#This Row],[Creada]]</f>
        <v>3</v>
      </c>
      <c r="N506" s="1">
        <f>Tabla1_Resueltas[[#This Row],[Fecha Fin Escalado]]-Tabla1_Resueltas[[#This Row],[Fecha Inicio Escalado]]</f>
        <v>2</v>
      </c>
      <c r="O506" s="1">
        <f>YEAR(Tabla1_Resueltas[[#This Row],[Resuelta]])</f>
        <v>2022</v>
      </c>
      <c r="P506" s="1">
        <f>MONTH(Tabla1_Resueltas[[#This Row],[Resuelta]])</f>
        <v>12</v>
      </c>
      <c r="Q506" s="1">
        <f>_xlfn.PERCENTILE.INC(Tabla1_Resueltas[CicleTime],0.85)</f>
        <v>28</v>
      </c>
      <c r="R506" s="1">
        <f>_xlfn.PERCENTILE.INC(Tabla1_Resueltas[CicleTime],0.7)</f>
        <v>9</v>
      </c>
      <c r="S506" s="1">
        <f>_xlfn.PERCENTILE.INC(Tabla1_Resueltas[CicleTime],0.5)</f>
        <v>3</v>
      </c>
    </row>
    <row r="507" spans="1:19" x14ac:dyDescent="0.35">
      <c r="A507" t="s">
        <v>19</v>
      </c>
      <c r="B507" t="s">
        <v>2088</v>
      </c>
      <c r="C507" t="s">
        <v>36</v>
      </c>
      <c r="D507" t="s">
        <v>132</v>
      </c>
      <c r="E507" t="s">
        <v>446</v>
      </c>
      <c r="F507">
        <v>6081922</v>
      </c>
      <c r="G507" s="2">
        <v>44918</v>
      </c>
      <c r="H507" s="2">
        <v>44938</v>
      </c>
      <c r="I507" s="2">
        <v>44922</v>
      </c>
      <c r="J507" s="2">
        <v>44922</v>
      </c>
      <c r="K507" t="s">
        <v>1037</v>
      </c>
      <c r="L507" s="2">
        <v>44923</v>
      </c>
      <c r="M507" s="1">
        <f>Tabla1_Resueltas[[#This Row],[Resuelta]]-Tabla1_Resueltas[[#This Row],[Creada]]</f>
        <v>5</v>
      </c>
      <c r="N507" s="1">
        <f>Tabla1_Resueltas[[#This Row],[Fecha Fin Escalado]]-Tabla1_Resueltas[[#This Row],[Fecha Inicio Escalado]]</f>
        <v>0</v>
      </c>
      <c r="O507" s="1">
        <f>YEAR(Tabla1_Resueltas[[#This Row],[Resuelta]])</f>
        <v>2022</v>
      </c>
      <c r="P507" s="1">
        <f>MONTH(Tabla1_Resueltas[[#This Row],[Resuelta]])</f>
        <v>12</v>
      </c>
      <c r="Q507" s="1">
        <f>_xlfn.PERCENTILE.INC(Tabla1_Resueltas[CicleTime],0.85)</f>
        <v>28</v>
      </c>
      <c r="R507" s="1">
        <f>_xlfn.PERCENTILE.INC(Tabla1_Resueltas[CicleTime],0.7)</f>
        <v>9</v>
      </c>
      <c r="S507" s="1">
        <f>_xlfn.PERCENTILE.INC(Tabla1_Resueltas[CicleTime],0.5)</f>
        <v>3</v>
      </c>
    </row>
    <row r="508" spans="1:19" x14ac:dyDescent="0.35">
      <c r="A508" t="s">
        <v>19</v>
      </c>
      <c r="B508" t="s">
        <v>2086</v>
      </c>
      <c r="C508" t="s">
        <v>20</v>
      </c>
      <c r="D508" t="s">
        <v>132</v>
      </c>
      <c r="E508" t="s">
        <v>447</v>
      </c>
      <c r="F508">
        <v>6081496</v>
      </c>
      <c r="G508" s="2">
        <v>44918</v>
      </c>
      <c r="H508" s="2">
        <v>44936</v>
      </c>
      <c r="I508" s="2"/>
      <c r="J508" s="2"/>
      <c r="K508" t="s">
        <v>1037</v>
      </c>
      <c r="L508" s="2">
        <v>44921</v>
      </c>
      <c r="M508" s="1">
        <f>Tabla1_Resueltas[[#This Row],[Resuelta]]-Tabla1_Resueltas[[#This Row],[Creada]]</f>
        <v>3</v>
      </c>
      <c r="N508" s="1">
        <f>Tabla1_Resueltas[[#This Row],[Fecha Fin Escalado]]-Tabla1_Resueltas[[#This Row],[Fecha Inicio Escalado]]</f>
        <v>0</v>
      </c>
      <c r="O508" s="1">
        <f>YEAR(Tabla1_Resueltas[[#This Row],[Resuelta]])</f>
        <v>2022</v>
      </c>
      <c r="P508" s="1">
        <f>MONTH(Tabla1_Resueltas[[#This Row],[Resuelta]])</f>
        <v>12</v>
      </c>
      <c r="Q508" s="1">
        <f>_xlfn.PERCENTILE.INC(Tabla1_Resueltas[CicleTime],0.85)</f>
        <v>28</v>
      </c>
      <c r="R508" s="1">
        <f>_xlfn.PERCENTILE.INC(Tabla1_Resueltas[CicleTime],0.7)</f>
        <v>9</v>
      </c>
      <c r="S508" s="1">
        <f>_xlfn.PERCENTILE.INC(Tabla1_Resueltas[CicleTime],0.5)</f>
        <v>3</v>
      </c>
    </row>
    <row r="509" spans="1:19" x14ac:dyDescent="0.35">
      <c r="A509" t="s">
        <v>19</v>
      </c>
      <c r="B509" t="s">
        <v>2086</v>
      </c>
      <c r="C509" t="s">
        <v>20</v>
      </c>
      <c r="D509" t="s">
        <v>132</v>
      </c>
      <c r="E509" t="s">
        <v>448</v>
      </c>
      <c r="F509">
        <v>6081483</v>
      </c>
      <c r="G509" s="2">
        <v>44918</v>
      </c>
      <c r="H509" s="2">
        <v>44937</v>
      </c>
      <c r="I509" s="2">
        <v>44921</v>
      </c>
      <c r="J509" s="2">
        <v>44922</v>
      </c>
      <c r="K509" t="s">
        <v>1037</v>
      </c>
      <c r="L509" s="2">
        <v>44922</v>
      </c>
      <c r="M509" s="1">
        <f>Tabla1_Resueltas[[#This Row],[Resuelta]]-Tabla1_Resueltas[[#This Row],[Creada]]</f>
        <v>4</v>
      </c>
      <c r="N509" s="1">
        <f>Tabla1_Resueltas[[#This Row],[Fecha Fin Escalado]]-Tabla1_Resueltas[[#This Row],[Fecha Inicio Escalado]]</f>
        <v>1</v>
      </c>
      <c r="O509" s="1">
        <f>YEAR(Tabla1_Resueltas[[#This Row],[Resuelta]])</f>
        <v>2022</v>
      </c>
      <c r="P509" s="1">
        <f>MONTH(Tabla1_Resueltas[[#This Row],[Resuelta]])</f>
        <v>12</v>
      </c>
      <c r="Q509" s="1">
        <f>_xlfn.PERCENTILE.INC(Tabla1_Resueltas[CicleTime],0.85)</f>
        <v>28</v>
      </c>
      <c r="R509" s="1">
        <f>_xlfn.PERCENTILE.INC(Tabla1_Resueltas[CicleTime],0.7)</f>
        <v>9</v>
      </c>
      <c r="S509" s="1">
        <f>_xlfn.PERCENTILE.INC(Tabla1_Resueltas[CicleTime],0.5)</f>
        <v>3</v>
      </c>
    </row>
    <row r="510" spans="1:19" x14ac:dyDescent="0.35">
      <c r="A510" t="s">
        <v>19</v>
      </c>
      <c r="B510" t="s">
        <v>2086</v>
      </c>
      <c r="C510" t="s">
        <v>20</v>
      </c>
      <c r="D510" t="s">
        <v>132</v>
      </c>
      <c r="E510" t="s">
        <v>449</v>
      </c>
      <c r="F510">
        <v>6075266</v>
      </c>
      <c r="G510" s="2">
        <v>44917</v>
      </c>
      <c r="H510" s="2">
        <v>44932</v>
      </c>
      <c r="I510" s="2"/>
      <c r="J510" s="2"/>
      <c r="K510" t="s">
        <v>1037</v>
      </c>
      <c r="L510" s="2">
        <v>44917</v>
      </c>
      <c r="M510" s="1">
        <f>Tabla1_Resueltas[[#This Row],[Resuelta]]-Tabla1_Resueltas[[#This Row],[Creada]]</f>
        <v>0</v>
      </c>
      <c r="N510" s="1">
        <f>Tabla1_Resueltas[[#This Row],[Fecha Fin Escalado]]-Tabla1_Resueltas[[#This Row],[Fecha Inicio Escalado]]</f>
        <v>0</v>
      </c>
      <c r="O510" s="1">
        <f>YEAR(Tabla1_Resueltas[[#This Row],[Resuelta]])</f>
        <v>2022</v>
      </c>
      <c r="P510" s="1">
        <f>MONTH(Tabla1_Resueltas[[#This Row],[Resuelta]])</f>
        <v>12</v>
      </c>
      <c r="Q510" s="1">
        <f>_xlfn.PERCENTILE.INC(Tabla1_Resueltas[CicleTime],0.85)</f>
        <v>28</v>
      </c>
      <c r="R510" s="1">
        <f>_xlfn.PERCENTILE.INC(Tabla1_Resueltas[CicleTime],0.7)</f>
        <v>9</v>
      </c>
      <c r="S510" s="1">
        <f>_xlfn.PERCENTILE.INC(Tabla1_Resueltas[CicleTime],0.5)</f>
        <v>3</v>
      </c>
    </row>
    <row r="511" spans="1:19" x14ac:dyDescent="0.35">
      <c r="A511" t="s">
        <v>19</v>
      </c>
      <c r="B511" t="s">
        <v>2084</v>
      </c>
      <c r="C511" t="s">
        <v>20</v>
      </c>
      <c r="D511" t="s">
        <v>132</v>
      </c>
      <c r="E511" t="s">
        <v>450</v>
      </c>
      <c r="F511">
        <v>6073417</v>
      </c>
      <c r="G511" s="2">
        <v>44917</v>
      </c>
      <c r="H511" s="2">
        <v>44933</v>
      </c>
      <c r="I511" s="2"/>
      <c r="J511" s="2"/>
      <c r="K511" t="s">
        <v>1037</v>
      </c>
      <c r="L511" s="2">
        <v>44917</v>
      </c>
      <c r="M511" s="1">
        <f>Tabla1_Resueltas[[#This Row],[Resuelta]]-Tabla1_Resueltas[[#This Row],[Creada]]</f>
        <v>0</v>
      </c>
      <c r="N511" s="1">
        <f>Tabla1_Resueltas[[#This Row],[Fecha Fin Escalado]]-Tabla1_Resueltas[[#This Row],[Fecha Inicio Escalado]]</f>
        <v>0</v>
      </c>
      <c r="O511" s="1">
        <f>YEAR(Tabla1_Resueltas[[#This Row],[Resuelta]])</f>
        <v>2022</v>
      </c>
      <c r="P511" s="1">
        <f>MONTH(Tabla1_Resueltas[[#This Row],[Resuelta]])</f>
        <v>12</v>
      </c>
      <c r="Q511" s="1">
        <f>_xlfn.PERCENTILE.INC(Tabla1_Resueltas[CicleTime],0.85)</f>
        <v>28</v>
      </c>
      <c r="R511" s="1">
        <f>_xlfn.PERCENTILE.INC(Tabla1_Resueltas[CicleTime],0.7)</f>
        <v>9</v>
      </c>
      <c r="S511" s="1">
        <f>_xlfn.PERCENTILE.INC(Tabla1_Resueltas[CicleTime],0.5)</f>
        <v>3</v>
      </c>
    </row>
    <row r="512" spans="1:19" x14ac:dyDescent="0.35">
      <c r="A512" t="s">
        <v>17</v>
      </c>
      <c r="B512" t="s">
        <v>2083</v>
      </c>
      <c r="C512" t="s">
        <v>20</v>
      </c>
      <c r="D512" t="s">
        <v>132</v>
      </c>
      <c r="E512" t="s">
        <v>452</v>
      </c>
      <c r="F512">
        <v>6072848</v>
      </c>
      <c r="G512" s="2">
        <v>44917</v>
      </c>
      <c r="H512" s="2">
        <v>44932</v>
      </c>
      <c r="I512" s="2"/>
      <c r="J512" s="2"/>
      <c r="K512" t="s">
        <v>1037</v>
      </c>
      <c r="L512" s="2">
        <v>44917</v>
      </c>
      <c r="M512" s="1">
        <f>Tabla1_Resueltas[[#This Row],[Resuelta]]-Tabla1_Resueltas[[#This Row],[Creada]]</f>
        <v>0</v>
      </c>
      <c r="N512" s="1">
        <f>Tabla1_Resueltas[[#This Row],[Fecha Fin Escalado]]-Tabla1_Resueltas[[#This Row],[Fecha Inicio Escalado]]</f>
        <v>0</v>
      </c>
      <c r="O512" s="1">
        <f>YEAR(Tabla1_Resueltas[[#This Row],[Resuelta]])</f>
        <v>2022</v>
      </c>
      <c r="P512" s="1">
        <f>MONTH(Tabla1_Resueltas[[#This Row],[Resuelta]])</f>
        <v>12</v>
      </c>
      <c r="Q512" s="1">
        <f>_xlfn.PERCENTILE.INC(Tabla1_Resueltas[CicleTime],0.85)</f>
        <v>28</v>
      </c>
      <c r="R512" s="1">
        <f>_xlfn.PERCENTILE.INC(Tabla1_Resueltas[CicleTime],0.7)</f>
        <v>9</v>
      </c>
      <c r="S512" s="1">
        <f>_xlfn.PERCENTILE.INC(Tabla1_Resueltas[CicleTime],0.5)</f>
        <v>3</v>
      </c>
    </row>
    <row r="513" spans="1:19" x14ac:dyDescent="0.35">
      <c r="A513" t="s">
        <v>19</v>
      </c>
      <c r="B513" t="s">
        <v>2088</v>
      </c>
      <c r="C513" t="s">
        <v>20</v>
      </c>
      <c r="D513" t="s">
        <v>132</v>
      </c>
      <c r="E513" t="s">
        <v>453</v>
      </c>
      <c r="F513">
        <v>6069916</v>
      </c>
      <c r="G513" s="2">
        <v>44916</v>
      </c>
      <c r="H513" s="2">
        <v>44940</v>
      </c>
      <c r="I513" s="2">
        <v>44916</v>
      </c>
      <c r="J513" s="2">
        <v>44925</v>
      </c>
      <c r="K513" t="s">
        <v>1037</v>
      </c>
      <c r="L513" s="2">
        <v>44925</v>
      </c>
      <c r="M513" s="1">
        <f>Tabla1_Resueltas[[#This Row],[Resuelta]]-Tabla1_Resueltas[[#This Row],[Creada]]</f>
        <v>9</v>
      </c>
      <c r="N513" s="1">
        <f>Tabla1_Resueltas[[#This Row],[Fecha Fin Escalado]]-Tabla1_Resueltas[[#This Row],[Fecha Inicio Escalado]]</f>
        <v>9</v>
      </c>
      <c r="O513" s="1">
        <f>YEAR(Tabla1_Resueltas[[#This Row],[Resuelta]])</f>
        <v>2022</v>
      </c>
      <c r="P513" s="1">
        <f>MONTH(Tabla1_Resueltas[[#This Row],[Resuelta]])</f>
        <v>12</v>
      </c>
      <c r="Q513" s="1">
        <f>_xlfn.PERCENTILE.INC(Tabla1_Resueltas[CicleTime],0.85)</f>
        <v>28</v>
      </c>
      <c r="R513" s="1">
        <f>_xlfn.PERCENTILE.INC(Tabla1_Resueltas[CicleTime],0.7)</f>
        <v>9</v>
      </c>
      <c r="S513" s="1">
        <f>_xlfn.PERCENTILE.INC(Tabla1_Resueltas[CicleTime],0.5)</f>
        <v>3</v>
      </c>
    </row>
    <row r="514" spans="1:19" x14ac:dyDescent="0.35">
      <c r="A514" t="s">
        <v>19</v>
      </c>
      <c r="B514" t="s">
        <v>2089</v>
      </c>
      <c r="C514" t="s">
        <v>20</v>
      </c>
      <c r="D514" t="s">
        <v>132</v>
      </c>
      <c r="E514" t="s">
        <v>454</v>
      </c>
      <c r="F514">
        <v>6068876</v>
      </c>
      <c r="G514" s="2">
        <v>44916</v>
      </c>
      <c r="H514" s="2">
        <v>44932</v>
      </c>
      <c r="I514" s="2"/>
      <c r="J514" s="2"/>
      <c r="K514" t="s">
        <v>1037</v>
      </c>
      <c r="L514" s="2">
        <v>44916</v>
      </c>
      <c r="M514" s="1">
        <f>Tabla1_Resueltas[[#This Row],[Resuelta]]-Tabla1_Resueltas[[#This Row],[Creada]]</f>
        <v>0</v>
      </c>
      <c r="N514" s="1">
        <f>Tabla1_Resueltas[[#This Row],[Fecha Fin Escalado]]-Tabla1_Resueltas[[#This Row],[Fecha Inicio Escalado]]</f>
        <v>0</v>
      </c>
      <c r="O514" s="1">
        <f>YEAR(Tabla1_Resueltas[[#This Row],[Resuelta]])</f>
        <v>2022</v>
      </c>
      <c r="P514" s="1">
        <f>MONTH(Tabla1_Resueltas[[#This Row],[Resuelta]])</f>
        <v>12</v>
      </c>
      <c r="Q514" s="1">
        <f>_xlfn.PERCENTILE.INC(Tabla1_Resueltas[CicleTime],0.85)</f>
        <v>28</v>
      </c>
      <c r="R514" s="1">
        <f>_xlfn.PERCENTILE.INC(Tabla1_Resueltas[CicleTime],0.7)</f>
        <v>9</v>
      </c>
      <c r="S514" s="1">
        <f>_xlfn.PERCENTILE.INC(Tabla1_Resueltas[CicleTime],0.5)</f>
        <v>3</v>
      </c>
    </row>
    <row r="515" spans="1:19" x14ac:dyDescent="0.35">
      <c r="A515" t="s">
        <v>19</v>
      </c>
      <c r="B515" t="s">
        <v>2088</v>
      </c>
      <c r="C515" t="s">
        <v>20</v>
      </c>
      <c r="D515" t="s">
        <v>132</v>
      </c>
      <c r="E515" t="s">
        <v>456</v>
      </c>
      <c r="F515">
        <v>6065307</v>
      </c>
      <c r="G515" s="2">
        <v>44916</v>
      </c>
      <c r="H515" s="2">
        <v>44931</v>
      </c>
      <c r="I515" s="2">
        <v>44916</v>
      </c>
      <c r="J515" s="2">
        <v>44916</v>
      </c>
      <c r="K515" t="s">
        <v>1037</v>
      </c>
      <c r="L515" s="2">
        <v>44916</v>
      </c>
      <c r="M515" s="1">
        <f>Tabla1_Resueltas[[#This Row],[Resuelta]]-Tabla1_Resueltas[[#This Row],[Creada]]</f>
        <v>0</v>
      </c>
      <c r="N515" s="1">
        <f>Tabla1_Resueltas[[#This Row],[Fecha Fin Escalado]]-Tabla1_Resueltas[[#This Row],[Fecha Inicio Escalado]]</f>
        <v>0</v>
      </c>
      <c r="O515" s="1">
        <f>YEAR(Tabla1_Resueltas[[#This Row],[Resuelta]])</f>
        <v>2022</v>
      </c>
      <c r="P515" s="1">
        <f>MONTH(Tabla1_Resueltas[[#This Row],[Resuelta]])</f>
        <v>12</v>
      </c>
      <c r="Q515" s="1">
        <f>_xlfn.PERCENTILE.INC(Tabla1_Resueltas[CicleTime],0.85)</f>
        <v>28</v>
      </c>
      <c r="R515" s="1">
        <f>_xlfn.PERCENTILE.INC(Tabla1_Resueltas[CicleTime],0.7)</f>
        <v>9</v>
      </c>
      <c r="S515" s="1">
        <f>_xlfn.PERCENTILE.INC(Tabla1_Resueltas[CicleTime],0.5)</f>
        <v>3</v>
      </c>
    </row>
    <row r="516" spans="1:19" x14ac:dyDescent="0.35">
      <c r="A516" t="s">
        <v>19</v>
      </c>
      <c r="B516" t="s">
        <v>2084</v>
      </c>
      <c r="C516" t="s">
        <v>20</v>
      </c>
      <c r="D516" t="s">
        <v>132</v>
      </c>
      <c r="E516" t="s">
        <v>458</v>
      </c>
      <c r="F516">
        <v>6062735</v>
      </c>
      <c r="G516" s="2">
        <v>44915</v>
      </c>
      <c r="H516" s="2">
        <v>44938</v>
      </c>
      <c r="I516" s="2">
        <v>44915</v>
      </c>
      <c r="J516" s="2">
        <v>44922</v>
      </c>
      <c r="K516" t="s">
        <v>1037</v>
      </c>
      <c r="L516" s="2">
        <v>44922</v>
      </c>
      <c r="M516" s="1">
        <f>Tabla1_Resueltas[[#This Row],[Resuelta]]-Tabla1_Resueltas[[#This Row],[Creada]]</f>
        <v>7</v>
      </c>
      <c r="N516" s="1">
        <f>Tabla1_Resueltas[[#This Row],[Fecha Fin Escalado]]-Tabla1_Resueltas[[#This Row],[Fecha Inicio Escalado]]</f>
        <v>7</v>
      </c>
      <c r="O516" s="1">
        <f>YEAR(Tabla1_Resueltas[[#This Row],[Resuelta]])</f>
        <v>2022</v>
      </c>
      <c r="P516" s="1">
        <f>MONTH(Tabla1_Resueltas[[#This Row],[Resuelta]])</f>
        <v>12</v>
      </c>
      <c r="Q516" s="1">
        <f>_xlfn.PERCENTILE.INC(Tabla1_Resueltas[CicleTime],0.85)</f>
        <v>28</v>
      </c>
      <c r="R516" s="1">
        <f>_xlfn.PERCENTILE.INC(Tabla1_Resueltas[CicleTime],0.7)</f>
        <v>9</v>
      </c>
      <c r="S516" s="1">
        <f>_xlfn.PERCENTILE.INC(Tabla1_Resueltas[CicleTime],0.5)</f>
        <v>3</v>
      </c>
    </row>
    <row r="517" spans="1:19" x14ac:dyDescent="0.35">
      <c r="A517" t="s">
        <v>17</v>
      </c>
      <c r="B517" t="s">
        <v>2087</v>
      </c>
      <c r="C517" t="s">
        <v>20</v>
      </c>
      <c r="D517" t="s">
        <v>132</v>
      </c>
      <c r="E517" t="s">
        <v>459</v>
      </c>
      <c r="F517">
        <v>6062636</v>
      </c>
      <c r="G517" s="2">
        <v>44915</v>
      </c>
      <c r="H517" s="2">
        <v>44931</v>
      </c>
      <c r="I517" s="2"/>
      <c r="J517" s="2"/>
      <c r="K517" t="s">
        <v>1037</v>
      </c>
      <c r="L517" s="2">
        <v>44915</v>
      </c>
      <c r="M517" s="1">
        <f>Tabla1_Resueltas[[#This Row],[Resuelta]]-Tabla1_Resueltas[[#This Row],[Creada]]</f>
        <v>0</v>
      </c>
      <c r="N517" s="1">
        <f>Tabla1_Resueltas[[#This Row],[Fecha Fin Escalado]]-Tabla1_Resueltas[[#This Row],[Fecha Inicio Escalado]]</f>
        <v>0</v>
      </c>
      <c r="O517" s="1">
        <f>YEAR(Tabla1_Resueltas[[#This Row],[Resuelta]])</f>
        <v>2022</v>
      </c>
      <c r="P517" s="1">
        <f>MONTH(Tabla1_Resueltas[[#This Row],[Resuelta]])</f>
        <v>12</v>
      </c>
      <c r="Q517" s="1">
        <f>_xlfn.PERCENTILE.INC(Tabla1_Resueltas[CicleTime],0.85)</f>
        <v>28</v>
      </c>
      <c r="R517" s="1">
        <f>_xlfn.PERCENTILE.INC(Tabla1_Resueltas[CicleTime],0.7)</f>
        <v>9</v>
      </c>
      <c r="S517" s="1">
        <f>_xlfn.PERCENTILE.INC(Tabla1_Resueltas[CicleTime],0.5)</f>
        <v>3</v>
      </c>
    </row>
    <row r="518" spans="1:19" x14ac:dyDescent="0.35">
      <c r="A518" t="s">
        <v>19</v>
      </c>
      <c r="B518" t="s">
        <v>2089</v>
      </c>
      <c r="C518" t="s">
        <v>20</v>
      </c>
      <c r="D518" t="s">
        <v>132</v>
      </c>
      <c r="E518" t="s">
        <v>461</v>
      </c>
      <c r="F518">
        <v>6061833</v>
      </c>
      <c r="G518" s="2">
        <v>44915</v>
      </c>
      <c r="H518" s="2">
        <v>44931</v>
      </c>
      <c r="I518" s="2"/>
      <c r="J518" s="2"/>
      <c r="K518" t="s">
        <v>1037</v>
      </c>
      <c r="L518" s="2">
        <v>44915</v>
      </c>
      <c r="M518" s="1">
        <f>Tabla1_Resueltas[[#This Row],[Resuelta]]-Tabla1_Resueltas[[#This Row],[Creada]]</f>
        <v>0</v>
      </c>
      <c r="N518" s="1">
        <f>Tabla1_Resueltas[[#This Row],[Fecha Fin Escalado]]-Tabla1_Resueltas[[#This Row],[Fecha Inicio Escalado]]</f>
        <v>0</v>
      </c>
      <c r="O518" s="1">
        <f>YEAR(Tabla1_Resueltas[[#This Row],[Resuelta]])</f>
        <v>2022</v>
      </c>
      <c r="P518" s="1">
        <f>MONTH(Tabla1_Resueltas[[#This Row],[Resuelta]])</f>
        <v>12</v>
      </c>
      <c r="Q518" s="1">
        <f>_xlfn.PERCENTILE.INC(Tabla1_Resueltas[CicleTime],0.85)</f>
        <v>28</v>
      </c>
      <c r="R518" s="1">
        <f>_xlfn.PERCENTILE.INC(Tabla1_Resueltas[CicleTime],0.7)</f>
        <v>9</v>
      </c>
      <c r="S518" s="1">
        <f>_xlfn.PERCENTILE.INC(Tabla1_Resueltas[CicleTime],0.5)</f>
        <v>3</v>
      </c>
    </row>
    <row r="519" spans="1:19" x14ac:dyDescent="0.35">
      <c r="A519" t="s">
        <v>19</v>
      </c>
      <c r="B519" t="s">
        <v>2084</v>
      </c>
      <c r="C519" t="s">
        <v>20</v>
      </c>
      <c r="D519" t="s">
        <v>132</v>
      </c>
      <c r="E519" t="s">
        <v>463</v>
      </c>
      <c r="F519">
        <v>6058607</v>
      </c>
      <c r="G519" s="2">
        <v>44915</v>
      </c>
      <c r="H519" s="2">
        <v>44931</v>
      </c>
      <c r="I519" s="2"/>
      <c r="J519" s="2"/>
      <c r="K519" t="s">
        <v>1037</v>
      </c>
      <c r="L519" s="2">
        <v>44916</v>
      </c>
      <c r="M519" s="1">
        <f>Tabla1_Resueltas[[#This Row],[Resuelta]]-Tabla1_Resueltas[[#This Row],[Creada]]</f>
        <v>1</v>
      </c>
      <c r="N519" s="1">
        <f>Tabla1_Resueltas[[#This Row],[Fecha Fin Escalado]]-Tabla1_Resueltas[[#This Row],[Fecha Inicio Escalado]]</f>
        <v>0</v>
      </c>
      <c r="O519" s="1">
        <f>YEAR(Tabla1_Resueltas[[#This Row],[Resuelta]])</f>
        <v>2022</v>
      </c>
      <c r="P519" s="1">
        <f>MONTH(Tabla1_Resueltas[[#This Row],[Resuelta]])</f>
        <v>12</v>
      </c>
      <c r="Q519" s="1">
        <f>_xlfn.PERCENTILE.INC(Tabla1_Resueltas[CicleTime],0.85)</f>
        <v>28</v>
      </c>
      <c r="R519" s="1">
        <f>_xlfn.PERCENTILE.INC(Tabla1_Resueltas[CicleTime],0.7)</f>
        <v>9</v>
      </c>
      <c r="S519" s="1">
        <f>_xlfn.PERCENTILE.INC(Tabla1_Resueltas[CicleTime],0.5)</f>
        <v>3</v>
      </c>
    </row>
    <row r="520" spans="1:19" x14ac:dyDescent="0.35">
      <c r="A520" t="s">
        <v>19</v>
      </c>
      <c r="B520" t="s">
        <v>2084</v>
      </c>
      <c r="C520" t="s">
        <v>20</v>
      </c>
      <c r="D520" t="s">
        <v>132</v>
      </c>
      <c r="E520" t="s">
        <v>464</v>
      </c>
      <c r="F520">
        <v>6058604</v>
      </c>
      <c r="G520" s="2">
        <v>44915</v>
      </c>
      <c r="H520" s="2">
        <v>44931</v>
      </c>
      <c r="I520" s="2"/>
      <c r="J520" s="2"/>
      <c r="K520" t="s">
        <v>1037</v>
      </c>
      <c r="L520" s="2">
        <v>44916</v>
      </c>
      <c r="M520" s="1">
        <f>Tabla1_Resueltas[[#This Row],[Resuelta]]-Tabla1_Resueltas[[#This Row],[Creada]]</f>
        <v>1</v>
      </c>
      <c r="N520" s="1">
        <f>Tabla1_Resueltas[[#This Row],[Fecha Fin Escalado]]-Tabla1_Resueltas[[#This Row],[Fecha Inicio Escalado]]</f>
        <v>0</v>
      </c>
      <c r="O520" s="1">
        <f>YEAR(Tabla1_Resueltas[[#This Row],[Resuelta]])</f>
        <v>2022</v>
      </c>
      <c r="P520" s="1">
        <f>MONTH(Tabla1_Resueltas[[#This Row],[Resuelta]])</f>
        <v>12</v>
      </c>
      <c r="Q520" s="1">
        <f>_xlfn.PERCENTILE.INC(Tabla1_Resueltas[CicleTime],0.85)</f>
        <v>28</v>
      </c>
      <c r="R520" s="1">
        <f>_xlfn.PERCENTILE.INC(Tabla1_Resueltas[CicleTime],0.7)</f>
        <v>9</v>
      </c>
      <c r="S520" s="1">
        <f>_xlfn.PERCENTILE.INC(Tabla1_Resueltas[CicleTime],0.5)</f>
        <v>3</v>
      </c>
    </row>
    <row r="521" spans="1:19" x14ac:dyDescent="0.35">
      <c r="A521" t="s">
        <v>19</v>
      </c>
      <c r="B521" t="s">
        <v>2084</v>
      </c>
      <c r="C521" t="s">
        <v>20</v>
      </c>
      <c r="D521" t="s">
        <v>132</v>
      </c>
      <c r="E521" t="s">
        <v>465</v>
      </c>
      <c r="F521">
        <v>6058594</v>
      </c>
      <c r="G521" s="2">
        <v>44915</v>
      </c>
      <c r="H521" s="2">
        <v>44931</v>
      </c>
      <c r="I521" s="2"/>
      <c r="J521" s="2"/>
      <c r="K521" t="s">
        <v>1037</v>
      </c>
      <c r="L521" s="2">
        <v>44916</v>
      </c>
      <c r="M521" s="1">
        <f>Tabla1_Resueltas[[#This Row],[Resuelta]]-Tabla1_Resueltas[[#This Row],[Creada]]</f>
        <v>1</v>
      </c>
      <c r="N521" s="1">
        <f>Tabla1_Resueltas[[#This Row],[Fecha Fin Escalado]]-Tabla1_Resueltas[[#This Row],[Fecha Inicio Escalado]]</f>
        <v>0</v>
      </c>
      <c r="O521" s="1">
        <f>YEAR(Tabla1_Resueltas[[#This Row],[Resuelta]])</f>
        <v>2022</v>
      </c>
      <c r="P521" s="1">
        <f>MONTH(Tabla1_Resueltas[[#This Row],[Resuelta]])</f>
        <v>12</v>
      </c>
      <c r="Q521" s="1">
        <f>_xlfn.PERCENTILE.INC(Tabla1_Resueltas[CicleTime],0.85)</f>
        <v>28</v>
      </c>
      <c r="R521" s="1">
        <f>_xlfn.PERCENTILE.INC(Tabla1_Resueltas[CicleTime],0.7)</f>
        <v>9</v>
      </c>
      <c r="S521" s="1">
        <f>_xlfn.PERCENTILE.INC(Tabla1_Resueltas[CicleTime],0.5)</f>
        <v>3</v>
      </c>
    </row>
    <row r="522" spans="1:19" x14ac:dyDescent="0.35">
      <c r="A522" t="s">
        <v>19</v>
      </c>
      <c r="B522" t="s">
        <v>2084</v>
      </c>
      <c r="C522" t="s">
        <v>20</v>
      </c>
      <c r="D522" t="s">
        <v>132</v>
      </c>
      <c r="E522" t="s">
        <v>467</v>
      </c>
      <c r="F522">
        <v>6058590</v>
      </c>
      <c r="G522" s="2">
        <v>44915</v>
      </c>
      <c r="H522" s="2">
        <v>44931</v>
      </c>
      <c r="I522" s="2"/>
      <c r="J522" s="2"/>
      <c r="K522" t="s">
        <v>1037</v>
      </c>
      <c r="L522" s="2">
        <v>44916</v>
      </c>
      <c r="M522" s="1">
        <f>Tabla1_Resueltas[[#This Row],[Resuelta]]-Tabla1_Resueltas[[#This Row],[Creada]]</f>
        <v>1</v>
      </c>
      <c r="N522" s="1">
        <f>Tabla1_Resueltas[[#This Row],[Fecha Fin Escalado]]-Tabla1_Resueltas[[#This Row],[Fecha Inicio Escalado]]</f>
        <v>0</v>
      </c>
      <c r="O522" s="1">
        <f>YEAR(Tabla1_Resueltas[[#This Row],[Resuelta]])</f>
        <v>2022</v>
      </c>
      <c r="P522" s="1">
        <f>MONTH(Tabla1_Resueltas[[#This Row],[Resuelta]])</f>
        <v>12</v>
      </c>
      <c r="Q522" s="1">
        <f>_xlfn.PERCENTILE.INC(Tabla1_Resueltas[CicleTime],0.85)</f>
        <v>28</v>
      </c>
      <c r="R522" s="1">
        <f>_xlfn.PERCENTILE.INC(Tabla1_Resueltas[CicleTime],0.7)</f>
        <v>9</v>
      </c>
      <c r="S522" s="1">
        <f>_xlfn.PERCENTILE.INC(Tabla1_Resueltas[CicleTime],0.5)</f>
        <v>3</v>
      </c>
    </row>
    <row r="523" spans="1:19" x14ac:dyDescent="0.35">
      <c r="A523" t="s">
        <v>19</v>
      </c>
      <c r="B523" t="s">
        <v>2086</v>
      </c>
      <c r="C523" t="s">
        <v>36</v>
      </c>
      <c r="D523" t="s">
        <v>132</v>
      </c>
      <c r="E523" t="s">
        <v>468</v>
      </c>
      <c r="F523">
        <v>6058201</v>
      </c>
      <c r="G523" s="2">
        <v>44915</v>
      </c>
      <c r="H523" s="2">
        <v>44931</v>
      </c>
      <c r="I523" s="2"/>
      <c r="J523" s="2"/>
      <c r="K523" t="s">
        <v>1037</v>
      </c>
      <c r="L523" s="2">
        <v>44916</v>
      </c>
      <c r="M523" s="1">
        <f>Tabla1_Resueltas[[#This Row],[Resuelta]]-Tabla1_Resueltas[[#This Row],[Creada]]</f>
        <v>1</v>
      </c>
      <c r="N523" s="1">
        <f>Tabla1_Resueltas[[#This Row],[Fecha Fin Escalado]]-Tabla1_Resueltas[[#This Row],[Fecha Inicio Escalado]]</f>
        <v>0</v>
      </c>
      <c r="O523" s="1">
        <f>YEAR(Tabla1_Resueltas[[#This Row],[Resuelta]])</f>
        <v>2022</v>
      </c>
      <c r="P523" s="1">
        <f>MONTH(Tabla1_Resueltas[[#This Row],[Resuelta]])</f>
        <v>12</v>
      </c>
      <c r="Q523" s="1">
        <f>_xlfn.PERCENTILE.INC(Tabla1_Resueltas[CicleTime],0.85)</f>
        <v>28</v>
      </c>
      <c r="R523" s="1">
        <f>_xlfn.PERCENTILE.INC(Tabla1_Resueltas[CicleTime],0.7)</f>
        <v>9</v>
      </c>
      <c r="S523" s="1">
        <f>_xlfn.PERCENTILE.INC(Tabla1_Resueltas[CicleTime],0.5)</f>
        <v>3</v>
      </c>
    </row>
    <row r="524" spans="1:19" x14ac:dyDescent="0.35">
      <c r="A524" t="s">
        <v>19</v>
      </c>
      <c r="B524" t="s">
        <v>2086</v>
      </c>
      <c r="C524" t="s">
        <v>36</v>
      </c>
      <c r="D524" t="s">
        <v>132</v>
      </c>
      <c r="E524" t="s">
        <v>469</v>
      </c>
      <c r="F524">
        <v>6058165</v>
      </c>
      <c r="G524" s="2">
        <v>44915</v>
      </c>
      <c r="H524" s="2">
        <v>44930</v>
      </c>
      <c r="I524" s="2"/>
      <c r="J524" s="2"/>
      <c r="K524" t="s">
        <v>1037</v>
      </c>
      <c r="L524" s="2">
        <v>44915</v>
      </c>
      <c r="M524" s="1">
        <f>Tabla1_Resueltas[[#This Row],[Resuelta]]-Tabla1_Resueltas[[#This Row],[Creada]]</f>
        <v>0</v>
      </c>
      <c r="N524" s="1">
        <f>Tabla1_Resueltas[[#This Row],[Fecha Fin Escalado]]-Tabla1_Resueltas[[#This Row],[Fecha Inicio Escalado]]</f>
        <v>0</v>
      </c>
      <c r="O524" s="1">
        <f>YEAR(Tabla1_Resueltas[[#This Row],[Resuelta]])</f>
        <v>2022</v>
      </c>
      <c r="P524" s="1">
        <f>MONTH(Tabla1_Resueltas[[#This Row],[Resuelta]])</f>
        <v>12</v>
      </c>
      <c r="Q524" s="1">
        <f>_xlfn.PERCENTILE.INC(Tabla1_Resueltas[CicleTime],0.85)</f>
        <v>28</v>
      </c>
      <c r="R524" s="1">
        <f>_xlfn.PERCENTILE.INC(Tabla1_Resueltas[CicleTime],0.7)</f>
        <v>9</v>
      </c>
      <c r="S524" s="1">
        <f>_xlfn.PERCENTILE.INC(Tabla1_Resueltas[CicleTime],0.5)</f>
        <v>3</v>
      </c>
    </row>
    <row r="525" spans="1:19" x14ac:dyDescent="0.35">
      <c r="A525" t="s">
        <v>19</v>
      </c>
      <c r="B525" t="s">
        <v>2086</v>
      </c>
      <c r="C525" t="s">
        <v>20</v>
      </c>
      <c r="D525" t="s">
        <v>132</v>
      </c>
      <c r="E525" t="s">
        <v>470</v>
      </c>
      <c r="F525">
        <v>6058155</v>
      </c>
      <c r="G525" s="2">
        <v>44915</v>
      </c>
      <c r="H525" s="2">
        <v>44930</v>
      </c>
      <c r="I525" s="2"/>
      <c r="J525" s="2"/>
      <c r="K525" t="s">
        <v>1037</v>
      </c>
      <c r="L525" s="2">
        <v>44915</v>
      </c>
      <c r="M525" s="1">
        <f>Tabla1_Resueltas[[#This Row],[Resuelta]]-Tabla1_Resueltas[[#This Row],[Creada]]</f>
        <v>0</v>
      </c>
      <c r="N525" s="1">
        <f>Tabla1_Resueltas[[#This Row],[Fecha Fin Escalado]]-Tabla1_Resueltas[[#This Row],[Fecha Inicio Escalado]]</f>
        <v>0</v>
      </c>
      <c r="O525" s="1">
        <f>YEAR(Tabla1_Resueltas[[#This Row],[Resuelta]])</f>
        <v>2022</v>
      </c>
      <c r="P525" s="1">
        <f>MONTH(Tabla1_Resueltas[[#This Row],[Resuelta]])</f>
        <v>12</v>
      </c>
      <c r="Q525" s="1">
        <f>_xlfn.PERCENTILE.INC(Tabla1_Resueltas[CicleTime],0.85)</f>
        <v>28</v>
      </c>
      <c r="R525" s="1">
        <f>_xlfn.PERCENTILE.INC(Tabla1_Resueltas[CicleTime],0.7)</f>
        <v>9</v>
      </c>
      <c r="S525" s="1">
        <f>_xlfn.PERCENTILE.INC(Tabla1_Resueltas[CicleTime],0.5)</f>
        <v>3</v>
      </c>
    </row>
    <row r="526" spans="1:19" x14ac:dyDescent="0.35">
      <c r="A526" t="s">
        <v>19</v>
      </c>
      <c r="B526" t="s">
        <v>2086</v>
      </c>
      <c r="C526" t="s">
        <v>20</v>
      </c>
      <c r="D526" t="s">
        <v>132</v>
      </c>
      <c r="E526" t="s">
        <v>471</v>
      </c>
      <c r="F526">
        <v>6054953</v>
      </c>
      <c r="G526" s="2">
        <v>44914</v>
      </c>
      <c r="H526" s="2">
        <v>44931</v>
      </c>
      <c r="I526" s="2">
        <v>44914</v>
      </c>
      <c r="J526" s="2">
        <v>44916</v>
      </c>
      <c r="K526" t="s">
        <v>1037</v>
      </c>
      <c r="L526" s="2">
        <v>44916</v>
      </c>
      <c r="M526" s="1">
        <f>Tabla1_Resueltas[[#This Row],[Resuelta]]-Tabla1_Resueltas[[#This Row],[Creada]]</f>
        <v>2</v>
      </c>
      <c r="N526" s="1">
        <f>Tabla1_Resueltas[[#This Row],[Fecha Fin Escalado]]-Tabla1_Resueltas[[#This Row],[Fecha Inicio Escalado]]</f>
        <v>2</v>
      </c>
      <c r="O526" s="1">
        <f>YEAR(Tabla1_Resueltas[[#This Row],[Resuelta]])</f>
        <v>2022</v>
      </c>
      <c r="P526" s="1">
        <f>MONTH(Tabla1_Resueltas[[#This Row],[Resuelta]])</f>
        <v>12</v>
      </c>
      <c r="Q526" s="1">
        <f>_xlfn.PERCENTILE.INC(Tabla1_Resueltas[CicleTime],0.85)</f>
        <v>28</v>
      </c>
      <c r="R526" s="1">
        <f>_xlfn.PERCENTILE.INC(Tabla1_Resueltas[CicleTime],0.7)</f>
        <v>9</v>
      </c>
      <c r="S526" s="1">
        <f>_xlfn.PERCENTILE.INC(Tabla1_Resueltas[CicleTime],0.5)</f>
        <v>3</v>
      </c>
    </row>
    <row r="527" spans="1:19" x14ac:dyDescent="0.35">
      <c r="A527" t="s">
        <v>17</v>
      </c>
      <c r="B527" t="s">
        <v>2083</v>
      </c>
      <c r="C527" t="s">
        <v>18</v>
      </c>
      <c r="D527" t="s">
        <v>132</v>
      </c>
      <c r="E527" t="s">
        <v>472</v>
      </c>
      <c r="F527">
        <v>6053107</v>
      </c>
      <c r="G527" s="2">
        <v>44914</v>
      </c>
      <c r="H527" s="2">
        <v>44929</v>
      </c>
      <c r="I527" s="2"/>
      <c r="J527" s="2"/>
      <c r="K527" t="s">
        <v>1037</v>
      </c>
      <c r="L527" s="2">
        <v>44914</v>
      </c>
      <c r="M527" s="1">
        <f>Tabla1_Resueltas[[#This Row],[Resuelta]]-Tabla1_Resueltas[[#This Row],[Creada]]</f>
        <v>0</v>
      </c>
      <c r="N527" s="1">
        <f>Tabla1_Resueltas[[#This Row],[Fecha Fin Escalado]]-Tabla1_Resueltas[[#This Row],[Fecha Inicio Escalado]]</f>
        <v>0</v>
      </c>
      <c r="O527" s="1">
        <f>YEAR(Tabla1_Resueltas[[#This Row],[Resuelta]])</f>
        <v>2022</v>
      </c>
      <c r="P527" s="1">
        <f>MONTH(Tabla1_Resueltas[[#This Row],[Resuelta]])</f>
        <v>12</v>
      </c>
      <c r="Q527" s="1">
        <f>_xlfn.PERCENTILE.INC(Tabla1_Resueltas[CicleTime],0.85)</f>
        <v>28</v>
      </c>
      <c r="R527" s="1">
        <f>_xlfn.PERCENTILE.INC(Tabla1_Resueltas[CicleTime],0.7)</f>
        <v>9</v>
      </c>
      <c r="S527" s="1">
        <f>_xlfn.PERCENTILE.INC(Tabla1_Resueltas[CicleTime],0.5)</f>
        <v>3</v>
      </c>
    </row>
    <row r="528" spans="1:19" x14ac:dyDescent="0.35">
      <c r="A528" t="s">
        <v>17</v>
      </c>
      <c r="B528" t="s">
        <v>2083</v>
      </c>
      <c r="C528" t="s">
        <v>18</v>
      </c>
      <c r="D528" t="s">
        <v>132</v>
      </c>
      <c r="E528" t="s">
        <v>473</v>
      </c>
      <c r="F528">
        <v>6053092</v>
      </c>
      <c r="G528" s="2">
        <v>44914</v>
      </c>
      <c r="H528" s="2">
        <v>44929</v>
      </c>
      <c r="I528" s="2"/>
      <c r="J528" s="2"/>
      <c r="K528" t="s">
        <v>1037</v>
      </c>
      <c r="L528" s="2">
        <v>44914</v>
      </c>
      <c r="M528" s="1">
        <f>Tabla1_Resueltas[[#This Row],[Resuelta]]-Tabla1_Resueltas[[#This Row],[Creada]]</f>
        <v>0</v>
      </c>
      <c r="N528" s="1">
        <f>Tabla1_Resueltas[[#This Row],[Fecha Fin Escalado]]-Tabla1_Resueltas[[#This Row],[Fecha Inicio Escalado]]</f>
        <v>0</v>
      </c>
      <c r="O528" s="1">
        <f>YEAR(Tabla1_Resueltas[[#This Row],[Resuelta]])</f>
        <v>2022</v>
      </c>
      <c r="P528" s="1">
        <f>MONTH(Tabla1_Resueltas[[#This Row],[Resuelta]])</f>
        <v>12</v>
      </c>
      <c r="Q528" s="1">
        <f>_xlfn.PERCENTILE.INC(Tabla1_Resueltas[CicleTime],0.85)</f>
        <v>28</v>
      </c>
      <c r="R528" s="1">
        <f>_xlfn.PERCENTILE.INC(Tabla1_Resueltas[CicleTime],0.7)</f>
        <v>9</v>
      </c>
      <c r="S528" s="1">
        <f>_xlfn.PERCENTILE.INC(Tabla1_Resueltas[CicleTime],0.5)</f>
        <v>3</v>
      </c>
    </row>
    <row r="529" spans="1:19" x14ac:dyDescent="0.35">
      <c r="A529" t="s">
        <v>19</v>
      </c>
      <c r="B529" t="s">
        <v>2084</v>
      </c>
      <c r="C529" t="s">
        <v>42</v>
      </c>
      <c r="D529" t="s">
        <v>132</v>
      </c>
      <c r="E529" t="s">
        <v>474</v>
      </c>
      <c r="F529">
        <v>6052741</v>
      </c>
      <c r="G529" s="2">
        <v>44914</v>
      </c>
      <c r="H529" s="2">
        <v>44932</v>
      </c>
      <c r="I529" s="2">
        <v>44914</v>
      </c>
      <c r="J529" s="2">
        <v>44917</v>
      </c>
      <c r="K529" t="s">
        <v>1037</v>
      </c>
      <c r="L529" s="2">
        <v>44917</v>
      </c>
      <c r="M529" s="1">
        <f>Tabla1_Resueltas[[#This Row],[Resuelta]]-Tabla1_Resueltas[[#This Row],[Creada]]</f>
        <v>3</v>
      </c>
      <c r="N529" s="1">
        <f>Tabla1_Resueltas[[#This Row],[Fecha Fin Escalado]]-Tabla1_Resueltas[[#This Row],[Fecha Inicio Escalado]]</f>
        <v>3</v>
      </c>
      <c r="O529" s="1">
        <f>YEAR(Tabla1_Resueltas[[#This Row],[Resuelta]])</f>
        <v>2022</v>
      </c>
      <c r="P529" s="1">
        <f>MONTH(Tabla1_Resueltas[[#This Row],[Resuelta]])</f>
        <v>12</v>
      </c>
      <c r="Q529" s="1">
        <f>_xlfn.PERCENTILE.INC(Tabla1_Resueltas[CicleTime],0.85)</f>
        <v>28</v>
      </c>
      <c r="R529" s="1">
        <f>_xlfn.PERCENTILE.INC(Tabla1_Resueltas[CicleTime],0.7)</f>
        <v>9</v>
      </c>
      <c r="S529" s="1">
        <f>_xlfn.PERCENTILE.INC(Tabla1_Resueltas[CicleTime],0.5)</f>
        <v>3</v>
      </c>
    </row>
    <row r="530" spans="1:19" x14ac:dyDescent="0.35">
      <c r="A530" t="s">
        <v>19</v>
      </c>
      <c r="B530" t="s">
        <v>2088</v>
      </c>
      <c r="C530" t="s">
        <v>20</v>
      </c>
      <c r="D530" t="s">
        <v>132</v>
      </c>
      <c r="E530" t="s">
        <v>475</v>
      </c>
      <c r="F530">
        <v>6051813</v>
      </c>
      <c r="G530" s="2">
        <v>44914</v>
      </c>
      <c r="H530" s="2">
        <v>44931</v>
      </c>
      <c r="I530" s="2"/>
      <c r="J530" s="2"/>
      <c r="K530" t="s">
        <v>1037</v>
      </c>
      <c r="L530" s="2">
        <v>44916</v>
      </c>
      <c r="M530" s="1">
        <f>Tabla1_Resueltas[[#This Row],[Resuelta]]-Tabla1_Resueltas[[#This Row],[Creada]]</f>
        <v>2</v>
      </c>
      <c r="N530" s="1">
        <f>Tabla1_Resueltas[[#This Row],[Fecha Fin Escalado]]-Tabla1_Resueltas[[#This Row],[Fecha Inicio Escalado]]</f>
        <v>0</v>
      </c>
      <c r="O530" s="1">
        <f>YEAR(Tabla1_Resueltas[[#This Row],[Resuelta]])</f>
        <v>2022</v>
      </c>
      <c r="P530" s="1">
        <f>MONTH(Tabla1_Resueltas[[#This Row],[Resuelta]])</f>
        <v>12</v>
      </c>
      <c r="Q530" s="1">
        <f>_xlfn.PERCENTILE.INC(Tabla1_Resueltas[CicleTime],0.85)</f>
        <v>28</v>
      </c>
      <c r="R530" s="1">
        <f>_xlfn.PERCENTILE.INC(Tabla1_Resueltas[CicleTime],0.7)</f>
        <v>9</v>
      </c>
      <c r="S530" s="1">
        <f>_xlfn.PERCENTILE.INC(Tabla1_Resueltas[CicleTime],0.5)</f>
        <v>3</v>
      </c>
    </row>
    <row r="531" spans="1:19" x14ac:dyDescent="0.35">
      <c r="A531" t="s">
        <v>19</v>
      </c>
      <c r="B531" t="s">
        <v>2086</v>
      </c>
      <c r="C531" t="s">
        <v>20</v>
      </c>
      <c r="D531" t="s">
        <v>132</v>
      </c>
      <c r="E531" t="s">
        <v>476</v>
      </c>
      <c r="F531">
        <v>6051391</v>
      </c>
      <c r="G531" s="2">
        <v>44914</v>
      </c>
      <c r="H531" s="2">
        <v>44932</v>
      </c>
      <c r="I531" s="2">
        <v>44914</v>
      </c>
      <c r="J531" s="2">
        <v>44917</v>
      </c>
      <c r="K531" t="s">
        <v>1037</v>
      </c>
      <c r="L531" s="2">
        <v>44917</v>
      </c>
      <c r="M531" s="1">
        <f>Tabla1_Resueltas[[#This Row],[Resuelta]]-Tabla1_Resueltas[[#This Row],[Creada]]</f>
        <v>3</v>
      </c>
      <c r="N531" s="1">
        <f>Tabla1_Resueltas[[#This Row],[Fecha Fin Escalado]]-Tabla1_Resueltas[[#This Row],[Fecha Inicio Escalado]]</f>
        <v>3</v>
      </c>
      <c r="O531" s="1">
        <f>YEAR(Tabla1_Resueltas[[#This Row],[Resuelta]])</f>
        <v>2022</v>
      </c>
      <c r="P531" s="1">
        <f>MONTH(Tabla1_Resueltas[[#This Row],[Resuelta]])</f>
        <v>12</v>
      </c>
      <c r="Q531" s="1">
        <f>_xlfn.PERCENTILE.INC(Tabla1_Resueltas[CicleTime],0.85)</f>
        <v>28</v>
      </c>
      <c r="R531" s="1">
        <f>_xlfn.PERCENTILE.INC(Tabla1_Resueltas[CicleTime],0.7)</f>
        <v>9</v>
      </c>
      <c r="S531" s="1">
        <f>_xlfn.PERCENTILE.INC(Tabla1_Resueltas[CicleTime],0.5)</f>
        <v>3</v>
      </c>
    </row>
    <row r="532" spans="1:19" x14ac:dyDescent="0.35">
      <c r="A532" t="s">
        <v>17</v>
      </c>
      <c r="B532" t="s">
        <v>2083</v>
      </c>
      <c r="C532" t="s">
        <v>20</v>
      </c>
      <c r="D532" t="s">
        <v>132</v>
      </c>
      <c r="E532" t="s">
        <v>477</v>
      </c>
      <c r="F532">
        <v>6050906</v>
      </c>
      <c r="G532" s="2">
        <v>44914</v>
      </c>
      <c r="H532" s="2">
        <v>44929</v>
      </c>
      <c r="I532" s="2"/>
      <c r="J532" s="2"/>
      <c r="K532" t="s">
        <v>1037</v>
      </c>
      <c r="L532" s="2">
        <v>44914</v>
      </c>
      <c r="M532" s="1">
        <f>Tabla1_Resueltas[[#This Row],[Resuelta]]-Tabla1_Resueltas[[#This Row],[Creada]]</f>
        <v>0</v>
      </c>
      <c r="N532" s="1">
        <f>Tabla1_Resueltas[[#This Row],[Fecha Fin Escalado]]-Tabla1_Resueltas[[#This Row],[Fecha Inicio Escalado]]</f>
        <v>0</v>
      </c>
      <c r="O532" s="1">
        <f>YEAR(Tabla1_Resueltas[[#This Row],[Resuelta]])</f>
        <v>2022</v>
      </c>
      <c r="P532" s="1">
        <f>MONTH(Tabla1_Resueltas[[#This Row],[Resuelta]])</f>
        <v>12</v>
      </c>
      <c r="Q532" s="1">
        <f>_xlfn.PERCENTILE.INC(Tabla1_Resueltas[CicleTime],0.85)</f>
        <v>28</v>
      </c>
      <c r="R532" s="1">
        <f>_xlfn.PERCENTILE.INC(Tabla1_Resueltas[CicleTime],0.7)</f>
        <v>9</v>
      </c>
      <c r="S532" s="1">
        <f>_xlfn.PERCENTILE.INC(Tabla1_Resueltas[CicleTime],0.5)</f>
        <v>3</v>
      </c>
    </row>
    <row r="533" spans="1:19" x14ac:dyDescent="0.35">
      <c r="A533" t="s">
        <v>19</v>
      </c>
      <c r="B533" t="s">
        <v>2084</v>
      </c>
      <c r="C533" t="s">
        <v>20</v>
      </c>
      <c r="D533" t="s">
        <v>132</v>
      </c>
      <c r="E533" t="s">
        <v>478</v>
      </c>
      <c r="F533">
        <v>6050947</v>
      </c>
      <c r="G533" s="2">
        <v>44914</v>
      </c>
      <c r="H533" s="2">
        <v>44930</v>
      </c>
      <c r="I533" s="2"/>
      <c r="J533" s="2"/>
      <c r="K533" t="s">
        <v>1037</v>
      </c>
      <c r="L533" s="2">
        <v>44915</v>
      </c>
      <c r="M533" s="1">
        <f>Tabla1_Resueltas[[#This Row],[Resuelta]]-Tabla1_Resueltas[[#This Row],[Creada]]</f>
        <v>1</v>
      </c>
      <c r="N533" s="1">
        <f>Tabla1_Resueltas[[#This Row],[Fecha Fin Escalado]]-Tabla1_Resueltas[[#This Row],[Fecha Inicio Escalado]]</f>
        <v>0</v>
      </c>
      <c r="O533" s="1">
        <f>YEAR(Tabla1_Resueltas[[#This Row],[Resuelta]])</f>
        <v>2022</v>
      </c>
      <c r="P533" s="1">
        <f>MONTH(Tabla1_Resueltas[[#This Row],[Resuelta]])</f>
        <v>12</v>
      </c>
      <c r="Q533" s="1">
        <f>_xlfn.PERCENTILE.INC(Tabla1_Resueltas[CicleTime],0.85)</f>
        <v>28</v>
      </c>
      <c r="R533" s="1">
        <f>_xlfn.PERCENTILE.INC(Tabla1_Resueltas[CicleTime],0.7)</f>
        <v>9</v>
      </c>
      <c r="S533" s="1">
        <f>_xlfn.PERCENTILE.INC(Tabla1_Resueltas[CicleTime],0.5)</f>
        <v>3</v>
      </c>
    </row>
    <row r="534" spans="1:19" x14ac:dyDescent="0.35">
      <c r="A534" t="s">
        <v>19</v>
      </c>
      <c r="B534" t="s">
        <v>2084</v>
      </c>
      <c r="C534" t="s">
        <v>20</v>
      </c>
      <c r="D534" t="s">
        <v>132</v>
      </c>
      <c r="E534" t="s">
        <v>479</v>
      </c>
      <c r="F534">
        <v>6050928</v>
      </c>
      <c r="G534" s="2">
        <v>44914</v>
      </c>
      <c r="H534" s="2">
        <v>44930</v>
      </c>
      <c r="I534" s="2"/>
      <c r="J534" s="2"/>
      <c r="K534" t="s">
        <v>1037</v>
      </c>
      <c r="L534" s="2">
        <v>44915</v>
      </c>
      <c r="M534" s="1">
        <f>Tabla1_Resueltas[[#This Row],[Resuelta]]-Tabla1_Resueltas[[#This Row],[Creada]]</f>
        <v>1</v>
      </c>
      <c r="N534" s="1">
        <f>Tabla1_Resueltas[[#This Row],[Fecha Fin Escalado]]-Tabla1_Resueltas[[#This Row],[Fecha Inicio Escalado]]</f>
        <v>0</v>
      </c>
      <c r="O534" s="1">
        <f>YEAR(Tabla1_Resueltas[[#This Row],[Resuelta]])</f>
        <v>2022</v>
      </c>
      <c r="P534" s="1">
        <f>MONTH(Tabla1_Resueltas[[#This Row],[Resuelta]])</f>
        <v>12</v>
      </c>
      <c r="Q534" s="1">
        <f>_xlfn.PERCENTILE.INC(Tabla1_Resueltas[CicleTime],0.85)</f>
        <v>28</v>
      </c>
      <c r="R534" s="1">
        <f>_xlfn.PERCENTILE.INC(Tabla1_Resueltas[CicleTime],0.7)</f>
        <v>9</v>
      </c>
      <c r="S534" s="1">
        <f>_xlfn.PERCENTILE.INC(Tabla1_Resueltas[CicleTime],0.5)</f>
        <v>3</v>
      </c>
    </row>
    <row r="535" spans="1:19" x14ac:dyDescent="0.35">
      <c r="A535" t="s">
        <v>19</v>
      </c>
      <c r="B535" t="s">
        <v>2084</v>
      </c>
      <c r="C535" t="s">
        <v>20</v>
      </c>
      <c r="D535" t="s">
        <v>132</v>
      </c>
      <c r="E535" t="s">
        <v>480</v>
      </c>
      <c r="F535">
        <v>6050916</v>
      </c>
      <c r="G535" s="2">
        <v>44914</v>
      </c>
      <c r="H535" s="2">
        <v>44936</v>
      </c>
      <c r="I535" s="2">
        <v>44914</v>
      </c>
      <c r="J535" s="2">
        <v>44921</v>
      </c>
      <c r="K535" t="s">
        <v>1037</v>
      </c>
      <c r="L535" s="2">
        <v>44921</v>
      </c>
      <c r="M535" s="1">
        <f>Tabla1_Resueltas[[#This Row],[Resuelta]]-Tabla1_Resueltas[[#This Row],[Creada]]</f>
        <v>7</v>
      </c>
      <c r="N535" s="1">
        <f>Tabla1_Resueltas[[#This Row],[Fecha Fin Escalado]]-Tabla1_Resueltas[[#This Row],[Fecha Inicio Escalado]]</f>
        <v>7</v>
      </c>
      <c r="O535" s="1">
        <f>YEAR(Tabla1_Resueltas[[#This Row],[Resuelta]])</f>
        <v>2022</v>
      </c>
      <c r="P535" s="1">
        <f>MONTH(Tabla1_Resueltas[[#This Row],[Resuelta]])</f>
        <v>12</v>
      </c>
      <c r="Q535" s="1">
        <f>_xlfn.PERCENTILE.INC(Tabla1_Resueltas[CicleTime],0.85)</f>
        <v>28</v>
      </c>
      <c r="R535" s="1">
        <f>_xlfn.PERCENTILE.INC(Tabla1_Resueltas[CicleTime],0.7)</f>
        <v>9</v>
      </c>
      <c r="S535" s="1">
        <f>_xlfn.PERCENTILE.INC(Tabla1_Resueltas[CicleTime],0.5)</f>
        <v>3</v>
      </c>
    </row>
    <row r="536" spans="1:19" x14ac:dyDescent="0.35">
      <c r="A536" t="s">
        <v>19</v>
      </c>
      <c r="B536" t="s">
        <v>2084</v>
      </c>
      <c r="C536" t="s">
        <v>20</v>
      </c>
      <c r="D536" t="s">
        <v>132</v>
      </c>
      <c r="E536" t="s">
        <v>481</v>
      </c>
      <c r="F536">
        <v>6050914</v>
      </c>
      <c r="G536" s="2">
        <v>44914</v>
      </c>
      <c r="H536" s="2">
        <v>44930</v>
      </c>
      <c r="I536" s="2"/>
      <c r="J536" s="2"/>
      <c r="K536" t="s">
        <v>1037</v>
      </c>
      <c r="L536" s="2">
        <v>44915</v>
      </c>
      <c r="M536" s="1">
        <f>Tabla1_Resueltas[[#This Row],[Resuelta]]-Tabla1_Resueltas[[#This Row],[Creada]]</f>
        <v>1</v>
      </c>
      <c r="N536" s="1">
        <f>Tabla1_Resueltas[[#This Row],[Fecha Fin Escalado]]-Tabla1_Resueltas[[#This Row],[Fecha Inicio Escalado]]</f>
        <v>0</v>
      </c>
      <c r="O536" s="1">
        <f>YEAR(Tabla1_Resueltas[[#This Row],[Resuelta]])</f>
        <v>2022</v>
      </c>
      <c r="P536" s="1">
        <f>MONTH(Tabla1_Resueltas[[#This Row],[Resuelta]])</f>
        <v>12</v>
      </c>
      <c r="Q536" s="1">
        <f>_xlfn.PERCENTILE.INC(Tabla1_Resueltas[CicleTime],0.85)</f>
        <v>28</v>
      </c>
      <c r="R536" s="1">
        <f>_xlfn.PERCENTILE.INC(Tabla1_Resueltas[CicleTime],0.7)</f>
        <v>9</v>
      </c>
      <c r="S536" s="1">
        <f>_xlfn.PERCENTILE.INC(Tabla1_Resueltas[CicleTime],0.5)</f>
        <v>3</v>
      </c>
    </row>
    <row r="537" spans="1:19" x14ac:dyDescent="0.35">
      <c r="A537" t="s">
        <v>19</v>
      </c>
      <c r="B537" t="s">
        <v>2084</v>
      </c>
      <c r="C537" t="s">
        <v>20</v>
      </c>
      <c r="D537" t="s">
        <v>132</v>
      </c>
      <c r="E537" t="s">
        <v>482</v>
      </c>
      <c r="F537">
        <v>6050911</v>
      </c>
      <c r="G537" s="2">
        <v>44914</v>
      </c>
      <c r="H537" s="2">
        <v>44930</v>
      </c>
      <c r="I537" s="2"/>
      <c r="J537" s="2"/>
      <c r="K537" t="s">
        <v>1037</v>
      </c>
      <c r="L537" s="2">
        <v>44915</v>
      </c>
      <c r="M537" s="1">
        <f>Tabla1_Resueltas[[#This Row],[Resuelta]]-Tabla1_Resueltas[[#This Row],[Creada]]</f>
        <v>1</v>
      </c>
      <c r="N537" s="1">
        <f>Tabla1_Resueltas[[#This Row],[Fecha Fin Escalado]]-Tabla1_Resueltas[[#This Row],[Fecha Inicio Escalado]]</f>
        <v>0</v>
      </c>
      <c r="O537" s="1">
        <f>YEAR(Tabla1_Resueltas[[#This Row],[Resuelta]])</f>
        <v>2022</v>
      </c>
      <c r="P537" s="1">
        <f>MONTH(Tabla1_Resueltas[[#This Row],[Resuelta]])</f>
        <v>12</v>
      </c>
      <c r="Q537" s="1">
        <f>_xlfn.PERCENTILE.INC(Tabla1_Resueltas[CicleTime],0.85)</f>
        <v>28</v>
      </c>
      <c r="R537" s="1">
        <f>_xlfn.PERCENTILE.INC(Tabla1_Resueltas[CicleTime],0.7)</f>
        <v>9</v>
      </c>
      <c r="S537" s="1">
        <f>_xlfn.PERCENTILE.INC(Tabla1_Resueltas[CicleTime],0.5)</f>
        <v>3</v>
      </c>
    </row>
    <row r="538" spans="1:19" x14ac:dyDescent="0.35">
      <c r="A538" t="s">
        <v>19</v>
      </c>
      <c r="B538" t="s">
        <v>2084</v>
      </c>
      <c r="C538" t="s">
        <v>20</v>
      </c>
      <c r="D538" t="s">
        <v>132</v>
      </c>
      <c r="E538" t="s">
        <v>483</v>
      </c>
      <c r="F538">
        <v>6050603</v>
      </c>
      <c r="G538" s="2">
        <v>44914</v>
      </c>
      <c r="H538" s="2">
        <v>44930</v>
      </c>
      <c r="I538" s="2"/>
      <c r="J538" s="2"/>
      <c r="K538" t="s">
        <v>1037</v>
      </c>
      <c r="L538" s="2">
        <v>44915</v>
      </c>
      <c r="M538" s="1">
        <f>Tabla1_Resueltas[[#This Row],[Resuelta]]-Tabla1_Resueltas[[#This Row],[Creada]]</f>
        <v>1</v>
      </c>
      <c r="N538" s="1">
        <f>Tabla1_Resueltas[[#This Row],[Fecha Fin Escalado]]-Tabla1_Resueltas[[#This Row],[Fecha Inicio Escalado]]</f>
        <v>0</v>
      </c>
      <c r="O538" s="1">
        <f>YEAR(Tabla1_Resueltas[[#This Row],[Resuelta]])</f>
        <v>2022</v>
      </c>
      <c r="P538" s="1">
        <f>MONTH(Tabla1_Resueltas[[#This Row],[Resuelta]])</f>
        <v>12</v>
      </c>
      <c r="Q538" s="1">
        <f>_xlfn.PERCENTILE.INC(Tabla1_Resueltas[CicleTime],0.85)</f>
        <v>28</v>
      </c>
      <c r="R538" s="1">
        <f>_xlfn.PERCENTILE.INC(Tabla1_Resueltas[CicleTime],0.7)</f>
        <v>9</v>
      </c>
      <c r="S538" s="1">
        <f>_xlfn.PERCENTILE.INC(Tabla1_Resueltas[CicleTime],0.5)</f>
        <v>3</v>
      </c>
    </row>
    <row r="539" spans="1:19" x14ac:dyDescent="0.35">
      <c r="A539" t="s">
        <v>19</v>
      </c>
      <c r="B539" t="s">
        <v>2084</v>
      </c>
      <c r="C539" t="s">
        <v>20</v>
      </c>
      <c r="D539" t="s">
        <v>132</v>
      </c>
      <c r="E539" t="s">
        <v>484</v>
      </c>
      <c r="F539">
        <v>6050582</v>
      </c>
      <c r="G539" s="2">
        <v>44914</v>
      </c>
      <c r="H539" s="2">
        <v>44930</v>
      </c>
      <c r="I539" s="2"/>
      <c r="J539" s="2"/>
      <c r="K539" t="s">
        <v>1037</v>
      </c>
      <c r="L539" s="2">
        <v>44915</v>
      </c>
      <c r="M539" s="1">
        <f>Tabla1_Resueltas[[#This Row],[Resuelta]]-Tabla1_Resueltas[[#This Row],[Creada]]</f>
        <v>1</v>
      </c>
      <c r="N539" s="1">
        <f>Tabla1_Resueltas[[#This Row],[Fecha Fin Escalado]]-Tabla1_Resueltas[[#This Row],[Fecha Inicio Escalado]]</f>
        <v>0</v>
      </c>
      <c r="O539" s="1">
        <f>YEAR(Tabla1_Resueltas[[#This Row],[Resuelta]])</f>
        <v>2022</v>
      </c>
      <c r="P539" s="1">
        <f>MONTH(Tabla1_Resueltas[[#This Row],[Resuelta]])</f>
        <v>12</v>
      </c>
      <c r="Q539" s="1">
        <f>_xlfn.PERCENTILE.INC(Tabla1_Resueltas[CicleTime],0.85)</f>
        <v>28</v>
      </c>
      <c r="R539" s="1">
        <f>_xlfn.PERCENTILE.INC(Tabla1_Resueltas[CicleTime],0.7)</f>
        <v>9</v>
      </c>
      <c r="S539" s="1">
        <f>_xlfn.PERCENTILE.INC(Tabla1_Resueltas[CicleTime],0.5)</f>
        <v>3</v>
      </c>
    </row>
    <row r="540" spans="1:19" x14ac:dyDescent="0.35">
      <c r="A540" t="s">
        <v>19</v>
      </c>
      <c r="B540" t="s">
        <v>2084</v>
      </c>
      <c r="C540" t="s">
        <v>20</v>
      </c>
      <c r="D540" t="s">
        <v>132</v>
      </c>
      <c r="E540" t="s">
        <v>485</v>
      </c>
      <c r="F540">
        <v>6050567</v>
      </c>
      <c r="G540" s="2">
        <v>44914</v>
      </c>
      <c r="H540" s="2">
        <v>44931</v>
      </c>
      <c r="I540" s="2"/>
      <c r="J540" s="2"/>
      <c r="K540" t="s">
        <v>1037</v>
      </c>
      <c r="L540" s="2">
        <v>44916</v>
      </c>
      <c r="M540" s="1">
        <f>Tabla1_Resueltas[[#This Row],[Resuelta]]-Tabla1_Resueltas[[#This Row],[Creada]]</f>
        <v>2</v>
      </c>
      <c r="N540" s="1">
        <f>Tabla1_Resueltas[[#This Row],[Fecha Fin Escalado]]-Tabla1_Resueltas[[#This Row],[Fecha Inicio Escalado]]</f>
        <v>0</v>
      </c>
      <c r="O540" s="1">
        <f>YEAR(Tabla1_Resueltas[[#This Row],[Resuelta]])</f>
        <v>2022</v>
      </c>
      <c r="P540" s="1">
        <f>MONTH(Tabla1_Resueltas[[#This Row],[Resuelta]])</f>
        <v>12</v>
      </c>
      <c r="Q540" s="1">
        <f>_xlfn.PERCENTILE.INC(Tabla1_Resueltas[CicleTime],0.85)</f>
        <v>28</v>
      </c>
      <c r="R540" s="1">
        <f>_xlfn.PERCENTILE.INC(Tabla1_Resueltas[CicleTime],0.7)</f>
        <v>9</v>
      </c>
      <c r="S540" s="1">
        <f>_xlfn.PERCENTILE.INC(Tabla1_Resueltas[CicleTime],0.5)</f>
        <v>3</v>
      </c>
    </row>
    <row r="541" spans="1:19" x14ac:dyDescent="0.35">
      <c r="A541" t="s">
        <v>19</v>
      </c>
      <c r="B541" t="s">
        <v>2088</v>
      </c>
      <c r="C541" t="s">
        <v>43</v>
      </c>
      <c r="D541" t="s">
        <v>132</v>
      </c>
      <c r="E541" t="s">
        <v>486</v>
      </c>
      <c r="F541">
        <v>6050308</v>
      </c>
      <c r="G541" s="2">
        <v>44914</v>
      </c>
      <c r="H541" s="2">
        <v>44930</v>
      </c>
      <c r="I541" s="2">
        <v>44914</v>
      </c>
      <c r="J541" s="2">
        <v>44914</v>
      </c>
      <c r="K541" t="s">
        <v>1037</v>
      </c>
      <c r="L541" s="2">
        <v>44914</v>
      </c>
      <c r="M541" s="1">
        <f>Tabla1_Resueltas[[#This Row],[Resuelta]]-Tabla1_Resueltas[[#This Row],[Creada]]</f>
        <v>0</v>
      </c>
      <c r="N541" s="1">
        <f>Tabla1_Resueltas[[#This Row],[Fecha Fin Escalado]]-Tabla1_Resueltas[[#This Row],[Fecha Inicio Escalado]]</f>
        <v>0</v>
      </c>
      <c r="O541" s="1">
        <f>YEAR(Tabla1_Resueltas[[#This Row],[Resuelta]])</f>
        <v>2022</v>
      </c>
      <c r="P541" s="1">
        <f>MONTH(Tabla1_Resueltas[[#This Row],[Resuelta]])</f>
        <v>12</v>
      </c>
      <c r="Q541" s="1">
        <f>_xlfn.PERCENTILE.INC(Tabla1_Resueltas[CicleTime],0.85)</f>
        <v>28</v>
      </c>
      <c r="R541" s="1">
        <f>_xlfn.PERCENTILE.INC(Tabla1_Resueltas[CicleTime],0.7)</f>
        <v>9</v>
      </c>
      <c r="S541" s="1">
        <f>_xlfn.PERCENTILE.INC(Tabla1_Resueltas[CicleTime],0.5)</f>
        <v>3</v>
      </c>
    </row>
    <row r="542" spans="1:19" x14ac:dyDescent="0.35">
      <c r="A542" t="s">
        <v>19</v>
      </c>
      <c r="B542" t="s">
        <v>2090</v>
      </c>
      <c r="C542" t="s">
        <v>18</v>
      </c>
      <c r="D542" t="s">
        <v>132</v>
      </c>
      <c r="E542" t="s">
        <v>487</v>
      </c>
      <c r="F542">
        <v>6046942</v>
      </c>
      <c r="G542" s="2">
        <v>44911</v>
      </c>
      <c r="H542" s="2">
        <v>44940</v>
      </c>
      <c r="I542" s="2"/>
      <c r="J542" s="2"/>
      <c r="K542" t="s">
        <v>1037</v>
      </c>
      <c r="L542" s="2">
        <v>44925</v>
      </c>
      <c r="M542" s="1">
        <f>Tabla1_Resueltas[[#This Row],[Resuelta]]-Tabla1_Resueltas[[#This Row],[Creada]]</f>
        <v>14</v>
      </c>
      <c r="N542" s="1">
        <f>Tabla1_Resueltas[[#This Row],[Fecha Fin Escalado]]-Tabla1_Resueltas[[#This Row],[Fecha Inicio Escalado]]</f>
        <v>0</v>
      </c>
      <c r="O542" s="1">
        <f>YEAR(Tabla1_Resueltas[[#This Row],[Resuelta]])</f>
        <v>2022</v>
      </c>
      <c r="P542" s="1">
        <f>MONTH(Tabla1_Resueltas[[#This Row],[Resuelta]])</f>
        <v>12</v>
      </c>
      <c r="Q542" s="1">
        <f>_xlfn.PERCENTILE.INC(Tabla1_Resueltas[CicleTime],0.85)</f>
        <v>28</v>
      </c>
      <c r="R542" s="1">
        <f>_xlfn.PERCENTILE.INC(Tabla1_Resueltas[CicleTime],0.7)</f>
        <v>9</v>
      </c>
      <c r="S542" s="1">
        <f>_xlfn.PERCENTILE.INC(Tabla1_Resueltas[CicleTime],0.5)</f>
        <v>3</v>
      </c>
    </row>
    <row r="543" spans="1:19" x14ac:dyDescent="0.35">
      <c r="A543" t="s">
        <v>19</v>
      </c>
      <c r="B543" t="s">
        <v>2090</v>
      </c>
      <c r="C543" t="s">
        <v>18</v>
      </c>
      <c r="D543" t="s">
        <v>132</v>
      </c>
      <c r="E543" t="s">
        <v>488</v>
      </c>
      <c r="F543">
        <v>6046510</v>
      </c>
      <c r="G543" s="2">
        <v>44911</v>
      </c>
      <c r="H543" s="2">
        <v>44916</v>
      </c>
      <c r="I543" s="2"/>
      <c r="J543" s="2"/>
      <c r="K543" t="s">
        <v>1037</v>
      </c>
      <c r="L543" s="2">
        <v>44914</v>
      </c>
      <c r="M543" s="1">
        <f>Tabla1_Resueltas[[#This Row],[Resuelta]]-Tabla1_Resueltas[[#This Row],[Creada]]</f>
        <v>3</v>
      </c>
      <c r="N543" s="1">
        <f>Tabla1_Resueltas[[#This Row],[Fecha Fin Escalado]]-Tabla1_Resueltas[[#This Row],[Fecha Inicio Escalado]]</f>
        <v>0</v>
      </c>
      <c r="O543" s="1">
        <f>YEAR(Tabla1_Resueltas[[#This Row],[Resuelta]])</f>
        <v>2022</v>
      </c>
      <c r="P543" s="1">
        <f>MONTH(Tabla1_Resueltas[[#This Row],[Resuelta]])</f>
        <v>12</v>
      </c>
      <c r="Q543" s="1">
        <f>_xlfn.PERCENTILE.INC(Tabla1_Resueltas[CicleTime],0.85)</f>
        <v>28</v>
      </c>
      <c r="R543" s="1">
        <f>_xlfn.PERCENTILE.INC(Tabla1_Resueltas[CicleTime],0.7)</f>
        <v>9</v>
      </c>
      <c r="S543" s="1">
        <f>_xlfn.PERCENTILE.INC(Tabla1_Resueltas[CicleTime],0.5)</f>
        <v>3</v>
      </c>
    </row>
    <row r="544" spans="1:19" x14ac:dyDescent="0.35">
      <c r="A544" t="s">
        <v>19</v>
      </c>
      <c r="B544" t="s">
        <v>2088</v>
      </c>
      <c r="C544" t="s">
        <v>20</v>
      </c>
      <c r="D544" t="s">
        <v>132</v>
      </c>
      <c r="E544" t="s">
        <v>489</v>
      </c>
      <c r="F544">
        <v>6045911</v>
      </c>
      <c r="G544" s="2">
        <v>44911</v>
      </c>
      <c r="H544" s="2">
        <v>44932</v>
      </c>
      <c r="I544" s="2">
        <v>44911</v>
      </c>
      <c r="J544" s="2">
        <v>44917</v>
      </c>
      <c r="K544" t="s">
        <v>1037</v>
      </c>
      <c r="L544" s="2">
        <v>44917</v>
      </c>
      <c r="M544" s="1">
        <f>Tabla1_Resueltas[[#This Row],[Resuelta]]-Tabla1_Resueltas[[#This Row],[Creada]]</f>
        <v>6</v>
      </c>
      <c r="N544" s="1">
        <f>Tabla1_Resueltas[[#This Row],[Fecha Fin Escalado]]-Tabla1_Resueltas[[#This Row],[Fecha Inicio Escalado]]</f>
        <v>6</v>
      </c>
      <c r="O544" s="1">
        <f>YEAR(Tabla1_Resueltas[[#This Row],[Resuelta]])</f>
        <v>2022</v>
      </c>
      <c r="P544" s="1">
        <f>MONTH(Tabla1_Resueltas[[#This Row],[Resuelta]])</f>
        <v>12</v>
      </c>
      <c r="Q544" s="1">
        <f>_xlfn.PERCENTILE.INC(Tabla1_Resueltas[CicleTime],0.85)</f>
        <v>28</v>
      </c>
      <c r="R544" s="1">
        <f>_xlfn.PERCENTILE.INC(Tabla1_Resueltas[CicleTime],0.7)</f>
        <v>9</v>
      </c>
      <c r="S544" s="1">
        <f>_xlfn.PERCENTILE.INC(Tabla1_Resueltas[CicleTime],0.5)</f>
        <v>3</v>
      </c>
    </row>
    <row r="545" spans="1:19" x14ac:dyDescent="0.35">
      <c r="A545" t="s">
        <v>19</v>
      </c>
      <c r="B545" t="s">
        <v>2084</v>
      </c>
      <c r="C545" t="s">
        <v>18</v>
      </c>
      <c r="D545" t="s">
        <v>132</v>
      </c>
      <c r="E545" t="s">
        <v>491</v>
      </c>
      <c r="F545">
        <v>6044867</v>
      </c>
      <c r="G545" s="2">
        <v>44911</v>
      </c>
      <c r="H545" s="2">
        <v>44926</v>
      </c>
      <c r="I545" s="2"/>
      <c r="J545" s="2"/>
      <c r="K545" t="s">
        <v>1037</v>
      </c>
      <c r="L545" s="2">
        <v>44911</v>
      </c>
      <c r="M545" s="1">
        <f>Tabla1_Resueltas[[#This Row],[Resuelta]]-Tabla1_Resueltas[[#This Row],[Creada]]</f>
        <v>0</v>
      </c>
      <c r="N545" s="1">
        <f>Tabla1_Resueltas[[#This Row],[Fecha Fin Escalado]]-Tabla1_Resueltas[[#This Row],[Fecha Inicio Escalado]]</f>
        <v>0</v>
      </c>
      <c r="O545" s="1">
        <f>YEAR(Tabla1_Resueltas[[#This Row],[Resuelta]])</f>
        <v>2022</v>
      </c>
      <c r="P545" s="1">
        <f>MONTH(Tabla1_Resueltas[[#This Row],[Resuelta]])</f>
        <v>12</v>
      </c>
      <c r="Q545" s="1">
        <f>_xlfn.PERCENTILE.INC(Tabla1_Resueltas[CicleTime],0.85)</f>
        <v>28</v>
      </c>
      <c r="R545" s="1">
        <f>_xlfn.PERCENTILE.INC(Tabla1_Resueltas[CicleTime],0.7)</f>
        <v>9</v>
      </c>
      <c r="S545" s="1">
        <f>_xlfn.PERCENTILE.INC(Tabla1_Resueltas[CicleTime],0.5)</f>
        <v>3</v>
      </c>
    </row>
    <row r="546" spans="1:19" x14ac:dyDescent="0.35">
      <c r="A546" t="s">
        <v>19</v>
      </c>
      <c r="B546" t="s">
        <v>2084</v>
      </c>
      <c r="C546" t="s">
        <v>20</v>
      </c>
      <c r="D546" t="s">
        <v>132</v>
      </c>
      <c r="E546" t="s">
        <v>492</v>
      </c>
      <c r="F546">
        <v>6043677</v>
      </c>
      <c r="G546" s="2">
        <v>44911</v>
      </c>
      <c r="H546" s="2">
        <v>44930</v>
      </c>
      <c r="I546" s="2"/>
      <c r="J546" s="2"/>
      <c r="K546" t="s">
        <v>1037</v>
      </c>
      <c r="L546" s="2">
        <v>44915</v>
      </c>
      <c r="M546" s="1">
        <f>Tabla1_Resueltas[[#This Row],[Resuelta]]-Tabla1_Resueltas[[#This Row],[Creada]]</f>
        <v>4</v>
      </c>
      <c r="N546" s="1">
        <f>Tabla1_Resueltas[[#This Row],[Fecha Fin Escalado]]-Tabla1_Resueltas[[#This Row],[Fecha Inicio Escalado]]</f>
        <v>0</v>
      </c>
      <c r="O546" s="1">
        <f>YEAR(Tabla1_Resueltas[[#This Row],[Resuelta]])</f>
        <v>2022</v>
      </c>
      <c r="P546" s="1">
        <f>MONTH(Tabla1_Resueltas[[#This Row],[Resuelta]])</f>
        <v>12</v>
      </c>
      <c r="Q546" s="1">
        <f>_xlfn.PERCENTILE.INC(Tabla1_Resueltas[CicleTime],0.85)</f>
        <v>28</v>
      </c>
      <c r="R546" s="1">
        <f>_xlfn.PERCENTILE.INC(Tabla1_Resueltas[CicleTime],0.7)</f>
        <v>9</v>
      </c>
      <c r="S546" s="1">
        <f>_xlfn.PERCENTILE.INC(Tabla1_Resueltas[CicleTime],0.5)</f>
        <v>3</v>
      </c>
    </row>
    <row r="547" spans="1:19" x14ac:dyDescent="0.35">
      <c r="A547" t="s">
        <v>19</v>
      </c>
      <c r="B547" t="s">
        <v>2090</v>
      </c>
      <c r="C547" t="s">
        <v>18</v>
      </c>
      <c r="D547" t="s">
        <v>132</v>
      </c>
      <c r="E547" t="s">
        <v>494</v>
      </c>
      <c r="F547">
        <v>6039221</v>
      </c>
      <c r="G547" s="2">
        <v>44910</v>
      </c>
      <c r="H547" s="2">
        <v>44940</v>
      </c>
      <c r="I547" s="2"/>
      <c r="J547" s="2"/>
      <c r="K547" t="s">
        <v>1037</v>
      </c>
      <c r="L547" s="2">
        <v>44925</v>
      </c>
      <c r="M547" s="1">
        <f>Tabla1_Resueltas[[#This Row],[Resuelta]]-Tabla1_Resueltas[[#This Row],[Creada]]</f>
        <v>15</v>
      </c>
      <c r="N547" s="1">
        <f>Tabla1_Resueltas[[#This Row],[Fecha Fin Escalado]]-Tabla1_Resueltas[[#This Row],[Fecha Inicio Escalado]]</f>
        <v>0</v>
      </c>
      <c r="O547" s="1">
        <f>YEAR(Tabla1_Resueltas[[#This Row],[Resuelta]])</f>
        <v>2022</v>
      </c>
      <c r="P547" s="1">
        <f>MONTH(Tabla1_Resueltas[[#This Row],[Resuelta]])</f>
        <v>12</v>
      </c>
      <c r="Q547" s="1">
        <f>_xlfn.PERCENTILE.INC(Tabla1_Resueltas[CicleTime],0.85)</f>
        <v>28</v>
      </c>
      <c r="R547" s="1">
        <f>_xlfn.PERCENTILE.INC(Tabla1_Resueltas[CicleTime],0.7)</f>
        <v>9</v>
      </c>
      <c r="S547" s="1">
        <f>_xlfn.PERCENTILE.INC(Tabla1_Resueltas[CicleTime],0.5)</f>
        <v>3</v>
      </c>
    </row>
    <row r="548" spans="1:19" x14ac:dyDescent="0.35">
      <c r="A548" t="s">
        <v>19</v>
      </c>
      <c r="B548" t="s">
        <v>2084</v>
      </c>
      <c r="C548" t="s">
        <v>20</v>
      </c>
      <c r="D548" t="s">
        <v>132</v>
      </c>
      <c r="E548" t="s">
        <v>495</v>
      </c>
      <c r="F548">
        <v>6036608</v>
      </c>
      <c r="G548" s="2">
        <v>44910</v>
      </c>
      <c r="H548" s="2">
        <v>44926</v>
      </c>
      <c r="I548" s="2"/>
      <c r="J548" s="2"/>
      <c r="K548" t="s">
        <v>1037</v>
      </c>
      <c r="L548" s="2">
        <v>44911</v>
      </c>
      <c r="M548" s="1">
        <f>Tabla1_Resueltas[[#This Row],[Resuelta]]-Tabla1_Resueltas[[#This Row],[Creada]]</f>
        <v>1</v>
      </c>
      <c r="N548" s="1">
        <f>Tabla1_Resueltas[[#This Row],[Fecha Fin Escalado]]-Tabla1_Resueltas[[#This Row],[Fecha Inicio Escalado]]</f>
        <v>0</v>
      </c>
      <c r="O548" s="1">
        <f>YEAR(Tabla1_Resueltas[[#This Row],[Resuelta]])</f>
        <v>2022</v>
      </c>
      <c r="P548" s="1">
        <f>MONTH(Tabla1_Resueltas[[#This Row],[Resuelta]])</f>
        <v>12</v>
      </c>
      <c r="Q548" s="1">
        <f>_xlfn.PERCENTILE.INC(Tabla1_Resueltas[CicleTime],0.85)</f>
        <v>28</v>
      </c>
      <c r="R548" s="1">
        <f>_xlfn.PERCENTILE.INC(Tabla1_Resueltas[CicleTime],0.7)</f>
        <v>9</v>
      </c>
      <c r="S548" s="1">
        <f>_xlfn.PERCENTILE.INC(Tabla1_Resueltas[CicleTime],0.5)</f>
        <v>3</v>
      </c>
    </row>
    <row r="549" spans="1:19" x14ac:dyDescent="0.35">
      <c r="A549" t="s">
        <v>19</v>
      </c>
      <c r="B549" t="s">
        <v>2084</v>
      </c>
      <c r="C549" t="s">
        <v>20</v>
      </c>
      <c r="D549" t="s">
        <v>132</v>
      </c>
      <c r="E549" t="s">
        <v>496</v>
      </c>
      <c r="F549">
        <v>6036617</v>
      </c>
      <c r="G549" s="2">
        <v>44910</v>
      </c>
      <c r="H549" s="2">
        <v>44925</v>
      </c>
      <c r="I549" s="2"/>
      <c r="J549" s="2"/>
      <c r="K549" t="s">
        <v>1037</v>
      </c>
      <c r="L549" s="2">
        <v>44910</v>
      </c>
      <c r="M549" s="1">
        <f>Tabla1_Resueltas[[#This Row],[Resuelta]]-Tabla1_Resueltas[[#This Row],[Creada]]</f>
        <v>0</v>
      </c>
      <c r="N549" s="1">
        <f>Tabla1_Resueltas[[#This Row],[Fecha Fin Escalado]]-Tabla1_Resueltas[[#This Row],[Fecha Inicio Escalado]]</f>
        <v>0</v>
      </c>
      <c r="O549" s="1">
        <f>YEAR(Tabla1_Resueltas[[#This Row],[Resuelta]])</f>
        <v>2022</v>
      </c>
      <c r="P549" s="1">
        <f>MONTH(Tabla1_Resueltas[[#This Row],[Resuelta]])</f>
        <v>12</v>
      </c>
      <c r="Q549" s="1">
        <f>_xlfn.PERCENTILE.INC(Tabla1_Resueltas[CicleTime],0.85)</f>
        <v>28</v>
      </c>
      <c r="R549" s="1">
        <f>_xlfn.PERCENTILE.INC(Tabla1_Resueltas[CicleTime],0.7)</f>
        <v>9</v>
      </c>
      <c r="S549" s="1">
        <f>_xlfn.PERCENTILE.INC(Tabla1_Resueltas[CicleTime],0.5)</f>
        <v>3</v>
      </c>
    </row>
    <row r="550" spans="1:19" x14ac:dyDescent="0.35">
      <c r="A550" t="s">
        <v>19</v>
      </c>
      <c r="B550" t="s">
        <v>2084</v>
      </c>
      <c r="C550" t="s">
        <v>20</v>
      </c>
      <c r="D550" t="s">
        <v>132</v>
      </c>
      <c r="E550" t="s">
        <v>497</v>
      </c>
      <c r="F550">
        <v>6036594</v>
      </c>
      <c r="G550" s="2">
        <v>44910</v>
      </c>
      <c r="H550" s="2">
        <v>44926</v>
      </c>
      <c r="I550" s="2"/>
      <c r="J550" s="2"/>
      <c r="K550" t="s">
        <v>1037</v>
      </c>
      <c r="L550" s="2">
        <v>44911</v>
      </c>
      <c r="M550" s="1">
        <f>Tabla1_Resueltas[[#This Row],[Resuelta]]-Tabla1_Resueltas[[#This Row],[Creada]]</f>
        <v>1</v>
      </c>
      <c r="N550" s="1">
        <f>Tabla1_Resueltas[[#This Row],[Fecha Fin Escalado]]-Tabla1_Resueltas[[#This Row],[Fecha Inicio Escalado]]</f>
        <v>0</v>
      </c>
      <c r="O550" s="1">
        <f>YEAR(Tabla1_Resueltas[[#This Row],[Resuelta]])</f>
        <v>2022</v>
      </c>
      <c r="P550" s="1">
        <f>MONTH(Tabla1_Resueltas[[#This Row],[Resuelta]])</f>
        <v>12</v>
      </c>
      <c r="Q550" s="1">
        <f>_xlfn.PERCENTILE.INC(Tabla1_Resueltas[CicleTime],0.85)</f>
        <v>28</v>
      </c>
      <c r="R550" s="1">
        <f>_xlfn.PERCENTILE.INC(Tabla1_Resueltas[CicleTime],0.7)</f>
        <v>9</v>
      </c>
      <c r="S550" s="1">
        <f>_xlfn.PERCENTILE.INC(Tabla1_Resueltas[CicleTime],0.5)</f>
        <v>3</v>
      </c>
    </row>
    <row r="551" spans="1:19" x14ac:dyDescent="0.35">
      <c r="A551" t="s">
        <v>19</v>
      </c>
      <c r="B551" t="s">
        <v>2084</v>
      </c>
      <c r="C551" t="s">
        <v>20</v>
      </c>
      <c r="D551" t="s">
        <v>132</v>
      </c>
      <c r="E551" t="s">
        <v>498</v>
      </c>
      <c r="F551">
        <v>6036578</v>
      </c>
      <c r="G551" s="2">
        <v>44910</v>
      </c>
      <c r="H551" s="2">
        <v>44929</v>
      </c>
      <c r="I551" s="2">
        <v>44911</v>
      </c>
      <c r="J551" s="2">
        <v>44914</v>
      </c>
      <c r="K551" t="s">
        <v>1037</v>
      </c>
      <c r="L551" s="2">
        <v>44914</v>
      </c>
      <c r="M551" s="1">
        <f>Tabla1_Resueltas[[#This Row],[Resuelta]]-Tabla1_Resueltas[[#This Row],[Creada]]</f>
        <v>4</v>
      </c>
      <c r="N551" s="1">
        <f>Tabla1_Resueltas[[#This Row],[Fecha Fin Escalado]]-Tabla1_Resueltas[[#This Row],[Fecha Inicio Escalado]]</f>
        <v>3</v>
      </c>
      <c r="O551" s="1">
        <f>YEAR(Tabla1_Resueltas[[#This Row],[Resuelta]])</f>
        <v>2022</v>
      </c>
      <c r="P551" s="1">
        <f>MONTH(Tabla1_Resueltas[[#This Row],[Resuelta]])</f>
        <v>12</v>
      </c>
      <c r="Q551" s="1">
        <f>_xlfn.PERCENTILE.INC(Tabla1_Resueltas[CicleTime],0.85)</f>
        <v>28</v>
      </c>
      <c r="R551" s="1">
        <f>_xlfn.PERCENTILE.INC(Tabla1_Resueltas[CicleTime],0.7)</f>
        <v>9</v>
      </c>
      <c r="S551" s="1">
        <f>_xlfn.PERCENTILE.INC(Tabla1_Resueltas[CicleTime],0.5)</f>
        <v>3</v>
      </c>
    </row>
    <row r="552" spans="1:19" x14ac:dyDescent="0.35">
      <c r="A552" t="s">
        <v>19</v>
      </c>
      <c r="B552" t="s">
        <v>2088</v>
      </c>
      <c r="C552" t="s">
        <v>36</v>
      </c>
      <c r="D552" t="s">
        <v>132</v>
      </c>
      <c r="E552" t="s">
        <v>500</v>
      </c>
      <c r="F552">
        <v>6030223</v>
      </c>
      <c r="G552" s="2">
        <v>44909</v>
      </c>
      <c r="H552" s="2">
        <v>44925</v>
      </c>
      <c r="I552" s="2">
        <v>44909</v>
      </c>
      <c r="J552" s="2">
        <v>44910</v>
      </c>
      <c r="K552" t="s">
        <v>1037</v>
      </c>
      <c r="L552" s="2">
        <v>44910</v>
      </c>
      <c r="M552" s="1">
        <f>Tabla1_Resueltas[[#This Row],[Resuelta]]-Tabla1_Resueltas[[#This Row],[Creada]]</f>
        <v>1</v>
      </c>
      <c r="N552" s="1">
        <f>Tabla1_Resueltas[[#This Row],[Fecha Fin Escalado]]-Tabla1_Resueltas[[#This Row],[Fecha Inicio Escalado]]</f>
        <v>1</v>
      </c>
      <c r="O552" s="1">
        <f>YEAR(Tabla1_Resueltas[[#This Row],[Resuelta]])</f>
        <v>2022</v>
      </c>
      <c r="P552" s="1">
        <f>MONTH(Tabla1_Resueltas[[#This Row],[Resuelta]])</f>
        <v>12</v>
      </c>
      <c r="Q552" s="1">
        <f>_xlfn.PERCENTILE.INC(Tabla1_Resueltas[CicleTime],0.85)</f>
        <v>28</v>
      </c>
      <c r="R552" s="1">
        <f>_xlfn.PERCENTILE.INC(Tabla1_Resueltas[CicleTime],0.7)</f>
        <v>9</v>
      </c>
      <c r="S552" s="1">
        <f>_xlfn.PERCENTILE.INC(Tabla1_Resueltas[CicleTime],0.5)</f>
        <v>3</v>
      </c>
    </row>
    <row r="553" spans="1:19" x14ac:dyDescent="0.35">
      <c r="A553" t="s">
        <v>19</v>
      </c>
      <c r="B553" t="s">
        <v>2088</v>
      </c>
      <c r="C553" t="s">
        <v>36</v>
      </c>
      <c r="D553" t="s">
        <v>132</v>
      </c>
      <c r="E553" t="s">
        <v>502</v>
      </c>
      <c r="F553">
        <v>6029478</v>
      </c>
      <c r="G553" s="2">
        <v>44909</v>
      </c>
      <c r="H553" s="2">
        <v>44925</v>
      </c>
      <c r="I553" s="2"/>
      <c r="J553" s="2"/>
      <c r="K553" t="s">
        <v>1037</v>
      </c>
      <c r="L553" s="2">
        <v>44910</v>
      </c>
      <c r="M553" s="1">
        <f>Tabla1_Resueltas[[#This Row],[Resuelta]]-Tabla1_Resueltas[[#This Row],[Creada]]</f>
        <v>1</v>
      </c>
      <c r="N553" s="1">
        <f>Tabla1_Resueltas[[#This Row],[Fecha Fin Escalado]]-Tabla1_Resueltas[[#This Row],[Fecha Inicio Escalado]]</f>
        <v>0</v>
      </c>
      <c r="O553" s="1">
        <f>YEAR(Tabla1_Resueltas[[#This Row],[Resuelta]])</f>
        <v>2022</v>
      </c>
      <c r="P553" s="1">
        <f>MONTH(Tabla1_Resueltas[[#This Row],[Resuelta]])</f>
        <v>12</v>
      </c>
      <c r="Q553" s="1">
        <f>_xlfn.PERCENTILE.INC(Tabla1_Resueltas[CicleTime],0.85)</f>
        <v>28</v>
      </c>
      <c r="R553" s="1">
        <f>_xlfn.PERCENTILE.INC(Tabla1_Resueltas[CicleTime],0.7)</f>
        <v>9</v>
      </c>
      <c r="S553" s="1">
        <f>_xlfn.PERCENTILE.INC(Tabla1_Resueltas[CicleTime],0.5)</f>
        <v>3</v>
      </c>
    </row>
    <row r="554" spans="1:19" x14ac:dyDescent="0.35">
      <c r="A554" t="s">
        <v>19</v>
      </c>
      <c r="B554" t="s">
        <v>2088</v>
      </c>
      <c r="C554" t="s">
        <v>36</v>
      </c>
      <c r="D554" t="s">
        <v>132</v>
      </c>
      <c r="E554" t="s">
        <v>503</v>
      </c>
      <c r="F554">
        <v>6029469</v>
      </c>
      <c r="G554" s="2">
        <v>44909</v>
      </c>
      <c r="H554" s="2">
        <v>44925</v>
      </c>
      <c r="I554" s="2">
        <v>44909</v>
      </c>
      <c r="J554" s="2">
        <v>44910</v>
      </c>
      <c r="K554" t="s">
        <v>1037</v>
      </c>
      <c r="L554" s="2">
        <v>44910</v>
      </c>
      <c r="M554" s="1">
        <f>Tabla1_Resueltas[[#This Row],[Resuelta]]-Tabla1_Resueltas[[#This Row],[Creada]]</f>
        <v>1</v>
      </c>
      <c r="N554" s="1">
        <f>Tabla1_Resueltas[[#This Row],[Fecha Fin Escalado]]-Tabla1_Resueltas[[#This Row],[Fecha Inicio Escalado]]</f>
        <v>1</v>
      </c>
      <c r="O554" s="1">
        <f>YEAR(Tabla1_Resueltas[[#This Row],[Resuelta]])</f>
        <v>2022</v>
      </c>
      <c r="P554" s="1">
        <f>MONTH(Tabla1_Resueltas[[#This Row],[Resuelta]])</f>
        <v>12</v>
      </c>
      <c r="Q554" s="1">
        <f>_xlfn.PERCENTILE.INC(Tabla1_Resueltas[CicleTime],0.85)</f>
        <v>28</v>
      </c>
      <c r="R554" s="1">
        <f>_xlfn.PERCENTILE.INC(Tabla1_Resueltas[CicleTime],0.7)</f>
        <v>9</v>
      </c>
      <c r="S554" s="1">
        <f>_xlfn.PERCENTILE.INC(Tabla1_Resueltas[CicleTime],0.5)</f>
        <v>3</v>
      </c>
    </row>
    <row r="555" spans="1:19" x14ac:dyDescent="0.35">
      <c r="A555" t="s">
        <v>19</v>
      </c>
      <c r="B555" t="s">
        <v>2088</v>
      </c>
      <c r="C555" t="s">
        <v>36</v>
      </c>
      <c r="D555" t="s">
        <v>132</v>
      </c>
      <c r="E555" t="s">
        <v>504</v>
      </c>
      <c r="F555">
        <v>6029454</v>
      </c>
      <c r="G555" s="2">
        <v>44909</v>
      </c>
      <c r="H555" s="2">
        <v>44926</v>
      </c>
      <c r="I555" s="2">
        <v>44909</v>
      </c>
      <c r="J555" s="2">
        <v>44911</v>
      </c>
      <c r="K555" t="s">
        <v>1037</v>
      </c>
      <c r="L555" s="2">
        <v>44911</v>
      </c>
      <c r="M555" s="1">
        <f>Tabla1_Resueltas[[#This Row],[Resuelta]]-Tabla1_Resueltas[[#This Row],[Creada]]</f>
        <v>2</v>
      </c>
      <c r="N555" s="1">
        <f>Tabla1_Resueltas[[#This Row],[Fecha Fin Escalado]]-Tabla1_Resueltas[[#This Row],[Fecha Inicio Escalado]]</f>
        <v>2</v>
      </c>
      <c r="O555" s="1">
        <f>YEAR(Tabla1_Resueltas[[#This Row],[Resuelta]])</f>
        <v>2022</v>
      </c>
      <c r="P555" s="1">
        <f>MONTH(Tabla1_Resueltas[[#This Row],[Resuelta]])</f>
        <v>12</v>
      </c>
      <c r="Q555" s="1">
        <f>_xlfn.PERCENTILE.INC(Tabla1_Resueltas[CicleTime],0.85)</f>
        <v>28</v>
      </c>
      <c r="R555" s="1">
        <f>_xlfn.PERCENTILE.INC(Tabla1_Resueltas[CicleTime],0.7)</f>
        <v>9</v>
      </c>
      <c r="S555" s="1">
        <f>_xlfn.PERCENTILE.INC(Tabla1_Resueltas[CicleTime],0.5)</f>
        <v>3</v>
      </c>
    </row>
    <row r="556" spans="1:19" x14ac:dyDescent="0.35">
      <c r="A556" t="s">
        <v>19</v>
      </c>
      <c r="B556" t="s">
        <v>2084</v>
      </c>
      <c r="C556" t="s">
        <v>20</v>
      </c>
      <c r="D556" t="s">
        <v>132</v>
      </c>
      <c r="E556" t="s">
        <v>505</v>
      </c>
      <c r="F556">
        <v>6029203</v>
      </c>
      <c r="G556" s="2">
        <v>44909</v>
      </c>
      <c r="H556" s="2">
        <v>44925</v>
      </c>
      <c r="I556" s="2"/>
      <c r="J556" s="2"/>
      <c r="K556" t="s">
        <v>1037</v>
      </c>
      <c r="L556" s="2">
        <v>44910</v>
      </c>
      <c r="M556" s="1">
        <f>Tabla1_Resueltas[[#This Row],[Resuelta]]-Tabla1_Resueltas[[#This Row],[Creada]]</f>
        <v>1</v>
      </c>
      <c r="N556" s="1">
        <f>Tabla1_Resueltas[[#This Row],[Fecha Fin Escalado]]-Tabla1_Resueltas[[#This Row],[Fecha Inicio Escalado]]</f>
        <v>0</v>
      </c>
      <c r="O556" s="1">
        <f>YEAR(Tabla1_Resueltas[[#This Row],[Resuelta]])</f>
        <v>2022</v>
      </c>
      <c r="P556" s="1">
        <f>MONTH(Tabla1_Resueltas[[#This Row],[Resuelta]])</f>
        <v>12</v>
      </c>
      <c r="Q556" s="1">
        <f>_xlfn.PERCENTILE.INC(Tabla1_Resueltas[CicleTime],0.85)</f>
        <v>28</v>
      </c>
      <c r="R556" s="1">
        <f>_xlfn.PERCENTILE.INC(Tabla1_Resueltas[CicleTime],0.7)</f>
        <v>9</v>
      </c>
      <c r="S556" s="1">
        <f>_xlfn.PERCENTILE.INC(Tabla1_Resueltas[CicleTime],0.5)</f>
        <v>3</v>
      </c>
    </row>
    <row r="557" spans="1:19" x14ac:dyDescent="0.35">
      <c r="A557" t="s">
        <v>19</v>
      </c>
      <c r="B557" t="s">
        <v>2084</v>
      </c>
      <c r="C557" t="s">
        <v>20</v>
      </c>
      <c r="D557" t="s">
        <v>132</v>
      </c>
      <c r="E557" t="s">
        <v>506</v>
      </c>
      <c r="F557">
        <v>6029199</v>
      </c>
      <c r="G557" s="2">
        <v>44909</v>
      </c>
      <c r="H557" s="2">
        <v>44926</v>
      </c>
      <c r="I557" s="2"/>
      <c r="J557" s="2"/>
      <c r="K557" t="s">
        <v>1037</v>
      </c>
      <c r="L557" s="2">
        <v>44911</v>
      </c>
      <c r="M557" s="1">
        <f>Tabla1_Resueltas[[#This Row],[Resuelta]]-Tabla1_Resueltas[[#This Row],[Creada]]</f>
        <v>2</v>
      </c>
      <c r="N557" s="1">
        <f>Tabla1_Resueltas[[#This Row],[Fecha Fin Escalado]]-Tabla1_Resueltas[[#This Row],[Fecha Inicio Escalado]]</f>
        <v>0</v>
      </c>
      <c r="O557" s="1">
        <f>YEAR(Tabla1_Resueltas[[#This Row],[Resuelta]])</f>
        <v>2022</v>
      </c>
      <c r="P557" s="1">
        <f>MONTH(Tabla1_Resueltas[[#This Row],[Resuelta]])</f>
        <v>12</v>
      </c>
      <c r="Q557" s="1">
        <f>_xlfn.PERCENTILE.INC(Tabla1_Resueltas[CicleTime],0.85)</f>
        <v>28</v>
      </c>
      <c r="R557" s="1">
        <f>_xlfn.PERCENTILE.INC(Tabla1_Resueltas[CicleTime],0.7)</f>
        <v>9</v>
      </c>
      <c r="S557" s="1">
        <f>_xlfn.PERCENTILE.INC(Tabla1_Resueltas[CicleTime],0.5)</f>
        <v>3</v>
      </c>
    </row>
    <row r="558" spans="1:19" x14ac:dyDescent="0.35">
      <c r="A558" t="s">
        <v>19</v>
      </c>
      <c r="B558" t="s">
        <v>2084</v>
      </c>
      <c r="C558" t="s">
        <v>20</v>
      </c>
      <c r="D558" t="s">
        <v>132</v>
      </c>
      <c r="E558" t="s">
        <v>507</v>
      </c>
      <c r="F558">
        <v>6029196</v>
      </c>
      <c r="G558" s="2">
        <v>44909</v>
      </c>
      <c r="H558" s="2">
        <v>44930</v>
      </c>
      <c r="I558" s="2">
        <v>44909</v>
      </c>
      <c r="J558" s="2">
        <v>44914</v>
      </c>
      <c r="K558" t="s">
        <v>1037</v>
      </c>
      <c r="L558" s="2">
        <v>44914</v>
      </c>
      <c r="M558" s="1">
        <f>Tabla1_Resueltas[[#This Row],[Resuelta]]-Tabla1_Resueltas[[#This Row],[Creada]]</f>
        <v>5</v>
      </c>
      <c r="N558" s="1">
        <f>Tabla1_Resueltas[[#This Row],[Fecha Fin Escalado]]-Tabla1_Resueltas[[#This Row],[Fecha Inicio Escalado]]</f>
        <v>5</v>
      </c>
      <c r="O558" s="1">
        <f>YEAR(Tabla1_Resueltas[[#This Row],[Resuelta]])</f>
        <v>2022</v>
      </c>
      <c r="P558" s="1">
        <f>MONTH(Tabla1_Resueltas[[#This Row],[Resuelta]])</f>
        <v>12</v>
      </c>
      <c r="Q558" s="1">
        <f>_xlfn.PERCENTILE.INC(Tabla1_Resueltas[CicleTime],0.85)</f>
        <v>28</v>
      </c>
      <c r="R558" s="1">
        <f>_xlfn.PERCENTILE.INC(Tabla1_Resueltas[CicleTime],0.7)</f>
        <v>9</v>
      </c>
      <c r="S558" s="1">
        <f>_xlfn.PERCENTILE.INC(Tabla1_Resueltas[CicleTime],0.5)</f>
        <v>3</v>
      </c>
    </row>
    <row r="559" spans="1:19" x14ac:dyDescent="0.35">
      <c r="A559" t="s">
        <v>19</v>
      </c>
      <c r="B559" t="s">
        <v>2084</v>
      </c>
      <c r="C559" t="s">
        <v>20</v>
      </c>
      <c r="D559" t="s">
        <v>132</v>
      </c>
      <c r="E559" t="s">
        <v>508</v>
      </c>
      <c r="F559">
        <v>6029189</v>
      </c>
      <c r="G559" s="2">
        <v>44909</v>
      </c>
      <c r="H559" s="2">
        <v>44925</v>
      </c>
      <c r="I559" s="2"/>
      <c r="J559" s="2"/>
      <c r="K559" t="s">
        <v>1037</v>
      </c>
      <c r="L559" s="2">
        <v>44910</v>
      </c>
      <c r="M559" s="1">
        <f>Tabla1_Resueltas[[#This Row],[Resuelta]]-Tabla1_Resueltas[[#This Row],[Creada]]</f>
        <v>1</v>
      </c>
      <c r="N559" s="1">
        <f>Tabla1_Resueltas[[#This Row],[Fecha Fin Escalado]]-Tabla1_Resueltas[[#This Row],[Fecha Inicio Escalado]]</f>
        <v>0</v>
      </c>
      <c r="O559" s="1">
        <f>YEAR(Tabla1_Resueltas[[#This Row],[Resuelta]])</f>
        <v>2022</v>
      </c>
      <c r="P559" s="1">
        <f>MONTH(Tabla1_Resueltas[[#This Row],[Resuelta]])</f>
        <v>12</v>
      </c>
      <c r="Q559" s="1">
        <f>_xlfn.PERCENTILE.INC(Tabla1_Resueltas[CicleTime],0.85)</f>
        <v>28</v>
      </c>
      <c r="R559" s="1">
        <f>_xlfn.PERCENTILE.INC(Tabla1_Resueltas[CicleTime],0.7)</f>
        <v>9</v>
      </c>
      <c r="S559" s="1">
        <f>_xlfn.PERCENTILE.INC(Tabla1_Resueltas[CicleTime],0.5)</f>
        <v>3</v>
      </c>
    </row>
    <row r="560" spans="1:19" x14ac:dyDescent="0.35">
      <c r="A560" t="s">
        <v>19</v>
      </c>
      <c r="B560" t="s">
        <v>2084</v>
      </c>
      <c r="C560" t="s">
        <v>20</v>
      </c>
      <c r="D560" t="s">
        <v>132</v>
      </c>
      <c r="E560" t="s">
        <v>509</v>
      </c>
      <c r="F560">
        <v>6029182</v>
      </c>
      <c r="G560" s="2">
        <v>44909</v>
      </c>
      <c r="H560" s="2">
        <v>44926</v>
      </c>
      <c r="I560" s="2"/>
      <c r="J560" s="2"/>
      <c r="K560" t="s">
        <v>1037</v>
      </c>
      <c r="L560" s="2">
        <v>44911</v>
      </c>
      <c r="M560" s="1">
        <f>Tabla1_Resueltas[[#This Row],[Resuelta]]-Tabla1_Resueltas[[#This Row],[Creada]]</f>
        <v>2</v>
      </c>
      <c r="N560" s="1">
        <f>Tabla1_Resueltas[[#This Row],[Fecha Fin Escalado]]-Tabla1_Resueltas[[#This Row],[Fecha Inicio Escalado]]</f>
        <v>0</v>
      </c>
      <c r="O560" s="1">
        <f>YEAR(Tabla1_Resueltas[[#This Row],[Resuelta]])</f>
        <v>2022</v>
      </c>
      <c r="P560" s="1">
        <f>MONTH(Tabla1_Resueltas[[#This Row],[Resuelta]])</f>
        <v>12</v>
      </c>
      <c r="Q560" s="1">
        <f>_xlfn.PERCENTILE.INC(Tabla1_Resueltas[CicleTime],0.85)</f>
        <v>28</v>
      </c>
      <c r="R560" s="1">
        <f>_xlfn.PERCENTILE.INC(Tabla1_Resueltas[CicleTime],0.7)</f>
        <v>9</v>
      </c>
      <c r="S560" s="1">
        <f>_xlfn.PERCENTILE.INC(Tabla1_Resueltas[CicleTime],0.5)</f>
        <v>3</v>
      </c>
    </row>
    <row r="561" spans="1:19" x14ac:dyDescent="0.35">
      <c r="A561" t="s">
        <v>19</v>
      </c>
      <c r="B561" t="s">
        <v>2084</v>
      </c>
      <c r="C561" t="s">
        <v>20</v>
      </c>
      <c r="D561" t="s">
        <v>132</v>
      </c>
      <c r="E561" t="s">
        <v>511</v>
      </c>
      <c r="F561">
        <v>6025836</v>
      </c>
      <c r="G561" s="2">
        <v>44908</v>
      </c>
      <c r="H561" s="2">
        <v>44937</v>
      </c>
      <c r="I561" s="2">
        <v>44908</v>
      </c>
      <c r="J561" s="2">
        <v>44922</v>
      </c>
      <c r="K561" t="s">
        <v>1037</v>
      </c>
      <c r="L561" s="2">
        <v>44922</v>
      </c>
      <c r="M561" s="1">
        <f>Tabla1_Resueltas[[#This Row],[Resuelta]]-Tabla1_Resueltas[[#This Row],[Creada]]</f>
        <v>14</v>
      </c>
      <c r="N561" s="1">
        <f>Tabla1_Resueltas[[#This Row],[Fecha Fin Escalado]]-Tabla1_Resueltas[[#This Row],[Fecha Inicio Escalado]]</f>
        <v>14</v>
      </c>
      <c r="O561" s="1">
        <f>YEAR(Tabla1_Resueltas[[#This Row],[Resuelta]])</f>
        <v>2022</v>
      </c>
      <c r="P561" s="1">
        <f>MONTH(Tabla1_Resueltas[[#This Row],[Resuelta]])</f>
        <v>12</v>
      </c>
      <c r="Q561" s="1">
        <f>_xlfn.PERCENTILE.INC(Tabla1_Resueltas[CicleTime],0.85)</f>
        <v>28</v>
      </c>
      <c r="R561" s="1">
        <f>_xlfn.PERCENTILE.INC(Tabla1_Resueltas[CicleTime],0.7)</f>
        <v>9</v>
      </c>
      <c r="S561" s="1">
        <f>_xlfn.PERCENTILE.INC(Tabla1_Resueltas[CicleTime],0.5)</f>
        <v>3</v>
      </c>
    </row>
    <row r="562" spans="1:19" x14ac:dyDescent="0.35">
      <c r="A562" t="s">
        <v>19</v>
      </c>
      <c r="B562" t="s">
        <v>2090</v>
      </c>
      <c r="C562" t="s">
        <v>18</v>
      </c>
      <c r="D562" t="s">
        <v>132</v>
      </c>
      <c r="E562" t="s">
        <v>512</v>
      </c>
      <c r="F562">
        <v>6025281</v>
      </c>
      <c r="G562" s="2">
        <v>44908</v>
      </c>
      <c r="H562" s="2">
        <v>44925</v>
      </c>
      <c r="I562" s="2"/>
      <c r="J562" s="2"/>
      <c r="K562" t="s">
        <v>1037</v>
      </c>
      <c r="L562" s="2">
        <v>44910</v>
      </c>
      <c r="M562" s="1">
        <f>Tabla1_Resueltas[[#This Row],[Resuelta]]-Tabla1_Resueltas[[#This Row],[Creada]]</f>
        <v>2</v>
      </c>
      <c r="N562" s="1">
        <f>Tabla1_Resueltas[[#This Row],[Fecha Fin Escalado]]-Tabla1_Resueltas[[#This Row],[Fecha Inicio Escalado]]</f>
        <v>0</v>
      </c>
      <c r="O562" s="1">
        <f>YEAR(Tabla1_Resueltas[[#This Row],[Resuelta]])</f>
        <v>2022</v>
      </c>
      <c r="P562" s="1">
        <f>MONTH(Tabla1_Resueltas[[#This Row],[Resuelta]])</f>
        <v>12</v>
      </c>
      <c r="Q562" s="1">
        <f>_xlfn.PERCENTILE.INC(Tabla1_Resueltas[CicleTime],0.85)</f>
        <v>28</v>
      </c>
      <c r="R562" s="1">
        <f>_xlfn.PERCENTILE.INC(Tabla1_Resueltas[CicleTime],0.7)</f>
        <v>9</v>
      </c>
      <c r="S562" s="1">
        <f>_xlfn.PERCENTILE.INC(Tabla1_Resueltas[CicleTime],0.5)</f>
        <v>3</v>
      </c>
    </row>
    <row r="563" spans="1:19" x14ac:dyDescent="0.35">
      <c r="A563" t="s">
        <v>19</v>
      </c>
      <c r="B563" t="s">
        <v>2088</v>
      </c>
      <c r="C563" t="s">
        <v>42</v>
      </c>
      <c r="D563" t="s">
        <v>132</v>
      </c>
      <c r="E563" t="s">
        <v>513</v>
      </c>
      <c r="F563">
        <v>6025248</v>
      </c>
      <c r="G563" s="2">
        <v>44908</v>
      </c>
      <c r="H563" s="2">
        <v>44938</v>
      </c>
      <c r="I563" s="2">
        <v>44909</v>
      </c>
      <c r="J563" s="2">
        <v>44922</v>
      </c>
      <c r="K563" t="s">
        <v>1037</v>
      </c>
      <c r="L563" s="2">
        <v>44922</v>
      </c>
      <c r="M563" s="1">
        <f>Tabla1_Resueltas[[#This Row],[Resuelta]]-Tabla1_Resueltas[[#This Row],[Creada]]</f>
        <v>14</v>
      </c>
      <c r="N563" s="1">
        <f>Tabla1_Resueltas[[#This Row],[Fecha Fin Escalado]]-Tabla1_Resueltas[[#This Row],[Fecha Inicio Escalado]]</f>
        <v>13</v>
      </c>
      <c r="O563" s="1">
        <f>YEAR(Tabla1_Resueltas[[#This Row],[Resuelta]])</f>
        <v>2022</v>
      </c>
      <c r="P563" s="1">
        <f>MONTH(Tabla1_Resueltas[[#This Row],[Resuelta]])</f>
        <v>12</v>
      </c>
      <c r="Q563" s="1">
        <f>_xlfn.PERCENTILE.INC(Tabla1_Resueltas[CicleTime],0.85)</f>
        <v>28</v>
      </c>
      <c r="R563" s="1">
        <f>_xlfn.PERCENTILE.INC(Tabla1_Resueltas[CicleTime],0.7)</f>
        <v>9</v>
      </c>
      <c r="S563" s="1">
        <f>_xlfn.PERCENTILE.INC(Tabla1_Resueltas[CicleTime],0.5)</f>
        <v>3</v>
      </c>
    </row>
    <row r="564" spans="1:19" x14ac:dyDescent="0.35">
      <c r="A564" t="s">
        <v>17</v>
      </c>
      <c r="B564" t="s">
        <v>2083</v>
      </c>
      <c r="C564" t="s">
        <v>18</v>
      </c>
      <c r="D564" t="s">
        <v>132</v>
      </c>
      <c r="E564" t="s">
        <v>514</v>
      </c>
      <c r="F564">
        <v>6025241</v>
      </c>
      <c r="G564" s="2">
        <v>44908</v>
      </c>
      <c r="H564" s="2">
        <v>44924</v>
      </c>
      <c r="I564" s="2"/>
      <c r="J564" s="2"/>
      <c r="K564" t="s">
        <v>1037</v>
      </c>
      <c r="L564" s="2">
        <v>44909</v>
      </c>
      <c r="M564" s="1">
        <f>Tabla1_Resueltas[[#This Row],[Resuelta]]-Tabla1_Resueltas[[#This Row],[Creada]]</f>
        <v>1</v>
      </c>
      <c r="N564" s="1">
        <f>Tabla1_Resueltas[[#This Row],[Fecha Fin Escalado]]-Tabla1_Resueltas[[#This Row],[Fecha Inicio Escalado]]</f>
        <v>0</v>
      </c>
      <c r="O564" s="1">
        <f>YEAR(Tabla1_Resueltas[[#This Row],[Resuelta]])</f>
        <v>2022</v>
      </c>
      <c r="P564" s="1">
        <f>MONTH(Tabla1_Resueltas[[#This Row],[Resuelta]])</f>
        <v>12</v>
      </c>
      <c r="Q564" s="1">
        <f>_xlfn.PERCENTILE.INC(Tabla1_Resueltas[CicleTime],0.85)</f>
        <v>28</v>
      </c>
      <c r="R564" s="1">
        <f>_xlfn.PERCENTILE.INC(Tabla1_Resueltas[CicleTime],0.7)</f>
        <v>9</v>
      </c>
      <c r="S564" s="1">
        <f>_xlfn.PERCENTILE.INC(Tabla1_Resueltas[CicleTime],0.5)</f>
        <v>3</v>
      </c>
    </row>
    <row r="565" spans="1:19" x14ac:dyDescent="0.35">
      <c r="A565" t="s">
        <v>17</v>
      </c>
      <c r="B565" t="s">
        <v>2096</v>
      </c>
      <c r="C565" t="s">
        <v>20</v>
      </c>
      <c r="D565" t="s">
        <v>132</v>
      </c>
      <c r="E565" t="s">
        <v>515</v>
      </c>
      <c r="F565">
        <v>6024569</v>
      </c>
      <c r="G565" s="2">
        <v>44908</v>
      </c>
      <c r="H565" s="2">
        <v>44925</v>
      </c>
      <c r="I565" s="2"/>
      <c r="J565" s="2"/>
      <c r="K565" t="s">
        <v>1037</v>
      </c>
      <c r="L565" s="2">
        <v>44909</v>
      </c>
      <c r="M565" s="1">
        <f>Tabla1_Resueltas[[#This Row],[Resuelta]]-Tabla1_Resueltas[[#This Row],[Creada]]</f>
        <v>1</v>
      </c>
      <c r="N565" s="1">
        <f>Tabla1_Resueltas[[#This Row],[Fecha Fin Escalado]]-Tabla1_Resueltas[[#This Row],[Fecha Inicio Escalado]]</f>
        <v>0</v>
      </c>
      <c r="O565" s="1">
        <f>YEAR(Tabla1_Resueltas[[#This Row],[Resuelta]])</f>
        <v>2022</v>
      </c>
      <c r="P565" s="1">
        <f>MONTH(Tabla1_Resueltas[[#This Row],[Resuelta]])</f>
        <v>12</v>
      </c>
      <c r="Q565" s="1">
        <f>_xlfn.PERCENTILE.INC(Tabla1_Resueltas[CicleTime],0.85)</f>
        <v>28</v>
      </c>
      <c r="R565" s="1">
        <f>_xlfn.PERCENTILE.INC(Tabla1_Resueltas[CicleTime],0.7)</f>
        <v>9</v>
      </c>
      <c r="S565" s="1">
        <f>_xlfn.PERCENTILE.INC(Tabla1_Resueltas[CicleTime],0.5)</f>
        <v>3</v>
      </c>
    </row>
    <row r="566" spans="1:19" x14ac:dyDescent="0.35">
      <c r="A566" t="s">
        <v>17</v>
      </c>
      <c r="B566" t="s">
        <v>2096</v>
      </c>
      <c r="C566" t="s">
        <v>20</v>
      </c>
      <c r="D566" t="s">
        <v>132</v>
      </c>
      <c r="E566" t="s">
        <v>517</v>
      </c>
      <c r="F566">
        <v>6021935</v>
      </c>
      <c r="G566" s="2">
        <v>44908</v>
      </c>
      <c r="H566" s="2">
        <v>44923</v>
      </c>
      <c r="I566" s="2"/>
      <c r="J566" s="2"/>
      <c r="K566" t="s">
        <v>1037</v>
      </c>
      <c r="L566" s="2">
        <v>44908</v>
      </c>
      <c r="M566" s="1">
        <f>Tabla1_Resueltas[[#This Row],[Resuelta]]-Tabla1_Resueltas[[#This Row],[Creada]]</f>
        <v>0</v>
      </c>
      <c r="N566" s="1">
        <f>Tabla1_Resueltas[[#This Row],[Fecha Fin Escalado]]-Tabla1_Resueltas[[#This Row],[Fecha Inicio Escalado]]</f>
        <v>0</v>
      </c>
      <c r="O566" s="1">
        <f>YEAR(Tabla1_Resueltas[[#This Row],[Resuelta]])</f>
        <v>2022</v>
      </c>
      <c r="P566" s="1">
        <f>MONTH(Tabla1_Resueltas[[#This Row],[Resuelta]])</f>
        <v>12</v>
      </c>
      <c r="Q566" s="1">
        <f>_xlfn.PERCENTILE.INC(Tabla1_Resueltas[CicleTime],0.85)</f>
        <v>28</v>
      </c>
      <c r="R566" s="1">
        <f>_xlfn.PERCENTILE.INC(Tabla1_Resueltas[CicleTime],0.7)</f>
        <v>9</v>
      </c>
      <c r="S566" s="1">
        <f>_xlfn.PERCENTILE.INC(Tabla1_Resueltas[CicleTime],0.5)</f>
        <v>3</v>
      </c>
    </row>
    <row r="567" spans="1:19" x14ac:dyDescent="0.35">
      <c r="A567" t="s">
        <v>19</v>
      </c>
      <c r="B567" t="s">
        <v>2084</v>
      </c>
      <c r="C567" t="s">
        <v>43</v>
      </c>
      <c r="D567" t="s">
        <v>132</v>
      </c>
      <c r="E567" t="s">
        <v>518</v>
      </c>
      <c r="F567">
        <v>6021673</v>
      </c>
      <c r="G567" s="2">
        <v>44908</v>
      </c>
      <c r="H567" s="2">
        <v>44924</v>
      </c>
      <c r="I567" s="2">
        <v>44908</v>
      </c>
      <c r="J567" s="2">
        <v>44908</v>
      </c>
      <c r="K567" t="s">
        <v>1037</v>
      </c>
      <c r="L567" s="2">
        <v>44908</v>
      </c>
      <c r="M567" s="1">
        <f>Tabla1_Resueltas[[#This Row],[Resuelta]]-Tabla1_Resueltas[[#This Row],[Creada]]</f>
        <v>0</v>
      </c>
      <c r="N567" s="1">
        <f>Tabla1_Resueltas[[#This Row],[Fecha Fin Escalado]]-Tabla1_Resueltas[[#This Row],[Fecha Inicio Escalado]]</f>
        <v>0</v>
      </c>
      <c r="O567" s="1">
        <f>YEAR(Tabla1_Resueltas[[#This Row],[Resuelta]])</f>
        <v>2022</v>
      </c>
      <c r="P567" s="1">
        <f>MONTH(Tabla1_Resueltas[[#This Row],[Resuelta]])</f>
        <v>12</v>
      </c>
      <c r="Q567" s="1">
        <f>_xlfn.PERCENTILE.INC(Tabla1_Resueltas[CicleTime],0.85)</f>
        <v>28</v>
      </c>
      <c r="R567" s="1">
        <f>_xlfn.PERCENTILE.INC(Tabla1_Resueltas[CicleTime],0.7)</f>
        <v>9</v>
      </c>
      <c r="S567" s="1">
        <f>_xlfn.PERCENTILE.INC(Tabla1_Resueltas[CicleTime],0.5)</f>
        <v>3</v>
      </c>
    </row>
    <row r="568" spans="1:19" x14ac:dyDescent="0.35">
      <c r="A568" t="s">
        <v>19</v>
      </c>
      <c r="B568" t="s">
        <v>2084</v>
      </c>
      <c r="C568" t="s">
        <v>36</v>
      </c>
      <c r="D568" t="s">
        <v>132</v>
      </c>
      <c r="E568" t="s">
        <v>519</v>
      </c>
      <c r="F568">
        <v>6021659</v>
      </c>
      <c r="G568" s="2">
        <v>44908</v>
      </c>
      <c r="H568" s="2">
        <v>44925</v>
      </c>
      <c r="I568" s="2">
        <v>44908</v>
      </c>
      <c r="J568" s="2">
        <v>44909</v>
      </c>
      <c r="K568" t="s">
        <v>1037</v>
      </c>
      <c r="L568" s="2">
        <v>44909</v>
      </c>
      <c r="M568" s="1">
        <f>Tabla1_Resueltas[[#This Row],[Resuelta]]-Tabla1_Resueltas[[#This Row],[Creada]]</f>
        <v>1</v>
      </c>
      <c r="N568" s="1">
        <f>Tabla1_Resueltas[[#This Row],[Fecha Fin Escalado]]-Tabla1_Resueltas[[#This Row],[Fecha Inicio Escalado]]</f>
        <v>1</v>
      </c>
      <c r="O568" s="1">
        <f>YEAR(Tabla1_Resueltas[[#This Row],[Resuelta]])</f>
        <v>2022</v>
      </c>
      <c r="P568" s="1">
        <f>MONTH(Tabla1_Resueltas[[#This Row],[Resuelta]])</f>
        <v>12</v>
      </c>
      <c r="Q568" s="1">
        <f>_xlfn.PERCENTILE.INC(Tabla1_Resueltas[CicleTime],0.85)</f>
        <v>28</v>
      </c>
      <c r="R568" s="1">
        <f>_xlfn.PERCENTILE.INC(Tabla1_Resueltas[CicleTime],0.7)</f>
        <v>9</v>
      </c>
      <c r="S568" s="1">
        <f>_xlfn.PERCENTILE.INC(Tabla1_Resueltas[CicleTime],0.5)</f>
        <v>3</v>
      </c>
    </row>
    <row r="569" spans="1:19" x14ac:dyDescent="0.35">
      <c r="A569" t="s">
        <v>19</v>
      </c>
      <c r="B569" t="s">
        <v>2090</v>
      </c>
      <c r="C569" t="s">
        <v>18</v>
      </c>
      <c r="D569" t="s">
        <v>132</v>
      </c>
      <c r="E569" t="s">
        <v>521</v>
      </c>
      <c r="F569">
        <v>6018266</v>
      </c>
      <c r="G569" s="2">
        <v>44907</v>
      </c>
      <c r="H569" s="2">
        <v>44929</v>
      </c>
      <c r="I569" s="2"/>
      <c r="J569" s="2"/>
      <c r="K569" t="s">
        <v>1037</v>
      </c>
      <c r="L569" s="2">
        <v>44914</v>
      </c>
      <c r="M569" s="1">
        <f>Tabla1_Resueltas[[#This Row],[Resuelta]]-Tabla1_Resueltas[[#This Row],[Creada]]</f>
        <v>7</v>
      </c>
      <c r="N569" s="1">
        <f>Tabla1_Resueltas[[#This Row],[Fecha Fin Escalado]]-Tabla1_Resueltas[[#This Row],[Fecha Inicio Escalado]]</f>
        <v>0</v>
      </c>
      <c r="O569" s="1">
        <f>YEAR(Tabla1_Resueltas[[#This Row],[Resuelta]])</f>
        <v>2022</v>
      </c>
      <c r="P569" s="1">
        <f>MONTH(Tabla1_Resueltas[[#This Row],[Resuelta]])</f>
        <v>12</v>
      </c>
      <c r="Q569" s="1">
        <f>_xlfn.PERCENTILE.INC(Tabla1_Resueltas[CicleTime],0.85)</f>
        <v>28</v>
      </c>
      <c r="R569" s="1">
        <f>_xlfn.PERCENTILE.INC(Tabla1_Resueltas[CicleTime],0.7)</f>
        <v>9</v>
      </c>
      <c r="S569" s="1">
        <f>_xlfn.PERCENTILE.INC(Tabla1_Resueltas[CicleTime],0.5)</f>
        <v>3</v>
      </c>
    </row>
    <row r="570" spans="1:19" x14ac:dyDescent="0.35">
      <c r="A570" t="s">
        <v>17</v>
      </c>
      <c r="B570" t="s">
        <v>2083</v>
      </c>
      <c r="C570" t="s">
        <v>18</v>
      </c>
      <c r="D570" t="s">
        <v>132</v>
      </c>
      <c r="E570" t="s">
        <v>522</v>
      </c>
      <c r="F570">
        <v>6016516</v>
      </c>
      <c r="G570" s="2">
        <v>44907</v>
      </c>
      <c r="H570" s="2">
        <v>44924</v>
      </c>
      <c r="I570" s="2"/>
      <c r="J570" s="2"/>
      <c r="K570" t="s">
        <v>1037</v>
      </c>
      <c r="L570" s="2">
        <v>44909</v>
      </c>
      <c r="M570" s="1">
        <f>Tabla1_Resueltas[[#This Row],[Resuelta]]-Tabla1_Resueltas[[#This Row],[Creada]]</f>
        <v>2</v>
      </c>
      <c r="N570" s="1">
        <f>Tabla1_Resueltas[[#This Row],[Fecha Fin Escalado]]-Tabla1_Resueltas[[#This Row],[Fecha Inicio Escalado]]</f>
        <v>0</v>
      </c>
      <c r="O570" s="1">
        <f>YEAR(Tabla1_Resueltas[[#This Row],[Resuelta]])</f>
        <v>2022</v>
      </c>
      <c r="P570" s="1">
        <f>MONTH(Tabla1_Resueltas[[#This Row],[Resuelta]])</f>
        <v>12</v>
      </c>
      <c r="Q570" s="1">
        <f>_xlfn.PERCENTILE.INC(Tabla1_Resueltas[CicleTime],0.85)</f>
        <v>28</v>
      </c>
      <c r="R570" s="1">
        <f>_xlfn.PERCENTILE.INC(Tabla1_Resueltas[CicleTime],0.7)</f>
        <v>9</v>
      </c>
      <c r="S570" s="1">
        <f>_xlfn.PERCENTILE.INC(Tabla1_Resueltas[CicleTime],0.5)</f>
        <v>3</v>
      </c>
    </row>
    <row r="571" spans="1:19" x14ac:dyDescent="0.35">
      <c r="A571" t="s">
        <v>17</v>
      </c>
      <c r="B571" t="s">
        <v>2083</v>
      </c>
      <c r="C571" t="s">
        <v>20</v>
      </c>
      <c r="D571" t="s">
        <v>132</v>
      </c>
      <c r="E571" t="s">
        <v>524</v>
      </c>
      <c r="F571">
        <v>6015628</v>
      </c>
      <c r="G571" s="2">
        <v>44907</v>
      </c>
      <c r="H571" s="2">
        <v>44922</v>
      </c>
      <c r="I571" s="2"/>
      <c r="J571" s="2"/>
      <c r="K571" t="s">
        <v>1037</v>
      </c>
      <c r="L571" s="2">
        <v>44907</v>
      </c>
      <c r="M571" s="1">
        <f>Tabla1_Resueltas[[#This Row],[Resuelta]]-Tabla1_Resueltas[[#This Row],[Creada]]</f>
        <v>0</v>
      </c>
      <c r="N571" s="1">
        <f>Tabla1_Resueltas[[#This Row],[Fecha Fin Escalado]]-Tabla1_Resueltas[[#This Row],[Fecha Inicio Escalado]]</f>
        <v>0</v>
      </c>
      <c r="O571" s="1">
        <f>YEAR(Tabla1_Resueltas[[#This Row],[Resuelta]])</f>
        <v>2022</v>
      </c>
      <c r="P571" s="1">
        <f>MONTH(Tabla1_Resueltas[[#This Row],[Resuelta]])</f>
        <v>12</v>
      </c>
      <c r="Q571" s="1">
        <f>_xlfn.PERCENTILE.INC(Tabla1_Resueltas[CicleTime],0.85)</f>
        <v>28</v>
      </c>
      <c r="R571" s="1">
        <f>_xlfn.PERCENTILE.INC(Tabla1_Resueltas[CicleTime],0.7)</f>
        <v>9</v>
      </c>
      <c r="S571" s="1">
        <f>_xlfn.PERCENTILE.INC(Tabla1_Resueltas[CicleTime],0.5)</f>
        <v>3</v>
      </c>
    </row>
    <row r="572" spans="1:19" x14ac:dyDescent="0.35">
      <c r="A572" t="s">
        <v>19</v>
      </c>
      <c r="B572" t="s">
        <v>2088</v>
      </c>
      <c r="C572" t="s">
        <v>20</v>
      </c>
      <c r="D572" t="s">
        <v>132</v>
      </c>
      <c r="E572" t="s">
        <v>525</v>
      </c>
      <c r="F572">
        <v>6015451</v>
      </c>
      <c r="G572" s="2">
        <v>44907</v>
      </c>
      <c r="H572" s="2">
        <v>44922</v>
      </c>
      <c r="I572" s="2"/>
      <c r="J572" s="2"/>
      <c r="K572" t="s">
        <v>1037</v>
      </c>
      <c r="L572" s="2">
        <v>44907</v>
      </c>
      <c r="M572" s="1">
        <f>Tabla1_Resueltas[[#This Row],[Resuelta]]-Tabla1_Resueltas[[#This Row],[Creada]]</f>
        <v>0</v>
      </c>
      <c r="N572" s="1">
        <f>Tabla1_Resueltas[[#This Row],[Fecha Fin Escalado]]-Tabla1_Resueltas[[#This Row],[Fecha Inicio Escalado]]</f>
        <v>0</v>
      </c>
      <c r="O572" s="1">
        <f>YEAR(Tabla1_Resueltas[[#This Row],[Resuelta]])</f>
        <v>2022</v>
      </c>
      <c r="P572" s="1">
        <f>MONTH(Tabla1_Resueltas[[#This Row],[Resuelta]])</f>
        <v>12</v>
      </c>
      <c r="Q572" s="1">
        <f>_xlfn.PERCENTILE.INC(Tabla1_Resueltas[CicleTime],0.85)</f>
        <v>28</v>
      </c>
      <c r="R572" s="1">
        <f>_xlfn.PERCENTILE.INC(Tabla1_Resueltas[CicleTime],0.7)</f>
        <v>9</v>
      </c>
      <c r="S572" s="1">
        <f>_xlfn.PERCENTILE.INC(Tabla1_Resueltas[CicleTime],0.5)</f>
        <v>3</v>
      </c>
    </row>
    <row r="573" spans="1:19" x14ac:dyDescent="0.35">
      <c r="A573" t="s">
        <v>17</v>
      </c>
      <c r="B573" t="s">
        <v>2083</v>
      </c>
      <c r="C573" t="s">
        <v>20</v>
      </c>
      <c r="D573" t="s">
        <v>132</v>
      </c>
      <c r="E573" t="s">
        <v>526</v>
      </c>
      <c r="F573">
        <v>6014357</v>
      </c>
      <c r="G573" s="2">
        <v>44907</v>
      </c>
      <c r="H573" s="2">
        <v>44922</v>
      </c>
      <c r="I573" s="2"/>
      <c r="J573" s="2"/>
      <c r="K573" t="s">
        <v>1037</v>
      </c>
      <c r="L573" s="2">
        <v>44907</v>
      </c>
      <c r="M573" s="1">
        <f>Tabla1_Resueltas[[#This Row],[Resuelta]]-Tabla1_Resueltas[[#This Row],[Creada]]</f>
        <v>0</v>
      </c>
      <c r="N573" s="1">
        <f>Tabla1_Resueltas[[#This Row],[Fecha Fin Escalado]]-Tabla1_Resueltas[[#This Row],[Fecha Inicio Escalado]]</f>
        <v>0</v>
      </c>
      <c r="O573" s="1">
        <f>YEAR(Tabla1_Resueltas[[#This Row],[Resuelta]])</f>
        <v>2022</v>
      </c>
      <c r="P573" s="1">
        <f>MONTH(Tabla1_Resueltas[[#This Row],[Resuelta]])</f>
        <v>12</v>
      </c>
      <c r="Q573" s="1">
        <f>_xlfn.PERCENTILE.INC(Tabla1_Resueltas[CicleTime],0.85)</f>
        <v>28</v>
      </c>
      <c r="R573" s="1">
        <f>_xlfn.PERCENTILE.INC(Tabla1_Resueltas[CicleTime],0.7)</f>
        <v>9</v>
      </c>
      <c r="S573" s="1">
        <f>_xlfn.PERCENTILE.INC(Tabla1_Resueltas[CicleTime],0.5)</f>
        <v>3</v>
      </c>
    </row>
    <row r="574" spans="1:19" x14ac:dyDescent="0.35">
      <c r="A574" t="s">
        <v>19</v>
      </c>
      <c r="B574" t="s">
        <v>2086</v>
      </c>
      <c r="C574" t="s">
        <v>36</v>
      </c>
      <c r="D574" t="s">
        <v>132</v>
      </c>
      <c r="E574" t="s">
        <v>527</v>
      </c>
      <c r="F574">
        <v>6013430</v>
      </c>
      <c r="G574" s="2">
        <v>44907</v>
      </c>
      <c r="H574" s="2">
        <v>44926</v>
      </c>
      <c r="I574" s="2">
        <v>44909</v>
      </c>
      <c r="J574" s="2">
        <v>44911</v>
      </c>
      <c r="K574" t="s">
        <v>1037</v>
      </c>
      <c r="L574" s="2">
        <v>44911</v>
      </c>
      <c r="M574" s="1">
        <f>Tabla1_Resueltas[[#This Row],[Resuelta]]-Tabla1_Resueltas[[#This Row],[Creada]]</f>
        <v>4</v>
      </c>
      <c r="N574" s="1">
        <f>Tabla1_Resueltas[[#This Row],[Fecha Fin Escalado]]-Tabla1_Resueltas[[#This Row],[Fecha Inicio Escalado]]</f>
        <v>2</v>
      </c>
      <c r="O574" s="1">
        <f>YEAR(Tabla1_Resueltas[[#This Row],[Resuelta]])</f>
        <v>2022</v>
      </c>
      <c r="P574" s="1">
        <f>MONTH(Tabla1_Resueltas[[#This Row],[Resuelta]])</f>
        <v>12</v>
      </c>
      <c r="Q574" s="1">
        <f>_xlfn.PERCENTILE.INC(Tabla1_Resueltas[CicleTime],0.85)</f>
        <v>28</v>
      </c>
      <c r="R574" s="1">
        <f>_xlfn.PERCENTILE.INC(Tabla1_Resueltas[CicleTime],0.7)</f>
        <v>9</v>
      </c>
      <c r="S574" s="1">
        <f>_xlfn.PERCENTILE.INC(Tabla1_Resueltas[CicleTime],0.5)</f>
        <v>3</v>
      </c>
    </row>
    <row r="575" spans="1:19" x14ac:dyDescent="0.35">
      <c r="A575" t="s">
        <v>19</v>
      </c>
      <c r="B575" t="s">
        <v>2086</v>
      </c>
      <c r="C575" t="s">
        <v>20</v>
      </c>
      <c r="D575" t="s">
        <v>132</v>
      </c>
      <c r="E575" t="s">
        <v>528</v>
      </c>
      <c r="F575">
        <v>6013170</v>
      </c>
      <c r="G575" s="2">
        <v>44907</v>
      </c>
      <c r="H575" s="2">
        <v>44925</v>
      </c>
      <c r="I575" s="2"/>
      <c r="J575" s="2"/>
      <c r="K575" t="s">
        <v>1037</v>
      </c>
      <c r="L575" s="2">
        <v>44910</v>
      </c>
      <c r="M575" s="1">
        <f>Tabla1_Resueltas[[#This Row],[Resuelta]]-Tabla1_Resueltas[[#This Row],[Creada]]</f>
        <v>3</v>
      </c>
      <c r="N575" s="1">
        <f>Tabla1_Resueltas[[#This Row],[Fecha Fin Escalado]]-Tabla1_Resueltas[[#This Row],[Fecha Inicio Escalado]]</f>
        <v>0</v>
      </c>
      <c r="O575" s="1">
        <f>YEAR(Tabla1_Resueltas[[#This Row],[Resuelta]])</f>
        <v>2022</v>
      </c>
      <c r="P575" s="1">
        <f>MONTH(Tabla1_Resueltas[[#This Row],[Resuelta]])</f>
        <v>12</v>
      </c>
      <c r="Q575" s="1">
        <f>_xlfn.PERCENTILE.INC(Tabla1_Resueltas[CicleTime],0.85)</f>
        <v>28</v>
      </c>
      <c r="R575" s="1">
        <f>_xlfn.PERCENTILE.INC(Tabla1_Resueltas[CicleTime],0.7)</f>
        <v>9</v>
      </c>
      <c r="S575" s="1">
        <f>_xlfn.PERCENTILE.INC(Tabla1_Resueltas[CicleTime],0.5)</f>
        <v>3</v>
      </c>
    </row>
    <row r="576" spans="1:19" x14ac:dyDescent="0.35">
      <c r="A576" t="s">
        <v>19</v>
      </c>
      <c r="B576" t="s">
        <v>2086</v>
      </c>
      <c r="C576" t="s">
        <v>20</v>
      </c>
      <c r="D576" t="s">
        <v>132</v>
      </c>
      <c r="E576" t="s">
        <v>529</v>
      </c>
      <c r="F576">
        <v>6013161</v>
      </c>
      <c r="G576" s="2">
        <v>44907</v>
      </c>
      <c r="H576" s="2">
        <v>44923</v>
      </c>
      <c r="I576" s="2"/>
      <c r="J576" s="2"/>
      <c r="K576" t="s">
        <v>1037</v>
      </c>
      <c r="L576" s="2">
        <v>44908</v>
      </c>
      <c r="M576" s="1">
        <f>Tabla1_Resueltas[[#This Row],[Resuelta]]-Tabla1_Resueltas[[#This Row],[Creada]]</f>
        <v>1</v>
      </c>
      <c r="N576" s="1">
        <f>Tabla1_Resueltas[[#This Row],[Fecha Fin Escalado]]-Tabla1_Resueltas[[#This Row],[Fecha Inicio Escalado]]</f>
        <v>0</v>
      </c>
      <c r="O576" s="1">
        <f>YEAR(Tabla1_Resueltas[[#This Row],[Resuelta]])</f>
        <v>2022</v>
      </c>
      <c r="P576" s="1">
        <f>MONTH(Tabla1_Resueltas[[#This Row],[Resuelta]])</f>
        <v>12</v>
      </c>
      <c r="Q576" s="1">
        <f>_xlfn.PERCENTILE.INC(Tabla1_Resueltas[CicleTime],0.85)</f>
        <v>28</v>
      </c>
      <c r="R576" s="1">
        <f>_xlfn.PERCENTILE.INC(Tabla1_Resueltas[CicleTime],0.7)</f>
        <v>9</v>
      </c>
      <c r="S576" s="1">
        <f>_xlfn.PERCENTILE.INC(Tabla1_Resueltas[CicleTime],0.5)</f>
        <v>3</v>
      </c>
    </row>
    <row r="577" spans="1:19" x14ac:dyDescent="0.35">
      <c r="A577" t="s">
        <v>19</v>
      </c>
      <c r="B577" t="s">
        <v>2088</v>
      </c>
      <c r="C577" t="s">
        <v>20</v>
      </c>
      <c r="D577" t="s">
        <v>132</v>
      </c>
      <c r="E577" t="s">
        <v>530</v>
      </c>
      <c r="F577">
        <v>6012989</v>
      </c>
      <c r="G577" s="2">
        <v>44907</v>
      </c>
      <c r="H577" s="2">
        <v>44922</v>
      </c>
      <c r="I577" s="2"/>
      <c r="J577" s="2"/>
      <c r="K577" t="s">
        <v>1037</v>
      </c>
      <c r="L577" s="2">
        <v>44907</v>
      </c>
      <c r="M577" s="1">
        <f>Tabla1_Resueltas[[#This Row],[Resuelta]]-Tabla1_Resueltas[[#This Row],[Creada]]</f>
        <v>0</v>
      </c>
      <c r="N577" s="1">
        <f>Tabla1_Resueltas[[#This Row],[Fecha Fin Escalado]]-Tabla1_Resueltas[[#This Row],[Fecha Inicio Escalado]]</f>
        <v>0</v>
      </c>
      <c r="O577" s="1">
        <f>YEAR(Tabla1_Resueltas[[#This Row],[Resuelta]])</f>
        <v>2022</v>
      </c>
      <c r="P577" s="1">
        <f>MONTH(Tabla1_Resueltas[[#This Row],[Resuelta]])</f>
        <v>12</v>
      </c>
      <c r="Q577" s="1">
        <f>_xlfn.PERCENTILE.INC(Tabla1_Resueltas[CicleTime],0.85)</f>
        <v>28</v>
      </c>
      <c r="R577" s="1">
        <f>_xlfn.PERCENTILE.INC(Tabla1_Resueltas[CicleTime],0.7)</f>
        <v>9</v>
      </c>
      <c r="S577" s="1">
        <f>_xlfn.PERCENTILE.INC(Tabla1_Resueltas[CicleTime],0.5)</f>
        <v>3</v>
      </c>
    </row>
    <row r="578" spans="1:19" x14ac:dyDescent="0.35">
      <c r="A578" t="s">
        <v>19</v>
      </c>
      <c r="B578" t="s">
        <v>2088</v>
      </c>
      <c r="C578" t="s">
        <v>20</v>
      </c>
      <c r="D578" t="s">
        <v>132</v>
      </c>
      <c r="E578" t="s">
        <v>531</v>
      </c>
      <c r="F578">
        <v>6012964</v>
      </c>
      <c r="G578" s="2">
        <v>44907</v>
      </c>
      <c r="H578" s="2">
        <v>44922</v>
      </c>
      <c r="I578" s="2"/>
      <c r="J578" s="2"/>
      <c r="K578" t="s">
        <v>1037</v>
      </c>
      <c r="L578" s="2">
        <v>44907</v>
      </c>
      <c r="M578" s="1">
        <f>Tabla1_Resueltas[[#This Row],[Resuelta]]-Tabla1_Resueltas[[#This Row],[Creada]]</f>
        <v>0</v>
      </c>
      <c r="N578" s="1">
        <f>Tabla1_Resueltas[[#This Row],[Fecha Fin Escalado]]-Tabla1_Resueltas[[#This Row],[Fecha Inicio Escalado]]</f>
        <v>0</v>
      </c>
      <c r="O578" s="1">
        <f>YEAR(Tabla1_Resueltas[[#This Row],[Resuelta]])</f>
        <v>2022</v>
      </c>
      <c r="P578" s="1">
        <f>MONTH(Tabla1_Resueltas[[#This Row],[Resuelta]])</f>
        <v>12</v>
      </c>
      <c r="Q578" s="1">
        <f>_xlfn.PERCENTILE.INC(Tabla1_Resueltas[CicleTime],0.85)</f>
        <v>28</v>
      </c>
      <c r="R578" s="1">
        <f>_xlfn.PERCENTILE.INC(Tabla1_Resueltas[CicleTime],0.7)</f>
        <v>9</v>
      </c>
      <c r="S578" s="1">
        <f>_xlfn.PERCENTILE.INC(Tabla1_Resueltas[CicleTime],0.5)</f>
        <v>3</v>
      </c>
    </row>
    <row r="579" spans="1:19" x14ac:dyDescent="0.35">
      <c r="A579" t="s">
        <v>17</v>
      </c>
      <c r="B579" t="s">
        <v>2083</v>
      </c>
      <c r="C579" t="s">
        <v>20</v>
      </c>
      <c r="D579" t="s">
        <v>132</v>
      </c>
      <c r="E579" t="s">
        <v>532</v>
      </c>
      <c r="F579">
        <v>6012934</v>
      </c>
      <c r="G579" s="2">
        <v>44907</v>
      </c>
      <c r="H579" s="2">
        <v>44923</v>
      </c>
      <c r="I579" s="2"/>
      <c r="J579" s="2"/>
      <c r="K579" t="s">
        <v>1037</v>
      </c>
      <c r="L579" s="2">
        <v>44907</v>
      </c>
      <c r="M579" s="1">
        <f>Tabla1_Resueltas[[#This Row],[Resuelta]]-Tabla1_Resueltas[[#This Row],[Creada]]</f>
        <v>0</v>
      </c>
      <c r="N579" s="1">
        <f>Tabla1_Resueltas[[#This Row],[Fecha Fin Escalado]]-Tabla1_Resueltas[[#This Row],[Fecha Inicio Escalado]]</f>
        <v>0</v>
      </c>
      <c r="O579" s="1">
        <f>YEAR(Tabla1_Resueltas[[#This Row],[Resuelta]])</f>
        <v>2022</v>
      </c>
      <c r="P579" s="1">
        <f>MONTH(Tabla1_Resueltas[[#This Row],[Resuelta]])</f>
        <v>12</v>
      </c>
      <c r="Q579" s="1">
        <f>_xlfn.PERCENTILE.INC(Tabla1_Resueltas[CicleTime],0.85)</f>
        <v>28</v>
      </c>
      <c r="R579" s="1">
        <f>_xlfn.PERCENTILE.INC(Tabla1_Resueltas[CicleTime],0.7)</f>
        <v>9</v>
      </c>
      <c r="S579" s="1">
        <f>_xlfn.PERCENTILE.INC(Tabla1_Resueltas[CicleTime],0.5)</f>
        <v>3</v>
      </c>
    </row>
    <row r="580" spans="1:19" x14ac:dyDescent="0.35">
      <c r="A580" t="s">
        <v>17</v>
      </c>
      <c r="B580" t="s">
        <v>2083</v>
      </c>
      <c r="C580" t="s">
        <v>20</v>
      </c>
      <c r="D580" t="s">
        <v>132</v>
      </c>
      <c r="E580" t="s">
        <v>533</v>
      </c>
      <c r="F580">
        <v>6012600</v>
      </c>
      <c r="G580" s="2">
        <v>44907</v>
      </c>
      <c r="H580" s="2">
        <v>44956</v>
      </c>
      <c r="I580" s="2"/>
      <c r="J580" s="2"/>
      <c r="K580" t="s">
        <v>1037</v>
      </c>
      <c r="L580" s="2">
        <v>44907</v>
      </c>
      <c r="M580" s="1">
        <f>Tabla1_Resueltas[[#This Row],[Resuelta]]-Tabla1_Resueltas[[#This Row],[Creada]]</f>
        <v>0</v>
      </c>
      <c r="N580" s="1">
        <f>Tabla1_Resueltas[[#This Row],[Fecha Fin Escalado]]-Tabla1_Resueltas[[#This Row],[Fecha Inicio Escalado]]</f>
        <v>0</v>
      </c>
      <c r="O580" s="1">
        <f>YEAR(Tabla1_Resueltas[[#This Row],[Resuelta]])</f>
        <v>2022</v>
      </c>
      <c r="P580" s="1">
        <f>MONTH(Tabla1_Resueltas[[#This Row],[Resuelta]])</f>
        <v>12</v>
      </c>
      <c r="Q580" s="1">
        <f>_xlfn.PERCENTILE.INC(Tabla1_Resueltas[CicleTime],0.85)</f>
        <v>28</v>
      </c>
      <c r="R580" s="1">
        <f>_xlfn.PERCENTILE.INC(Tabla1_Resueltas[CicleTime],0.7)</f>
        <v>9</v>
      </c>
      <c r="S580" s="1">
        <f>_xlfn.PERCENTILE.INC(Tabla1_Resueltas[CicleTime],0.5)</f>
        <v>3</v>
      </c>
    </row>
    <row r="581" spans="1:19" x14ac:dyDescent="0.35">
      <c r="A581" t="s">
        <v>19</v>
      </c>
      <c r="B581" t="s">
        <v>2088</v>
      </c>
      <c r="C581" t="s">
        <v>20</v>
      </c>
      <c r="D581" t="s">
        <v>132</v>
      </c>
      <c r="E581" t="s">
        <v>534</v>
      </c>
      <c r="F581">
        <v>6012596</v>
      </c>
      <c r="G581" s="2">
        <v>44907</v>
      </c>
      <c r="H581" s="2">
        <v>44924</v>
      </c>
      <c r="I581" s="2"/>
      <c r="J581" s="2"/>
      <c r="K581" t="s">
        <v>1037</v>
      </c>
      <c r="L581" s="2">
        <v>44909</v>
      </c>
      <c r="M581" s="1">
        <f>Tabla1_Resueltas[[#This Row],[Resuelta]]-Tabla1_Resueltas[[#This Row],[Creada]]</f>
        <v>2</v>
      </c>
      <c r="N581" s="1">
        <f>Tabla1_Resueltas[[#This Row],[Fecha Fin Escalado]]-Tabla1_Resueltas[[#This Row],[Fecha Inicio Escalado]]</f>
        <v>0</v>
      </c>
      <c r="O581" s="1">
        <f>YEAR(Tabla1_Resueltas[[#This Row],[Resuelta]])</f>
        <v>2022</v>
      </c>
      <c r="P581" s="1">
        <f>MONTH(Tabla1_Resueltas[[#This Row],[Resuelta]])</f>
        <v>12</v>
      </c>
      <c r="Q581" s="1">
        <f>_xlfn.PERCENTILE.INC(Tabla1_Resueltas[CicleTime],0.85)</f>
        <v>28</v>
      </c>
      <c r="R581" s="1">
        <f>_xlfn.PERCENTILE.INC(Tabla1_Resueltas[CicleTime],0.7)</f>
        <v>9</v>
      </c>
      <c r="S581" s="1">
        <f>_xlfn.PERCENTILE.INC(Tabla1_Resueltas[CicleTime],0.5)</f>
        <v>3</v>
      </c>
    </row>
    <row r="582" spans="1:19" x14ac:dyDescent="0.35">
      <c r="A582" t="s">
        <v>19</v>
      </c>
      <c r="B582" t="s">
        <v>2088</v>
      </c>
      <c r="C582" t="s">
        <v>20</v>
      </c>
      <c r="D582" t="s">
        <v>132</v>
      </c>
      <c r="E582" t="s">
        <v>536</v>
      </c>
      <c r="F582">
        <v>6012560</v>
      </c>
      <c r="G582" s="2">
        <v>44907</v>
      </c>
      <c r="H582" s="2">
        <v>44925</v>
      </c>
      <c r="I582" s="2">
        <v>44907</v>
      </c>
      <c r="J582" s="2">
        <v>44910</v>
      </c>
      <c r="K582" t="s">
        <v>1037</v>
      </c>
      <c r="L582" s="2">
        <v>44910</v>
      </c>
      <c r="M582" s="1">
        <f>Tabla1_Resueltas[[#This Row],[Resuelta]]-Tabla1_Resueltas[[#This Row],[Creada]]</f>
        <v>3</v>
      </c>
      <c r="N582" s="1">
        <f>Tabla1_Resueltas[[#This Row],[Fecha Fin Escalado]]-Tabla1_Resueltas[[#This Row],[Fecha Inicio Escalado]]</f>
        <v>3</v>
      </c>
      <c r="O582" s="1">
        <f>YEAR(Tabla1_Resueltas[[#This Row],[Resuelta]])</f>
        <v>2022</v>
      </c>
      <c r="P582" s="1">
        <f>MONTH(Tabla1_Resueltas[[#This Row],[Resuelta]])</f>
        <v>12</v>
      </c>
      <c r="Q582" s="1">
        <f>_xlfn.PERCENTILE.INC(Tabla1_Resueltas[CicleTime],0.85)</f>
        <v>28</v>
      </c>
      <c r="R582" s="1">
        <f>_xlfn.PERCENTILE.INC(Tabla1_Resueltas[CicleTime],0.7)</f>
        <v>9</v>
      </c>
      <c r="S582" s="1">
        <f>_xlfn.PERCENTILE.INC(Tabla1_Resueltas[CicleTime],0.5)</f>
        <v>3</v>
      </c>
    </row>
    <row r="583" spans="1:19" x14ac:dyDescent="0.35">
      <c r="A583" t="s">
        <v>19</v>
      </c>
      <c r="B583" t="s">
        <v>2088</v>
      </c>
      <c r="C583" t="s">
        <v>20</v>
      </c>
      <c r="D583" t="s">
        <v>132</v>
      </c>
      <c r="E583" t="s">
        <v>537</v>
      </c>
      <c r="F583">
        <v>6011900</v>
      </c>
      <c r="G583" s="2">
        <v>44907</v>
      </c>
      <c r="H583" s="2">
        <v>44922</v>
      </c>
      <c r="I583" s="2"/>
      <c r="J583" s="2"/>
      <c r="K583" t="s">
        <v>1037</v>
      </c>
      <c r="L583" s="2">
        <v>44907</v>
      </c>
      <c r="M583" s="1">
        <f>Tabla1_Resueltas[[#This Row],[Resuelta]]-Tabla1_Resueltas[[#This Row],[Creada]]</f>
        <v>0</v>
      </c>
      <c r="N583" s="1">
        <f>Tabla1_Resueltas[[#This Row],[Fecha Fin Escalado]]-Tabla1_Resueltas[[#This Row],[Fecha Inicio Escalado]]</f>
        <v>0</v>
      </c>
      <c r="O583" s="1">
        <f>YEAR(Tabla1_Resueltas[[#This Row],[Resuelta]])</f>
        <v>2022</v>
      </c>
      <c r="P583" s="1">
        <f>MONTH(Tabla1_Resueltas[[#This Row],[Resuelta]])</f>
        <v>12</v>
      </c>
      <c r="Q583" s="1">
        <f>_xlfn.PERCENTILE.INC(Tabla1_Resueltas[CicleTime],0.85)</f>
        <v>28</v>
      </c>
      <c r="R583" s="1">
        <f>_xlfn.PERCENTILE.INC(Tabla1_Resueltas[CicleTime],0.7)</f>
        <v>9</v>
      </c>
      <c r="S583" s="1">
        <f>_xlfn.PERCENTILE.INC(Tabla1_Resueltas[CicleTime],0.5)</f>
        <v>3</v>
      </c>
    </row>
    <row r="584" spans="1:19" x14ac:dyDescent="0.35">
      <c r="A584" t="s">
        <v>19</v>
      </c>
      <c r="B584" t="s">
        <v>2084</v>
      </c>
      <c r="C584" t="s">
        <v>36</v>
      </c>
      <c r="D584" t="s">
        <v>132</v>
      </c>
      <c r="E584" t="s">
        <v>538</v>
      </c>
      <c r="F584">
        <v>6007595</v>
      </c>
      <c r="G584" s="2">
        <v>44904</v>
      </c>
      <c r="H584" s="2">
        <v>44932</v>
      </c>
      <c r="I584" s="2"/>
      <c r="J584" s="2"/>
      <c r="K584" t="s">
        <v>1037</v>
      </c>
      <c r="L584" s="2">
        <v>44916</v>
      </c>
      <c r="M584" s="1">
        <f>Tabla1_Resueltas[[#This Row],[Resuelta]]-Tabla1_Resueltas[[#This Row],[Creada]]</f>
        <v>12</v>
      </c>
      <c r="N584" s="1">
        <f>Tabla1_Resueltas[[#This Row],[Fecha Fin Escalado]]-Tabla1_Resueltas[[#This Row],[Fecha Inicio Escalado]]</f>
        <v>0</v>
      </c>
      <c r="O584" s="1">
        <f>YEAR(Tabla1_Resueltas[[#This Row],[Resuelta]])</f>
        <v>2022</v>
      </c>
      <c r="P584" s="1">
        <f>MONTH(Tabla1_Resueltas[[#This Row],[Resuelta]])</f>
        <v>12</v>
      </c>
      <c r="Q584" s="1">
        <f>_xlfn.PERCENTILE.INC(Tabla1_Resueltas[CicleTime],0.85)</f>
        <v>28</v>
      </c>
      <c r="R584" s="1">
        <f>_xlfn.PERCENTILE.INC(Tabla1_Resueltas[CicleTime],0.7)</f>
        <v>9</v>
      </c>
      <c r="S584" s="1">
        <f>_xlfn.PERCENTILE.INC(Tabla1_Resueltas[CicleTime],0.5)</f>
        <v>3</v>
      </c>
    </row>
    <row r="585" spans="1:19" x14ac:dyDescent="0.35">
      <c r="A585" t="s">
        <v>19</v>
      </c>
      <c r="B585" t="s">
        <v>2084</v>
      </c>
      <c r="C585" t="s">
        <v>36</v>
      </c>
      <c r="D585" t="s">
        <v>132</v>
      </c>
      <c r="E585" t="s">
        <v>539</v>
      </c>
      <c r="F585">
        <v>6007587</v>
      </c>
      <c r="G585" s="2">
        <v>44904</v>
      </c>
      <c r="H585" s="2">
        <v>44932</v>
      </c>
      <c r="I585" s="2"/>
      <c r="J585" s="2"/>
      <c r="K585" t="s">
        <v>1037</v>
      </c>
      <c r="L585" s="2">
        <v>44917</v>
      </c>
      <c r="M585" s="1">
        <f>Tabla1_Resueltas[[#This Row],[Resuelta]]-Tabla1_Resueltas[[#This Row],[Creada]]</f>
        <v>13</v>
      </c>
      <c r="N585" s="1">
        <f>Tabla1_Resueltas[[#This Row],[Fecha Fin Escalado]]-Tabla1_Resueltas[[#This Row],[Fecha Inicio Escalado]]</f>
        <v>0</v>
      </c>
      <c r="O585" s="1">
        <f>YEAR(Tabla1_Resueltas[[#This Row],[Resuelta]])</f>
        <v>2022</v>
      </c>
      <c r="P585" s="1">
        <f>MONTH(Tabla1_Resueltas[[#This Row],[Resuelta]])</f>
        <v>12</v>
      </c>
      <c r="Q585" s="1">
        <f>_xlfn.PERCENTILE.INC(Tabla1_Resueltas[CicleTime],0.85)</f>
        <v>28</v>
      </c>
      <c r="R585" s="1">
        <f>_xlfn.PERCENTILE.INC(Tabla1_Resueltas[CicleTime],0.7)</f>
        <v>9</v>
      </c>
      <c r="S585" s="1">
        <f>_xlfn.PERCENTILE.INC(Tabla1_Resueltas[CicleTime],0.5)</f>
        <v>3</v>
      </c>
    </row>
    <row r="586" spans="1:19" x14ac:dyDescent="0.35">
      <c r="A586" t="s">
        <v>17</v>
      </c>
      <c r="B586" t="s">
        <v>2094</v>
      </c>
      <c r="C586" t="s">
        <v>18</v>
      </c>
      <c r="D586" t="s">
        <v>132</v>
      </c>
      <c r="E586" t="s">
        <v>540</v>
      </c>
      <c r="F586">
        <v>6006797</v>
      </c>
      <c r="G586" s="2">
        <v>44904</v>
      </c>
      <c r="H586" s="2">
        <v>44930</v>
      </c>
      <c r="I586" s="2">
        <v>44911</v>
      </c>
      <c r="J586" s="2">
        <v>44914</v>
      </c>
      <c r="K586" t="s">
        <v>1037</v>
      </c>
      <c r="L586" s="2">
        <v>44914</v>
      </c>
      <c r="M586" s="1">
        <f>Tabla1_Resueltas[[#This Row],[Resuelta]]-Tabla1_Resueltas[[#This Row],[Creada]]</f>
        <v>10</v>
      </c>
      <c r="N586" s="1">
        <f>Tabla1_Resueltas[[#This Row],[Fecha Fin Escalado]]-Tabla1_Resueltas[[#This Row],[Fecha Inicio Escalado]]</f>
        <v>3</v>
      </c>
      <c r="O586" s="1">
        <f>YEAR(Tabla1_Resueltas[[#This Row],[Resuelta]])</f>
        <v>2022</v>
      </c>
      <c r="P586" s="1">
        <f>MONTH(Tabla1_Resueltas[[#This Row],[Resuelta]])</f>
        <v>12</v>
      </c>
      <c r="Q586" s="1">
        <f>_xlfn.PERCENTILE.INC(Tabla1_Resueltas[CicleTime],0.85)</f>
        <v>28</v>
      </c>
      <c r="R586" s="1">
        <f>_xlfn.PERCENTILE.INC(Tabla1_Resueltas[CicleTime],0.7)</f>
        <v>9</v>
      </c>
      <c r="S586" s="1">
        <f>_xlfn.PERCENTILE.INC(Tabla1_Resueltas[CicleTime],0.5)</f>
        <v>3</v>
      </c>
    </row>
    <row r="587" spans="1:19" x14ac:dyDescent="0.35">
      <c r="A587" t="s">
        <v>19</v>
      </c>
      <c r="B587" t="s">
        <v>2090</v>
      </c>
      <c r="C587" t="s">
        <v>18</v>
      </c>
      <c r="D587" t="s">
        <v>132</v>
      </c>
      <c r="E587" t="s">
        <v>541</v>
      </c>
      <c r="F587">
        <v>6006529</v>
      </c>
      <c r="G587" s="2">
        <v>44904</v>
      </c>
      <c r="H587" s="2">
        <v>44925</v>
      </c>
      <c r="I587" s="2"/>
      <c r="J587" s="2"/>
      <c r="K587" t="s">
        <v>1037</v>
      </c>
      <c r="L587" s="2">
        <v>44910</v>
      </c>
      <c r="M587" s="1">
        <f>Tabla1_Resueltas[[#This Row],[Resuelta]]-Tabla1_Resueltas[[#This Row],[Creada]]</f>
        <v>6</v>
      </c>
      <c r="N587" s="1">
        <f>Tabla1_Resueltas[[#This Row],[Fecha Fin Escalado]]-Tabla1_Resueltas[[#This Row],[Fecha Inicio Escalado]]</f>
        <v>0</v>
      </c>
      <c r="O587" s="1">
        <f>YEAR(Tabla1_Resueltas[[#This Row],[Resuelta]])</f>
        <v>2022</v>
      </c>
      <c r="P587" s="1">
        <f>MONTH(Tabla1_Resueltas[[#This Row],[Resuelta]])</f>
        <v>12</v>
      </c>
      <c r="Q587" s="1">
        <f>_xlfn.PERCENTILE.INC(Tabla1_Resueltas[CicleTime],0.85)</f>
        <v>28</v>
      </c>
      <c r="R587" s="1">
        <f>_xlfn.PERCENTILE.INC(Tabla1_Resueltas[CicleTime],0.7)</f>
        <v>9</v>
      </c>
      <c r="S587" s="1">
        <f>_xlfn.PERCENTILE.INC(Tabla1_Resueltas[CicleTime],0.5)</f>
        <v>3</v>
      </c>
    </row>
    <row r="588" spans="1:19" x14ac:dyDescent="0.35">
      <c r="A588" t="s">
        <v>17</v>
      </c>
      <c r="B588" t="s">
        <v>2092</v>
      </c>
      <c r="C588" t="s">
        <v>20</v>
      </c>
      <c r="D588" t="s">
        <v>132</v>
      </c>
      <c r="E588" t="s">
        <v>542</v>
      </c>
      <c r="F588">
        <v>6006071</v>
      </c>
      <c r="G588" s="2">
        <v>44904</v>
      </c>
      <c r="H588" s="2">
        <v>44925</v>
      </c>
      <c r="I588" s="2"/>
      <c r="J588" s="2"/>
      <c r="K588" t="s">
        <v>1037</v>
      </c>
      <c r="L588" s="2">
        <v>44910</v>
      </c>
      <c r="M588" s="1">
        <f>Tabla1_Resueltas[[#This Row],[Resuelta]]-Tabla1_Resueltas[[#This Row],[Creada]]</f>
        <v>6</v>
      </c>
      <c r="N588" s="1">
        <f>Tabla1_Resueltas[[#This Row],[Fecha Fin Escalado]]-Tabla1_Resueltas[[#This Row],[Fecha Inicio Escalado]]</f>
        <v>0</v>
      </c>
      <c r="O588" s="1">
        <f>YEAR(Tabla1_Resueltas[[#This Row],[Resuelta]])</f>
        <v>2022</v>
      </c>
      <c r="P588" s="1">
        <f>MONTH(Tabla1_Resueltas[[#This Row],[Resuelta]])</f>
        <v>12</v>
      </c>
      <c r="Q588" s="1">
        <f>_xlfn.PERCENTILE.INC(Tabla1_Resueltas[CicleTime],0.85)</f>
        <v>28</v>
      </c>
      <c r="R588" s="1">
        <f>_xlfn.PERCENTILE.INC(Tabla1_Resueltas[CicleTime],0.7)</f>
        <v>9</v>
      </c>
      <c r="S588" s="1">
        <f>_xlfn.PERCENTILE.INC(Tabla1_Resueltas[CicleTime],0.5)</f>
        <v>3</v>
      </c>
    </row>
    <row r="589" spans="1:19" x14ac:dyDescent="0.35">
      <c r="A589" t="s">
        <v>19</v>
      </c>
      <c r="B589" t="s">
        <v>2084</v>
      </c>
      <c r="C589" t="s">
        <v>20</v>
      </c>
      <c r="D589" t="s">
        <v>132</v>
      </c>
      <c r="E589" t="s">
        <v>543</v>
      </c>
      <c r="F589">
        <v>6006068</v>
      </c>
      <c r="G589" s="2">
        <v>44904</v>
      </c>
      <c r="H589" s="2">
        <v>44922</v>
      </c>
      <c r="I589" s="2">
        <v>44904</v>
      </c>
      <c r="J589" s="2">
        <v>44907</v>
      </c>
      <c r="K589" t="s">
        <v>1037</v>
      </c>
      <c r="L589" s="2">
        <v>44907</v>
      </c>
      <c r="M589" s="1">
        <f>Tabla1_Resueltas[[#This Row],[Resuelta]]-Tabla1_Resueltas[[#This Row],[Creada]]</f>
        <v>3</v>
      </c>
      <c r="N589" s="1">
        <f>Tabla1_Resueltas[[#This Row],[Fecha Fin Escalado]]-Tabla1_Resueltas[[#This Row],[Fecha Inicio Escalado]]</f>
        <v>3</v>
      </c>
      <c r="O589" s="1">
        <f>YEAR(Tabla1_Resueltas[[#This Row],[Resuelta]])</f>
        <v>2022</v>
      </c>
      <c r="P589" s="1">
        <f>MONTH(Tabla1_Resueltas[[#This Row],[Resuelta]])</f>
        <v>12</v>
      </c>
      <c r="Q589" s="1">
        <f>_xlfn.PERCENTILE.INC(Tabla1_Resueltas[CicleTime],0.85)</f>
        <v>28</v>
      </c>
      <c r="R589" s="1">
        <f>_xlfn.PERCENTILE.INC(Tabla1_Resueltas[CicleTime],0.7)</f>
        <v>9</v>
      </c>
      <c r="S589" s="1">
        <f>_xlfn.PERCENTILE.INC(Tabla1_Resueltas[CicleTime],0.5)</f>
        <v>3</v>
      </c>
    </row>
    <row r="590" spans="1:19" x14ac:dyDescent="0.35">
      <c r="A590" t="s">
        <v>19</v>
      </c>
      <c r="B590" t="s">
        <v>2090</v>
      </c>
      <c r="C590" t="s">
        <v>18</v>
      </c>
      <c r="D590" t="s">
        <v>132</v>
      </c>
      <c r="E590" t="s">
        <v>544</v>
      </c>
      <c r="F590">
        <v>6005956</v>
      </c>
      <c r="G590" s="2">
        <v>44904</v>
      </c>
      <c r="H590" s="2">
        <v>44925</v>
      </c>
      <c r="I590" s="2"/>
      <c r="J590" s="2"/>
      <c r="K590" t="s">
        <v>1037</v>
      </c>
      <c r="L590" s="2">
        <v>44910</v>
      </c>
      <c r="M590" s="1">
        <f>Tabla1_Resueltas[[#This Row],[Resuelta]]-Tabla1_Resueltas[[#This Row],[Creada]]</f>
        <v>6</v>
      </c>
      <c r="N590" s="1">
        <f>Tabla1_Resueltas[[#This Row],[Fecha Fin Escalado]]-Tabla1_Resueltas[[#This Row],[Fecha Inicio Escalado]]</f>
        <v>0</v>
      </c>
      <c r="O590" s="1">
        <f>YEAR(Tabla1_Resueltas[[#This Row],[Resuelta]])</f>
        <v>2022</v>
      </c>
      <c r="P590" s="1">
        <f>MONTH(Tabla1_Resueltas[[#This Row],[Resuelta]])</f>
        <v>12</v>
      </c>
      <c r="Q590" s="1">
        <f>_xlfn.PERCENTILE.INC(Tabla1_Resueltas[CicleTime],0.85)</f>
        <v>28</v>
      </c>
      <c r="R590" s="1">
        <f>_xlfn.PERCENTILE.INC(Tabla1_Resueltas[CicleTime],0.7)</f>
        <v>9</v>
      </c>
      <c r="S590" s="1">
        <f>_xlfn.PERCENTILE.INC(Tabla1_Resueltas[CicleTime],0.5)</f>
        <v>3</v>
      </c>
    </row>
    <row r="591" spans="1:19" x14ac:dyDescent="0.35">
      <c r="A591" t="s">
        <v>19</v>
      </c>
      <c r="B591" t="s">
        <v>2090</v>
      </c>
      <c r="C591" t="s">
        <v>18</v>
      </c>
      <c r="D591" t="s">
        <v>132</v>
      </c>
      <c r="E591" t="s">
        <v>545</v>
      </c>
      <c r="F591">
        <v>6005946</v>
      </c>
      <c r="G591" s="2">
        <v>44904</v>
      </c>
      <c r="H591" s="2">
        <v>44925</v>
      </c>
      <c r="I591" s="2"/>
      <c r="J591" s="2"/>
      <c r="K591" t="s">
        <v>1037</v>
      </c>
      <c r="L591" s="2">
        <v>44910</v>
      </c>
      <c r="M591" s="1">
        <f>Tabla1_Resueltas[[#This Row],[Resuelta]]-Tabla1_Resueltas[[#This Row],[Creada]]</f>
        <v>6</v>
      </c>
      <c r="N591" s="1">
        <f>Tabla1_Resueltas[[#This Row],[Fecha Fin Escalado]]-Tabla1_Resueltas[[#This Row],[Fecha Inicio Escalado]]</f>
        <v>0</v>
      </c>
      <c r="O591" s="1">
        <f>YEAR(Tabla1_Resueltas[[#This Row],[Resuelta]])</f>
        <v>2022</v>
      </c>
      <c r="P591" s="1">
        <f>MONTH(Tabla1_Resueltas[[#This Row],[Resuelta]])</f>
        <v>12</v>
      </c>
      <c r="Q591" s="1">
        <f>_xlfn.PERCENTILE.INC(Tabla1_Resueltas[CicleTime],0.85)</f>
        <v>28</v>
      </c>
      <c r="R591" s="1">
        <f>_xlfn.PERCENTILE.INC(Tabla1_Resueltas[CicleTime],0.7)</f>
        <v>9</v>
      </c>
      <c r="S591" s="1">
        <f>_xlfn.PERCENTILE.INC(Tabla1_Resueltas[CicleTime],0.5)</f>
        <v>3</v>
      </c>
    </row>
    <row r="592" spans="1:19" x14ac:dyDescent="0.35">
      <c r="A592" t="s">
        <v>19</v>
      </c>
      <c r="B592" t="s">
        <v>2084</v>
      </c>
      <c r="C592" t="s">
        <v>20</v>
      </c>
      <c r="D592" t="s">
        <v>132</v>
      </c>
      <c r="E592" t="s">
        <v>546</v>
      </c>
      <c r="F592">
        <v>6005387</v>
      </c>
      <c r="G592" s="2">
        <v>44904</v>
      </c>
      <c r="H592" s="2">
        <v>44919</v>
      </c>
      <c r="I592" s="2"/>
      <c r="J592" s="2"/>
      <c r="K592" t="s">
        <v>1037</v>
      </c>
      <c r="L592" s="2">
        <v>44904</v>
      </c>
      <c r="M592" s="1">
        <f>Tabla1_Resueltas[[#This Row],[Resuelta]]-Tabla1_Resueltas[[#This Row],[Creada]]</f>
        <v>0</v>
      </c>
      <c r="N592" s="1">
        <f>Tabla1_Resueltas[[#This Row],[Fecha Fin Escalado]]-Tabla1_Resueltas[[#This Row],[Fecha Inicio Escalado]]</f>
        <v>0</v>
      </c>
      <c r="O592" s="1">
        <f>YEAR(Tabla1_Resueltas[[#This Row],[Resuelta]])</f>
        <v>2022</v>
      </c>
      <c r="P592" s="1">
        <f>MONTH(Tabla1_Resueltas[[#This Row],[Resuelta]])</f>
        <v>12</v>
      </c>
      <c r="Q592" s="1">
        <f>_xlfn.PERCENTILE.INC(Tabla1_Resueltas[CicleTime],0.85)</f>
        <v>28</v>
      </c>
      <c r="R592" s="1">
        <f>_xlfn.PERCENTILE.INC(Tabla1_Resueltas[CicleTime],0.7)</f>
        <v>9</v>
      </c>
      <c r="S592" s="1">
        <f>_xlfn.PERCENTILE.INC(Tabla1_Resueltas[CicleTime],0.5)</f>
        <v>3</v>
      </c>
    </row>
    <row r="593" spans="1:19" x14ac:dyDescent="0.35">
      <c r="A593" t="s">
        <v>19</v>
      </c>
      <c r="B593" t="s">
        <v>2084</v>
      </c>
      <c r="C593" t="s">
        <v>20</v>
      </c>
      <c r="D593" t="s">
        <v>132</v>
      </c>
      <c r="E593" t="s">
        <v>547</v>
      </c>
      <c r="F593">
        <v>6005469</v>
      </c>
      <c r="G593" s="2">
        <v>44904</v>
      </c>
      <c r="H593" s="2">
        <v>44919</v>
      </c>
      <c r="I593" s="2"/>
      <c r="J593" s="2"/>
      <c r="K593" t="s">
        <v>1037</v>
      </c>
      <c r="L593" s="2">
        <v>44904</v>
      </c>
      <c r="M593" s="1">
        <f>Tabla1_Resueltas[[#This Row],[Resuelta]]-Tabla1_Resueltas[[#This Row],[Creada]]</f>
        <v>0</v>
      </c>
      <c r="N593" s="1">
        <f>Tabla1_Resueltas[[#This Row],[Fecha Fin Escalado]]-Tabla1_Resueltas[[#This Row],[Fecha Inicio Escalado]]</f>
        <v>0</v>
      </c>
      <c r="O593" s="1">
        <f>YEAR(Tabla1_Resueltas[[#This Row],[Resuelta]])</f>
        <v>2022</v>
      </c>
      <c r="P593" s="1">
        <f>MONTH(Tabla1_Resueltas[[#This Row],[Resuelta]])</f>
        <v>12</v>
      </c>
      <c r="Q593" s="1">
        <f>_xlfn.PERCENTILE.INC(Tabla1_Resueltas[CicleTime],0.85)</f>
        <v>28</v>
      </c>
      <c r="R593" s="1">
        <f>_xlfn.PERCENTILE.INC(Tabla1_Resueltas[CicleTime],0.7)</f>
        <v>9</v>
      </c>
      <c r="S593" s="1">
        <f>_xlfn.PERCENTILE.INC(Tabla1_Resueltas[CicleTime],0.5)</f>
        <v>3</v>
      </c>
    </row>
    <row r="594" spans="1:19" x14ac:dyDescent="0.35">
      <c r="A594" t="s">
        <v>19</v>
      </c>
      <c r="B594" t="s">
        <v>2084</v>
      </c>
      <c r="C594" t="s">
        <v>36</v>
      </c>
      <c r="D594" t="s">
        <v>132</v>
      </c>
      <c r="E594" t="s">
        <v>548</v>
      </c>
      <c r="F594">
        <v>6004884</v>
      </c>
      <c r="G594" s="2">
        <v>44904</v>
      </c>
      <c r="H594" s="2">
        <v>44919</v>
      </c>
      <c r="I594" s="2">
        <v>44904</v>
      </c>
      <c r="J594" s="2">
        <v>44904</v>
      </c>
      <c r="K594" t="s">
        <v>1037</v>
      </c>
      <c r="L594" s="2">
        <v>44904</v>
      </c>
      <c r="M594" s="1">
        <f>Tabla1_Resueltas[[#This Row],[Resuelta]]-Tabla1_Resueltas[[#This Row],[Creada]]</f>
        <v>0</v>
      </c>
      <c r="N594" s="1">
        <f>Tabla1_Resueltas[[#This Row],[Fecha Fin Escalado]]-Tabla1_Resueltas[[#This Row],[Fecha Inicio Escalado]]</f>
        <v>0</v>
      </c>
      <c r="O594" s="1">
        <f>YEAR(Tabla1_Resueltas[[#This Row],[Resuelta]])</f>
        <v>2022</v>
      </c>
      <c r="P594" s="1">
        <f>MONTH(Tabla1_Resueltas[[#This Row],[Resuelta]])</f>
        <v>12</v>
      </c>
      <c r="Q594" s="1">
        <f>_xlfn.PERCENTILE.INC(Tabla1_Resueltas[CicleTime],0.85)</f>
        <v>28</v>
      </c>
      <c r="R594" s="1">
        <f>_xlfn.PERCENTILE.INC(Tabla1_Resueltas[CicleTime],0.7)</f>
        <v>9</v>
      </c>
      <c r="S594" s="1">
        <f>_xlfn.PERCENTILE.INC(Tabla1_Resueltas[CicleTime],0.5)</f>
        <v>3</v>
      </c>
    </row>
    <row r="595" spans="1:19" x14ac:dyDescent="0.35">
      <c r="A595" t="s">
        <v>19</v>
      </c>
      <c r="B595" t="s">
        <v>2084</v>
      </c>
      <c r="C595" t="s">
        <v>20</v>
      </c>
      <c r="D595" t="s">
        <v>132</v>
      </c>
      <c r="E595" t="s">
        <v>549</v>
      </c>
      <c r="F595">
        <v>6004860</v>
      </c>
      <c r="G595" s="2">
        <v>44904</v>
      </c>
      <c r="H595" s="2">
        <v>44922</v>
      </c>
      <c r="I595" s="2">
        <v>44904</v>
      </c>
      <c r="J595" s="2">
        <v>44907</v>
      </c>
      <c r="K595" t="s">
        <v>1037</v>
      </c>
      <c r="L595" s="2">
        <v>44907</v>
      </c>
      <c r="M595" s="1">
        <f>Tabla1_Resueltas[[#This Row],[Resuelta]]-Tabla1_Resueltas[[#This Row],[Creada]]</f>
        <v>3</v>
      </c>
      <c r="N595" s="1">
        <f>Tabla1_Resueltas[[#This Row],[Fecha Fin Escalado]]-Tabla1_Resueltas[[#This Row],[Fecha Inicio Escalado]]</f>
        <v>3</v>
      </c>
      <c r="O595" s="1">
        <f>YEAR(Tabla1_Resueltas[[#This Row],[Resuelta]])</f>
        <v>2022</v>
      </c>
      <c r="P595" s="1">
        <f>MONTH(Tabla1_Resueltas[[#This Row],[Resuelta]])</f>
        <v>12</v>
      </c>
      <c r="Q595" s="1">
        <f>_xlfn.PERCENTILE.INC(Tabla1_Resueltas[CicleTime],0.85)</f>
        <v>28</v>
      </c>
      <c r="R595" s="1">
        <f>_xlfn.PERCENTILE.INC(Tabla1_Resueltas[CicleTime],0.7)</f>
        <v>9</v>
      </c>
      <c r="S595" s="1">
        <f>_xlfn.PERCENTILE.INC(Tabla1_Resueltas[CicleTime],0.5)</f>
        <v>3</v>
      </c>
    </row>
    <row r="596" spans="1:19" x14ac:dyDescent="0.35">
      <c r="A596" t="s">
        <v>19</v>
      </c>
      <c r="B596" t="s">
        <v>2084</v>
      </c>
      <c r="C596" t="s">
        <v>20</v>
      </c>
      <c r="D596" t="s">
        <v>132</v>
      </c>
      <c r="E596" t="s">
        <v>550</v>
      </c>
      <c r="F596">
        <v>5999651</v>
      </c>
      <c r="G596" s="2">
        <v>44902</v>
      </c>
      <c r="H596" s="2">
        <v>44930</v>
      </c>
      <c r="I596" s="2"/>
      <c r="J596" s="2"/>
      <c r="K596" t="s">
        <v>1037</v>
      </c>
      <c r="L596" s="2">
        <v>44915</v>
      </c>
      <c r="M596" s="1">
        <f>Tabla1_Resueltas[[#This Row],[Resuelta]]-Tabla1_Resueltas[[#This Row],[Creada]]</f>
        <v>13</v>
      </c>
      <c r="N596" s="1">
        <f>Tabla1_Resueltas[[#This Row],[Fecha Fin Escalado]]-Tabla1_Resueltas[[#This Row],[Fecha Inicio Escalado]]</f>
        <v>0</v>
      </c>
      <c r="O596" s="1">
        <f>YEAR(Tabla1_Resueltas[[#This Row],[Resuelta]])</f>
        <v>2022</v>
      </c>
      <c r="P596" s="1">
        <f>MONTH(Tabla1_Resueltas[[#This Row],[Resuelta]])</f>
        <v>12</v>
      </c>
      <c r="Q596" s="1">
        <f>_xlfn.PERCENTILE.INC(Tabla1_Resueltas[CicleTime],0.85)</f>
        <v>28</v>
      </c>
      <c r="R596" s="1">
        <f>_xlfn.PERCENTILE.INC(Tabla1_Resueltas[CicleTime],0.7)</f>
        <v>9</v>
      </c>
      <c r="S596" s="1">
        <f>_xlfn.PERCENTILE.INC(Tabla1_Resueltas[CicleTime],0.5)</f>
        <v>3</v>
      </c>
    </row>
    <row r="597" spans="1:19" x14ac:dyDescent="0.35">
      <c r="A597" t="s">
        <v>19</v>
      </c>
      <c r="B597" t="s">
        <v>2090</v>
      </c>
      <c r="C597" t="s">
        <v>18</v>
      </c>
      <c r="D597" t="s">
        <v>132</v>
      </c>
      <c r="E597" t="s">
        <v>551</v>
      </c>
      <c r="F597">
        <v>5999720</v>
      </c>
      <c r="G597" s="2">
        <v>44902</v>
      </c>
      <c r="H597" s="2">
        <v>44925</v>
      </c>
      <c r="I597" s="2"/>
      <c r="J597" s="2"/>
      <c r="K597" t="s">
        <v>1037</v>
      </c>
      <c r="L597" s="2">
        <v>44910</v>
      </c>
      <c r="M597" s="1">
        <f>Tabla1_Resueltas[[#This Row],[Resuelta]]-Tabla1_Resueltas[[#This Row],[Creada]]</f>
        <v>8</v>
      </c>
      <c r="N597" s="1">
        <f>Tabla1_Resueltas[[#This Row],[Fecha Fin Escalado]]-Tabla1_Resueltas[[#This Row],[Fecha Inicio Escalado]]</f>
        <v>0</v>
      </c>
      <c r="O597" s="1">
        <f>YEAR(Tabla1_Resueltas[[#This Row],[Resuelta]])</f>
        <v>2022</v>
      </c>
      <c r="P597" s="1">
        <f>MONTH(Tabla1_Resueltas[[#This Row],[Resuelta]])</f>
        <v>12</v>
      </c>
      <c r="Q597" s="1">
        <f>_xlfn.PERCENTILE.INC(Tabla1_Resueltas[CicleTime],0.85)</f>
        <v>28</v>
      </c>
      <c r="R597" s="1">
        <f>_xlfn.PERCENTILE.INC(Tabla1_Resueltas[CicleTime],0.7)</f>
        <v>9</v>
      </c>
      <c r="S597" s="1">
        <f>_xlfn.PERCENTILE.INC(Tabla1_Resueltas[CicleTime],0.5)</f>
        <v>3</v>
      </c>
    </row>
    <row r="598" spans="1:19" x14ac:dyDescent="0.35">
      <c r="A598" t="s">
        <v>17</v>
      </c>
      <c r="B598" t="s">
        <v>2092</v>
      </c>
      <c r="C598" t="s">
        <v>18</v>
      </c>
      <c r="D598" t="s">
        <v>132</v>
      </c>
      <c r="E598" t="s">
        <v>552</v>
      </c>
      <c r="F598">
        <v>5997982</v>
      </c>
      <c r="G598" s="2">
        <v>44902</v>
      </c>
      <c r="H598" s="2">
        <v>44917</v>
      </c>
      <c r="I598" s="2"/>
      <c r="J598" s="2"/>
      <c r="K598" t="s">
        <v>1037</v>
      </c>
      <c r="L598" s="2">
        <v>44902</v>
      </c>
      <c r="M598" s="1">
        <f>Tabla1_Resueltas[[#This Row],[Resuelta]]-Tabla1_Resueltas[[#This Row],[Creada]]</f>
        <v>0</v>
      </c>
      <c r="N598" s="1">
        <f>Tabla1_Resueltas[[#This Row],[Fecha Fin Escalado]]-Tabla1_Resueltas[[#This Row],[Fecha Inicio Escalado]]</f>
        <v>0</v>
      </c>
      <c r="O598" s="1">
        <f>YEAR(Tabla1_Resueltas[[#This Row],[Resuelta]])</f>
        <v>2022</v>
      </c>
      <c r="P598" s="1">
        <f>MONTH(Tabla1_Resueltas[[#This Row],[Resuelta]])</f>
        <v>12</v>
      </c>
      <c r="Q598" s="1">
        <f>_xlfn.PERCENTILE.INC(Tabla1_Resueltas[CicleTime],0.85)</f>
        <v>28</v>
      </c>
      <c r="R598" s="1">
        <f>_xlfn.PERCENTILE.INC(Tabla1_Resueltas[CicleTime],0.7)</f>
        <v>9</v>
      </c>
      <c r="S598" s="1">
        <f>_xlfn.PERCENTILE.INC(Tabla1_Resueltas[CicleTime],0.5)</f>
        <v>3</v>
      </c>
    </row>
    <row r="599" spans="1:19" x14ac:dyDescent="0.35">
      <c r="A599" t="s">
        <v>19</v>
      </c>
      <c r="B599" t="s">
        <v>2084</v>
      </c>
      <c r="C599" t="s">
        <v>20</v>
      </c>
      <c r="D599" t="s">
        <v>132</v>
      </c>
      <c r="E599" t="s">
        <v>553</v>
      </c>
      <c r="F599">
        <v>5997757</v>
      </c>
      <c r="G599" s="2">
        <v>44902</v>
      </c>
      <c r="H599" s="2">
        <v>44924</v>
      </c>
      <c r="I599" s="2"/>
      <c r="J599" s="2"/>
      <c r="K599" t="s">
        <v>1037</v>
      </c>
      <c r="L599" s="2">
        <v>44908</v>
      </c>
      <c r="M599" s="1">
        <f>Tabla1_Resueltas[[#This Row],[Resuelta]]-Tabla1_Resueltas[[#This Row],[Creada]]</f>
        <v>6</v>
      </c>
      <c r="N599" s="1">
        <f>Tabla1_Resueltas[[#This Row],[Fecha Fin Escalado]]-Tabla1_Resueltas[[#This Row],[Fecha Inicio Escalado]]</f>
        <v>0</v>
      </c>
      <c r="O599" s="1">
        <f>YEAR(Tabla1_Resueltas[[#This Row],[Resuelta]])</f>
        <v>2022</v>
      </c>
      <c r="P599" s="1">
        <f>MONTH(Tabla1_Resueltas[[#This Row],[Resuelta]])</f>
        <v>12</v>
      </c>
      <c r="Q599" s="1">
        <f>_xlfn.PERCENTILE.INC(Tabla1_Resueltas[CicleTime],0.85)</f>
        <v>28</v>
      </c>
      <c r="R599" s="1">
        <f>_xlfn.PERCENTILE.INC(Tabla1_Resueltas[CicleTime],0.7)</f>
        <v>9</v>
      </c>
      <c r="S599" s="1">
        <f>_xlfn.PERCENTILE.INC(Tabla1_Resueltas[CicleTime],0.5)</f>
        <v>3</v>
      </c>
    </row>
    <row r="600" spans="1:19" x14ac:dyDescent="0.35">
      <c r="A600" t="s">
        <v>17</v>
      </c>
      <c r="B600" t="s">
        <v>2083</v>
      </c>
      <c r="C600" t="s">
        <v>20</v>
      </c>
      <c r="D600" t="s">
        <v>132</v>
      </c>
      <c r="E600" t="s">
        <v>554</v>
      </c>
      <c r="F600">
        <v>5997523</v>
      </c>
      <c r="G600" s="2">
        <v>44902</v>
      </c>
      <c r="H600" s="2">
        <v>44917</v>
      </c>
      <c r="I600" s="2"/>
      <c r="J600" s="2"/>
      <c r="K600" t="s">
        <v>1037</v>
      </c>
      <c r="L600" s="2">
        <v>44902</v>
      </c>
      <c r="M600" s="1">
        <f>Tabla1_Resueltas[[#This Row],[Resuelta]]-Tabla1_Resueltas[[#This Row],[Creada]]</f>
        <v>0</v>
      </c>
      <c r="N600" s="1">
        <f>Tabla1_Resueltas[[#This Row],[Fecha Fin Escalado]]-Tabla1_Resueltas[[#This Row],[Fecha Inicio Escalado]]</f>
        <v>0</v>
      </c>
      <c r="O600" s="1">
        <f>YEAR(Tabla1_Resueltas[[#This Row],[Resuelta]])</f>
        <v>2022</v>
      </c>
      <c r="P600" s="1">
        <f>MONTH(Tabla1_Resueltas[[#This Row],[Resuelta]])</f>
        <v>12</v>
      </c>
      <c r="Q600" s="1">
        <f>_xlfn.PERCENTILE.INC(Tabla1_Resueltas[CicleTime],0.85)</f>
        <v>28</v>
      </c>
      <c r="R600" s="1">
        <f>_xlfn.PERCENTILE.INC(Tabla1_Resueltas[CicleTime],0.7)</f>
        <v>9</v>
      </c>
      <c r="S600" s="1">
        <f>_xlfn.PERCENTILE.INC(Tabla1_Resueltas[CicleTime],0.5)</f>
        <v>3</v>
      </c>
    </row>
    <row r="601" spans="1:19" x14ac:dyDescent="0.35">
      <c r="A601" t="s">
        <v>19</v>
      </c>
      <c r="B601" t="s">
        <v>2084</v>
      </c>
      <c r="C601" t="s">
        <v>20</v>
      </c>
      <c r="D601" t="s">
        <v>132</v>
      </c>
      <c r="E601" t="s">
        <v>555</v>
      </c>
      <c r="F601">
        <v>5997082</v>
      </c>
      <c r="G601" s="2">
        <v>44902</v>
      </c>
      <c r="H601" s="2">
        <v>44926</v>
      </c>
      <c r="I601" s="2">
        <v>44902</v>
      </c>
      <c r="J601" s="2">
        <v>44911</v>
      </c>
      <c r="K601" t="s">
        <v>1037</v>
      </c>
      <c r="L601" s="2">
        <v>44911</v>
      </c>
      <c r="M601" s="1">
        <f>Tabla1_Resueltas[[#This Row],[Resuelta]]-Tabla1_Resueltas[[#This Row],[Creada]]</f>
        <v>9</v>
      </c>
      <c r="N601" s="1">
        <f>Tabla1_Resueltas[[#This Row],[Fecha Fin Escalado]]-Tabla1_Resueltas[[#This Row],[Fecha Inicio Escalado]]</f>
        <v>9</v>
      </c>
      <c r="O601" s="1">
        <f>YEAR(Tabla1_Resueltas[[#This Row],[Resuelta]])</f>
        <v>2022</v>
      </c>
      <c r="P601" s="1">
        <f>MONTH(Tabla1_Resueltas[[#This Row],[Resuelta]])</f>
        <v>12</v>
      </c>
      <c r="Q601" s="1">
        <f>_xlfn.PERCENTILE.INC(Tabla1_Resueltas[CicleTime],0.85)</f>
        <v>28</v>
      </c>
      <c r="R601" s="1">
        <f>_xlfn.PERCENTILE.INC(Tabla1_Resueltas[CicleTime],0.7)</f>
        <v>9</v>
      </c>
      <c r="S601" s="1">
        <f>_xlfn.PERCENTILE.INC(Tabla1_Resueltas[CicleTime],0.5)</f>
        <v>3</v>
      </c>
    </row>
    <row r="602" spans="1:19" x14ac:dyDescent="0.35">
      <c r="A602" t="s">
        <v>19</v>
      </c>
      <c r="B602" t="s">
        <v>2084</v>
      </c>
      <c r="C602" t="s">
        <v>20</v>
      </c>
      <c r="D602" t="s">
        <v>132</v>
      </c>
      <c r="E602" t="s">
        <v>556</v>
      </c>
      <c r="F602">
        <v>5996855</v>
      </c>
      <c r="G602" s="2">
        <v>44902</v>
      </c>
      <c r="H602" s="2">
        <v>44918</v>
      </c>
      <c r="I602" s="2">
        <v>44902</v>
      </c>
      <c r="J602" s="2">
        <v>44902</v>
      </c>
      <c r="K602" t="s">
        <v>1037</v>
      </c>
      <c r="L602" s="2">
        <v>44902</v>
      </c>
      <c r="M602" s="1">
        <f>Tabla1_Resueltas[[#This Row],[Resuelta]]-Tabla1_Resueltas[[#This Row],[Creada]]</f>
        <v>0</v>
      </c>
      <c r="N602" s="1">
        <f>Tabla1_Resueltas[[#This Row],[Fecha Fin Escalado]]-Tabla1_Resueltas[[#This Row],[Fecha Inicio Escalado]]</f>
        <v>0</v>
      </c>
      <c r="O602" s="1">
        <f>YEAR(Tabla1_Resueltas[[#This Row],[Resuelta]])</f>
        <v>2022</v>
      </c>
      <c r="P602" s="1">
        <f>MONTH(Tabla1_Resueltas[[#This Row],[Resuelta]])</f>
        <v>12</v>
      </c>
      <c r="Q602" s="1">
        <f>_xlfn.PERCENTILE.INC(Tabla1_Resueltas[CicleTime],0.85)</f>
        <v>28</v>
      </c>
      <c r="R602" s="1">
        <f>_xlfn.PERCENTILE.INC(Tabla1_Resueltas[CicleTime],0.7)</f>
        <v>9</v>
      </c>
      <c r="S602" s="1">
        <f>_xlfn.PERCENTILE.INC(Tabla1_Resueltas[CicleTime],0.5)</f>
        <v>3</v>
      </c>
    </row>
    <row r="603" spans="1:19" x14ac:dyDescent="0.35">
      <c r="A603" t="s">
        <v>19</v>
      </c>
      <c r="B603" t="s">
        <v>2090</v>
      </c>
      <c r="C603" t="s">
        <v>18</v>
      </c>
      <c r="D603" t="s">
        <v>132</v>
      </c>
      <c r="E603" t="s">
        <v>557</v>
      </c>
      <c r="F603">
        <v>5995032</v>
      </c>
      <c r="G603" s="2">
        <v>44901</v>
      </c>
      <c r="H603" s="2">
        <v>44926</v>
      </c>
      <c r="I603" s="2"/>
      <c r="J603" s="2"/>
      <c r="K603" t="s">
        <v>1037</v>
      </c>
      <c r="L603" s="2">
        <v>44911</v>
      </c>
      <c r="M603" s="1">
        <f>Tabla1_Resueltas[[#This Row],[Resuelta]]-Tabla1_Resueltas[[#This Row],[Creada]]</f>
        <v>10</v>
      </c>
      <c r="N603" s="1">
        <f>Tabla1_Resueltas[[#This Row],[Fecha Fin Escalado]]-Tabla1_Resueltas[[#This Row],[Fecha Inicio Escalado]]</f>
        <v>0</v>
      </c>
      <c r="O603" s="1">
        <f>YEAR(Tabla1_Resueltas[[#This Row],[Resuelta]])</f>
        <v>2022</v>
      </c>
      <c r="P603" s="1">
        <f>MONTH(Tabla1_Resueltas[[#This Row],[Resuelta]])</f>
        <v>12</v>
      </c>
      <c r="Q603" s="1">
        <f>_xlfn.PERCENTILE.INC(Tabla1_Resueltas[CicleTime],0.85)</f>
        <v>28</v>
      </c>
      <c r="R603" s="1">
        <f>_xlfn.PERCENTILE.INC(Tabla1_Resueltas[CicleTime],0.7)</f>
        <v>9</v>
      </c>
      <c r="S603" s="1">
        <f>_xlfn.PERCENTILE.INC(Tabla1_Resueltas[CicleTime],0.5)</f>
        <v>3</v>
      </c>
    </row>
    <row r="604" spans="1:19" x14ac:dyDescent="0.35">
      <c r="A604" t="s">
        <v>19</v>
      </c>
      <c r="B604" t="s">
        <v>2090</v>
      </c>
      <c r="C604" t="s">
        <v>18</v>
      </c>
      <c r="D604" t="s">
        <v>132</v>
      </c>
      <c r="E604" t="s">
        <v>559</v>
      </c>
      <c r="F604">
        <v>5992590</v>
      </c>
      <c r="G604" s="2">
        <v>44900</v>
      </c>
      <c r="H604" s="2">
        <v>44933</v>
      </c>
      <c r="I604" s="2"/>
      <c r="J604" s="2"/>
      <c r="K604" t="s">
        <v>1037</v>
      </c>
      <c r="L604" s="2">
        <v>44918</v>
      </c>
      <c r="M604" s="1">
        <f>Tabla1_Resueltas[[#This Row],[Resuelta]]-Tabla1_Resueltas[[#This Row],[Creada]]</f>
        <v>18</v>
      </c>
      <c r="N604" s="1">
        <f>Tabla1_Resueltas[[#This Row],[Fecha Fin Escalado]]-Tabla1_Resueltas[[#This Row],[Fecha Inicio Escalado]]</f>
        <v>0</v>
      </c>
      <c r="O604" s="1">
        <f>YEAR(Tabla1_Resueltas[[#This Row],[Resuelta]])</f>
        <v>2022</v>
      </c>
      <c r="P604" s="1">
        <f>MONTH(Tabla1_Resueltas[[#This Row],[Resuelta]])</f>
        <v>12</v>
      </c>
      <c r="Q604" s="1">
        <f>_xlfn.PERCENTILE.INC(Tabla1_Resueltas[CicleTime],0.85)</f>
        <v>28</v>
      </c>
      <c r="R604" s="1">
        <f>_xlfn.PERCENTILE.INC(Tabla1_Resueltas[CicleTime],0.7)</f>
        <v>9</v>
      </c>
      <c r="S604" s="1">
        <f>_xlfn.PERCENTILE.INC(Tabla1_Resueltas[CicleTime],0.5)</f>
        <v>3</v>
      </c>
    </row>
    <row r="605" spans="1:19" x14ac:dyDescent="0.35">
      <c r="A605" t="s">
        <v>19</v>
      </c>
      <c r="B605" t="s">
        <v>2084</v>
      </c>
      <c r="C605" t="s">
        <v>36</v>
      </c>
      <c r="D605" t="s">
        <v>132</v>
      </c>
      <c r="E605" t="s">
        <v>560</v>
      </c>
      <c r="F605">
        <v>5990388</v>
      </c>
      <c r="G605" s="2">
        <v>44900</v>
      </c>
      <c r="H605" s="2">
        <v>44915</v>
      </c>
      <c r="I605" s="2">
        <v>44900</v>
      </c>
      <c r="J605" s="2">
        <v>44900</v>
      </c>
      <c r="K605" t="s">
        <v>1037</v>
      </c>
      <c r="L605" s="2">
        <v>44900</v>
      </c>
      <c r="M605" s="1">
        <f>Tabla1_Resueltas[[#This Row],[Resuelta]]-Tabla1_Resueltas[[#This Row],[Creada]]</f>
        <v>0</v>
      </c>
      <c r="N605" s="1">
        <f>Tabla1_Resueltas[[#This Row],[Fecha Fin Escalado]]-Tabla1_Resueltas[[#This Row],[Fecha Inicio Escalado]]</f>
        <v>0</v>
      </c>
      <c r="O605" s="1">
        <f>YEAR(Tabla1_Resueltas[[#This Row],[Resuelta]])</f>
        <v>2022</v>
      </c>
      <c r="P605" s="1">
        <f>MONTH(Tabla1_Resueltas[[#This Row],[Resuelta]])</f>
        <v>12</v>
      </c>
      <c r="Q605" s="1">
        <f>_xlfn.PERCENTILE.INC(Tabla1_Resueltas[CicleTime],0.85)</f>
        <v>28</v>
      </c>
      <c r="R605" s="1">
        <f>_xlfn.PERCENTILE.INC(Tabla1_Resueltas[CicleTime],0.7)</f>
        <v>9</v>
      </c>
      <c r="S605" s="1">
        <f>_xlfn.PERCENTILE.INC(Tabla1_Resueltas[CicleTime],0.5)</f>
        <v>3</v>
      </c>
    </row>
    <row r="606" spans="1:19" x14ac:dyDescent="0.35">
      <c r="A606" t="s">
        <v>19</v>
      </c>
      <c r="B606" t="s">
        <v>2084</v>
      </c>
      <c r="C606" t="s">
        <v>36</v>
      </c>
      <c r="D606" t="s">
        <v>132</v>
      </c>
      <c r="E606" t="s">
        <v>561</v>
      </c>
      <c r="F606">
        <v>5990337</v>
      </c>
      <c r="G606" s="2">
        <v>44900</v>
      </c>
      <c r="H606" s="2">
        <v>44917</v>
      </c>
      <c r="I606" s="2">
        <v>44900</v>
      </c>
      <c r="J606" s="2">
        <v>44902</v>
      </c>
      <c r="K606" t="s">
        <v>1037</v>
      </c>
      <c r="L606" s="2">
        <v>44902</v>
      </c>
      <c r="M606" s="1">
        <f>Tabla1_Resueltas[[#This Row],[Resuelta]]-Tabla1_Resueltas[[#This Row],[Creada]]</f>
        <v>2</v>
      </c>
      <c r="N606" s="1">
        <f>Tabla1_Resueltas[[#This Row],[Fecha Fin Escalado]]-Tabla1_Resueltas[[#This Row],[Fecha Inicio Escalado]]</f>
        <v>2</v>
      </c>
      <c r="O606" s="1">
        <f>YEAR(Tabla1_Resueltas[[#This Row],[Resuelta]])</f>
        <v>2022</v>
      </c>
      <c r="P606" s="1">
        <f>MONTH(Tabla1_Resueltas[[#This Row],[Resuelta]])</f>
        <v>12</v>
      </c>
      <c r="Q606" s="1">
        <f>_xlfn.PERCENTILE.INC(Tabla1_Resueltas[CicleTime],0.85)</f>
        <v>28</v>
      </c>
      <c r="R606" s="1">
        <f>_xlfn.PERCENTILE.INC(Tabla1_Resueltas[CicleTime],0.7)</f>
        <v>9</v>
      </c>
      <c r="S606" s="1">
        <f>_xlfn.PERCENTILE.INC(Tabla1_Resueltas[CicleTime],0.5)</f>
        <v>3</v>
      </c>
    </row>
    <row r="607" spans="1:19" x14ac:dyDescent="0.35">
      <c r="A607" t="s">
        <v>19</v>
      </c>
      <c r="B607" t="s">
        <v>2084</v>
      </c>
      <c r="C607" t="s">
        <v>20</v>
      </c>
      <c r="D607" t="s">
        <v>132</v>
      </c>
      <c r="E607" t="s">
        <v>562</v>
      </c>
      <c r="F607">
        <v>5989324</v>
      </c>
      <c r="G607" s="2">
        <v>44900</v>
      </c>
      <c r="H607" s="2">
        <v>44917</v>
      </c>
      <c r="I607" s="2"/>
      <c r="J607" s="2"/>
      <c r="K607" t="s">
        <v>1037</v>
      </c>
      <c r="L607" s="2">
        <v>44902</v>
      </c>
      <c r="M607" s="1">
        <f>Tabla1_Resueltas[[#This Row],[Resuelta]]-Tabla1_Resueltas[[#This Row],[Creada]]</f>
        <v>2</v>
      </c>
      <c r="N607" s="1">
        <f>Tabla1_Resueltas[[#This Row],[Fecha Fin Escalado]]-Tabla1_Resueltas[[#This Row],[Fecha Inicio Escalado]]</f>
        <v>0</v>
      </c>
      <c r="O607" s="1">
        <f>YEAR(Tabla1_Resueltas[[#This Row],[Resuelta]])</f>
        <v>2022</v>
      </c>
      <c r="P607" s="1">
        <f>MONTH(Tabla1_Resueltas[[#This Row],[Resuelta]])</f>
        <v>12</v>
      </c>
      <c r="Q607" s="1">
        <f>_xlfn.PERCENTILE.INC(Tabla1_Resueltas[CicleTime],0.85)</f>
        <v>28</v>
      </c>
      <c r="R607" s="1">
        <f>_xlfn.PERCENTILE.INC(Tabla1_Resueltas[CicleTime],0.7)</f>
        <v>9</v>
      </c>
      <c r="S607" s="1">
        <f>_xlfn.PERCENTILE.INC(Tabla1_Resueltas[CicleTime],0.5)</f>
        <v>3</v>
      </c>
    </row>
    <row r="608" spans="1:19" x14ac:dyDescent="0.35">
      <c r="A608" t="s">
        <v>19</v>
      </c>
      <c r="B608" t="s">
        <v>2084</v>
      </c>
      <c r="C608" t="s">
        <v>20</v>
      </c>
      <c r="D608" t="s">
        <v>132</v>
      </c>
      <c r="E608" t="s">
        <v>563</v>
      </c>
      <c r="F608">
        <v>5989217</v>
      </c>
      <c r="G608" s="2">
        <v>44900</v>
      </c>
      <c r="H608" s="2">
        <v>44937</v>
      </c>
      <c r="I608" s="2"/>
      <c r="J608" s="2"/>
      <c r="K608" t="s">
        <v>1037</v>
      </c>
      <c r="L608" s="2">
        <v>44922</v>
      </c>
      <c r="M608" s="1">
        <f>Tabla1_Resueltas[[#This Row],[Resuelta]]-Tabla1_Resueltas[[#This Row],[Creada]]</f>
        <v>22</v>
      </c>
      <c r="N608" s="1">
        <f>Tabla1_Resueltas[[#This Row],[Fecha Fin Escalado]]-Tabla1_Resueltas[[#This Row],[Fecha Inicio Escalado]]</f>
        <v>0</v>
      </c>
      <c r="O608" s="1">
        <f>YEAR(Tabla1_Resueltas[[#This Row],[Resuelta]])</f>
        <v>2022</v>
      </c>
      <c r="P608" s="1">
        <f>MONTH(Tabla1_Resueltas[[#This Row],[Resuelta]])</f>
        <v>12</v>
      </c>
      <c r="Q608" s="1">
        <f>_xlfn.PERCENTILE.INC(Tabla1_Resueltas[CicleTime],0.85)</f>
        <v>28</v>
      </c>
      <c r="R608" s="1">
        <f>_xlfn.PERCENTILE.INC(Tabla1_Resueltas[CicleTime],0.7)</f>
        <v>9</v>
      </c>
      <c r="S608" s="1">
        <f>_xlfn.PERCENTILE.INC(Tabla1_Resueltas[CicleTime],0.5)</f>
        <v>3</v>
      </c>
    </row>
    <row r="609" spans="1:19" x14ac:dyDescent="0.35">
      <c r="A609" t="s">
        <v>19</v>
      </c>
      <c r="B609" t="s">
        <v>2084</v>
      </c>
      <c r="C609" t="s">
        <v>20</v>
      </c>
      <c r="D609" t="s">
        <v>132</v>
      </c>
      <c r="E609" t="s">
        <v>564</v>
      </c>
      <c r="F609">
        <v>5989210</v>
      </c>
      <c r="G609" s="2">
        <v>44900</v>
      </c>
      <c r="H609" s="2">
        <v>44917</v>
      </c>
      <c r="I609" s="2"/>
      <c r="J609" s="2"/>
      <c r="K609" t="s">
        <v>1037</v>
      </c>
      <c r="L609" s="2">
        <v>44902</v>
      </c>
      <c r="M609" s="1">
        <f>Tabla1_Resueltas[[#This Row],[Resuelta]]-Tabla1_Resueltas[[#This Row],[Creada]]</f>
        <v>2</v>
      </c>
      <c r="N609" s="1">
        <f>Tabla1_Resueltas[[#This Row],[Fecha Fin Escalado]]-Tabla1_Resueltas[[#This Row],[Fecha Inicio Escalado]]</f>
        <v>0</v>
      </c>
      <c r="O609" s="1">
        <f>YEAR(Tabla1_Resueltas[[#This Row],[Resuelta]])</f>
        <v>2022</v>
      </c>
      <c r="P609" s="1">
        <f>MONTH(Tabla1_Resueltas[[#This Row],[Resuelta]])</f>
        <v>12</v>
      </c>
      <c r="Q609" s="1">
        <f>_xlfn.PERCENTILE.INC(Tabla1_Resueltas[CicleTime],0.85)</f>
        <v>28</v>
      </c>
      <c r="R609" s="1">
        <f>_xlfn.PERCENTILE.INC(Tabla1_Resueltas[CicleTime],0.7)</f>
        <v>9</v>
      </c>
      <c r="S609" s="1">
        <f>_xlfn.PERCENTILE.INC(Tabla1_Resueltas[CicleTime],0.5)</f>
        <v>3</v>
      </c>
    </row>
    <row r="610" spans="1:19" x14ac:dyDescent="0.35">
      <c r="A610" t="s">
        <v>19</v>
      </c>
      <c r="B610" t="s">
        <v>2084</v>
      </c>
      <c r="C610" t="s">
        <v>20</v>
      </c>
      <c r="D610" t="s">
        <v>132</v>
      </c>
      <c r="E610" t="s">
        <v>565</v>
      </c>
      <c r="F610">
        <v>5988799</v>
      </c>
      <c r="G610" s="2">
        <v>44900</v>
      </c>
      <c r="H610" s="2">
        <v>44922</v>
      </c>
      <c r="I610" s="2"/>
      <c r="J610" s="2"/>
      <c r="K610" t="s">
        <v>1037</v>
      </c>
      <c r="L610" s="2">
        <v>44907</v>
      </c>
      <c r="M610" s="1">
        <f>Tabla1_Resueltas[[#This Row],[Resuelta]]-Tabla1_Resueltas[[#This Row],[Creada]]</f>
        <v>7</v>
      </c>
      <c r="N610" s="1">
        <f>Tabla1_Resueltas[[#This Row],[Fecha Fin Escalado]]-Tabla1_Resueltas[[#This Row],[Fecha Inicio Escalado]]</f>
        <v>0</v>
      </c>
      <c r="O610" s="1">
        <f>YEAR(Tabla1_Resueltas[[#This Row],[Resuelta]])</f>
        <v>2022</v>
      </c>
      <c r="P610" s="1">
        <f>MONTH(Tabla1_Resueltas[[#This Row],[Resuelta]])</f>
        <v>12</v>
      </c>
      <c r="Q610" s="1">
        <f>_xlfn.PERCENTILE.INC(Tabla1_Resueltas[CicleTime],0.85)</f>
        <v>28</v>
      </c>
      <c r="R610" s="1">
        <f>_xlfn.PERCENTILE.INC(Tabla1_Resueltas[CicleTime],0.7)</f>
        <v>9</v>
      </c>
      <c r="S610" s="1">
        <f>_xlfn.PERCENTILE.INC(Tabla1_Resueltas[CicleTime],0.5)</f>
        <v>3</v>
      </c>
    </row>
    <row r="611" spans="1:19" x14ac:dyDescent="0.35">
      <c r="A611" t="s">
        <v>19</v>
      </c>
      <c r="B611" t="s">
        <v>2090</v>
      </c>
      <c r="C611" t="s">
        <v>18</v>
      </c>
      <c r="D611" t="s">
        <v>132</v>
      </c>
      <c r="E611" t="s">
        <v>566</v>
      </c>
      <c r="F611">
        <v>5987005</v>
      </c>
      <c r="G611" s="2">
        <v>44899</v>
      </c>
      <c r="H611" s="2">
        <v>44926</v>
      </c>
      <c r="I611" s="2"/>
      <c r="J611" s="2"/>
      <c r="K611" t="s">
        <v>1037</v>
      </c>
      <c r="L611" s="2">
        <v>44911</v>
      </c>
      <c r="M611" s="1">
        <f>Tabla1_Resueltas[[#This Row],[Resuelta]]-Tabla1_Resueltas[[#This Row],[Creada]]</f>
        <v>12</v>
      </c>
      <c r="N611" s="1">
        <f>Tabla1_Resueltas[[#This Row],[Fecha Fin Escalado]]-Tabla1_Resueltas[[#This Row],[Fecha Inicio Escalado]]</f>
        <v>0</v>
      </c>
      <c r="O611" s="1">
        <f>YEAR(Tabla1_Resueltas[[#This Row],[Resuelta]])</f>
        <v>2022</v>
      </c>
      <c r="P611" s="1">
        <f>MONTH(Tabla1_Resueltas[[#This Row],[Resuelta]])</f>
        <v>12</v>
      </c>
      <c r="Q611" s="1">
        <f>_xlfn.PERCENTILE.INC(Tabla1_Resueltas[CicleTime],0.85)</f>
        <v>28</v>
      </c>
      <c r="R611" s="1">
        <f>_xlfn.PERCENTILE.INC(Tabla1_Resueltas[CicleTime],0.7)</f>
        <v>9</v>
      </c>
      <c r="S611" s="1">
        <f>_xlfn.PERCENTILE.INC(Tabla1_Resueltas[CicleTime],0.5)</f>
        <v>3</v>
      </c>
    </row>
    <row r="612" spans="1:19" x14ac:dyDescent="0.35">
      <c r="A612" t="s">
        <v>19</v>
      </c>
      <c r="B612" t="s">
        <v>2090</v>
      </c>
      <c r="C612" t="s">
        <v>18</v>
      </c>
      <c r="D612" t="s">
        <v>132</v>
      </c>
      <c r="E612" t="s">
        <v>567</v>
      </c>
      <c r="F612">
        <v>5983519</v>
      </c>
      <c r="G612" s="2">
        <v>44897</v>
      </c>
      <c r="H612" s="2">
        <v>44933</v>
      </c>
      <c r="I612" s="2"/>
      <c r="J612" s="2"/>
      <c r="K612" t="s">
        <v>1037</v>
      </c>
      <c r="L612" s="2">
        <v>44918</v>
      </c>
      <c r="M612" s="1">
        <f>Tabla1_Resueltas[[#This Row],[Resuelta]]-Tabla1_Resueltas[[#This Row],[Creada]]</f>
        <v>21</v>
      </c>
      <c r="N612" s="1">
        <f>Tabla1_Resueltas[[#This Row],[Fecha Fin Escalado]]-Tabla1_Resueltas[[#This Row],[Fecha Inicio Escalado]]</f>
        <v>0</v>
      </c>
      <c r="O612" s="1">
        <f>YEAR(Tabla1_Resueltas[[#This Row],[Resuelta]])</f>
        <v>2022</v>
      </c>
      <c r="P612" s="1">
        <f>MONTH(Tabla1_Resueltas[[#This Row],[Resuelta]])</f>
        <v>12</v>
      </c>
      <c r="Q612" s="1">
        <f>_xlfn.PERCENTILE.INC(Tabla1_Resueltas[CicleTime],0.85)</f>
        <v>28</v>
      </c>
      <c r="R612" s="1">
        <f>_xlfn.PERCENTILE.INC(Tabla1_Resueltas[CicleTime],0.7)</f>
        <v>9</v>
      </c>
      <c r="S612" s="1">
        <f>_xlfn.PERCENTILE.INC(Tabla1_Resueltas[CicleTime],0.5)</f>
        <v>3</v>
      </c>
    </row>
    <row r="613" spans="1:19" x14ac:dyDescent="0.35">
      <c r="A613" t="s">
        <v>19</v>
      </c>
      <c r="B613" t="s">
        <v>2088</v>
      </c>
      <c r="C613" t="s">
        <v>20</v>
      </c>
      <c r="D613" t="s">
        <v>132</v>
      </c>
      <c r="E613" t="s">
        <v>568</v>
      </c>
      <c r="F613">
        <v>5980605</v>
      </c>
      <c r="G613" s="2">
        <v>44897</v>
      </c>
      <c r="H613" s="2">
        <v>44939</v>
      </c>
      <c r="I613" s="2">
        <v>44897</v>
      </c>
      <c r="J613" s="2">
        <v>44924</v>
      </c>
      <c r="K613" t="s">
        <v>1037</v>
      </c>
      <c r="L613" s="2">
        <v>44924</v>
      </c>
      <c r="M613" s="1">
        <f>Tabla1_Resueltas[[#This Row],[Resuelta]]-Tabla1_Resueltas[[#This Row],[Creada]]</f>
        <v>27</v>
      </c>
      <c r="N613" s="1">
        <f>Tabla1_Resueltas[[#This Row],[Fecha Fin Escalado]]-Tabla1_Resueltas[[#This Row],[Fecha Inicio Escalado]]</f>
        <v>27</v>
      </c>
      <c r="O613" s="1">
        <f>YEAR(Tabla1_Resueltas[[#This Row],[Resuelta]])</f>
        <v>2022</v>
      </c>
      <c r="P613" s="1">
        <f>MONTH(Tabla1_Resueltas[[#This Row],[Resuelta]])</f>
        <v>12</v>
      </c>
      <c r="Q613" s="1">
        <f>_xlfn.PERCENTILE.INC(Tabla1_Resueltas[CicleTime],0.85)</f>
        <v>28</v>
      </c>
      <c r="R613" s="1">
        <f>_xlfn.PERCENTILE.INC(Tabla1_Resueltas[CicleTime],0.7)</f>
        <v>9</v>
      </c>
      <c r="S613" s="1">
        <f>_xlfn.PERCENTILE.INC(Tabla1_Resueltas[CicleTime],0.5)</f>
        <v>3</v>
      </c>
    </row>
    <row r="614" spans="1:19" x14ac:dyDescent="0.35">
      <c r="A614" t="s">
        <v>19</v>
      </c>
      <c r="B614" t="s">
        <v>2088</v>
      </c>
      <c r="C614" t="s">
        <v>20</v>
      </c>
      <c r="D614" t="s">
        <v>132</v>
      </c>
      <c r="E614" t="s">
        <v>569</v>
      </c>
      <c r="F614">
        <v>5980583</v>
      </c>
      <c r="G614" s="2">
        <v>44897</v>
      </c>
      <c r="H614" s="2">
        <v>44915</v>
      </c>
      <c r="I614" s="2"/>
      <c r="J614" s="2"/>
      <c r="K614" t="s">
        <v>1037</v>
      </c>
      <c r="L614" s="2">
        <v>44900</v>
      </c>
      <c r="M614" s="1">
        <f>Tabla1_Resueltas[[#This Row],[Resuelta]]-Tabla1_Resueltas[[#This Row],[Creada]]</f>
        <v>3</v>
      </c>
      <c r="N614" s="1">
        <f>Tabla1_Resueltas[[#This Row],[Fecha Fin Escalado]]-Tabla1_Resueltas[[#This Row],[Fecha Inicio Escalado]]</f>
        <v>0</v>
      </c>
      <c r="O614" s="1">
        <f>YEAR(Tabla1_Resueltas[[#This Row],[Resuelta]])</f>
        <v>2022</v>
      </c>
      <c r="P614" s="1">
        <f>MONTH(Tabla1_Resueltas[[#This Row],[Resuelta]])</f>
        <v>12</v>
      </c>
      <c r="Q614" s="1">
        <f>_xlfn.PERCENTILE.INC(Tabla1_Resueltas[CicleTime],0.85)</f>
        <v>28</v>
      </c>
      <c r="R614" s="1">
        <f>_xlfn.PERCENTILE.INC(Tabla1_Resueltas[CicleTime],0.7)</f>
        <v>9</v>
      </c>
      <c r="S614" s="1">
        <f>_xlfn.PERCENTILE.INC(Tabla1_Resueltas[CicleTime],0.5)</f>
        <v>3</v>
      </c>
    </row>
    <row r="615" spans="1:19" x14ac:dyDescent="0.35">
      <c r="A615" t="s">
        <v>19</v>
      </c>
      <c r="B615" t="s">
        <v>2088</v>
      </c>
      <c r="C615" t="s">
        <v>20</v>
      </c>
      <c r="D615" t="s">
        <v>132</v>
      </c>
      <c r="E615" t="s">
        <v>570</v>
      </c>
      <c r="F615">
        <v>5980548</v>
      </c>
      <c r="G615" s="2">
        <v>44897</v>
      </c>
      <c r="H615" s="2">
        <v>44917</v>
      </c>
      <c r="I615" s="2">
        <v>44897</v>
      </c>
      <c r="J615" s="2">
        <v>44902</v>
      </c>
      <c r="K615" t="s">
        <v>1037</v>
      </c>
      <c r="L615" s="2">
        <v>44902</v>
      </c>
      <c r="M615" s="1">
        <f>Tabla1_Resueltas[[#This Row],[Resuelta]]-Tabla1_Resueltas[[#This Row],[Creada]]</f>
        <v>5</v>
      </c>
      <c r="N615" s="1">
        <f>Tabla1_Resueltas[[#This Row],[Fecha Fin Escalado]]-Tabla1_Resueltas[[#This Row],[Fecha Inicio Escalado]]</f>
        <v>5</v>
      </c>
      <c r="O615" s="1">
        <f>YEAR(Tabla1_Resueltas[[#This Row],[Resuelta]])</f>
        <v>2022</v>
      </c>
      <c r="P615" s="1">
        <f>MONTH(Tabla1_Resueltas[[#This Row],[Resuelta]])</f>
        <v>12</v>
      </c>
      <c r="Q615" s="1">
        <f>_xlfn.PERCENTILE.INC(Tabla1_Resueltas[CicleTime],0.85)</f>
        <v>28</v>
      </c>
      <c r="R615" s="1">
        <f>_xlfn.PERCENTILE.INC(Tabla1_Resueltas[CicleTime],0.7)</f>
        <v>9</v>
      </c>
      <c r="S615" s="1">
        <f>_xlfn.PERCENTILE.INC(Tabla1_Resueltas[CicleTime],0.5)</f>
        <v>3</v>
      </c>
    </row>
    <row r="616" spans="1:19" x14ac:dyDescent="0.35">
      <c r="A616" t="s">
        <v>19</v>
      </c>
      <c r="B616" t="s">
        <v>2088</v>
      </c>
      <c r="C616" t="s">
        <v>36</v>
      </c>
      <c r="D616" t="s">
        <v>132</v>
      </c>
      <c r="E616" t="s">
        <v>571</v>
      </c>
      <c r="F616">
        <v>5980273</v>
      </c>
      <c r="G616" s="2">
        <v>44897</v>
      </c>
      <c r="H616" s="2">
        <v>44939</v>
      </c>
      <c r="I616" s="2">
        <v>44897</v>
      </c>
      <c r="J616" s="2">
        <v>44924</v>
      </c>
      <c r="K616" t="s">
        <v>1037</v>
      </c>
      <c r="L616" s="2">
        <v>44924</v>
      </c>
      <c r="M616" s="1">
        <f>Tabla1_Resueltas[[#This Row],[Resuelta]]-Tabla1_Resueltas[[#This Row],[Creada]]</f>
        <v>27</v>
      </c>
      <c r="N616" s="1">
        <f>Tabla1_Resueltas[[#This Row],[Fecha Fin Escalado]]-Tabla1_Resueltas[[#This Row],[Fecha Inicio Escalado]]</f>
        <v>27</v>
      </c>
      <c r="O616" s="1">
        <f>YEAR(Tabla1_Resueltas[[#This Row],[Resuelta]])</f>
        <v>2022</v>
      </c>
      <c r="P616" s="1">
        <f>MONTH(Tabla1_Resueltas[[#This Row],[Resuelta]])</f>
        <v>12</v>
      </c>
      <c r="Q616" s="1">
        <f>_xlfn.PERCENTILE.INC(Tabla1_Resueltas[CicleTime],0.85)</f>
        <v>28</v>
      </c>
      <c r="R616" s="1">
        <f>_xlfn.PERCENTILE.INC(Tabla1_Resueltas[CicleTime],0.7)</f>
        <v>9</v>
      </c>
      <c r="S616" s="1">
        <f>_xlfn.PERCENTILE.INC(Tabla1_Resueltas[CicleTime],0.5)</f>
        <v>3</v>
      </c>
    </row>
    <row r="617" spans="1:19" x14ac:dyDescent="0.35">
      <c r="A617" t="s">
        <v>19</v>
      </c>
      <c r="B617" t="s">
        <v>2088</v>
      </c>
      <c r="C617" t="s">
        <v>36</v>
      </c>
      <c r="D617" t="s">
        <v>132</v>
      </c>
      <c r="E617" t="s">
        <v>572</v>
      </c>
      <c r="F617">
        <v>5980085</v>
      </c>
      <c r="G617" s="2">
        <v>44897</v>
      </c>
      <c r="H617" s="2">
        <v>44915</v>
      </c>
      <c r="I617" s="2"/>
      <c r="J617" s="2"/>
      <c r="K617" t="s">
        <v>1037</v>
      </c>
      <c r="L617" s="2">
        <v>44900</v>
      </c>
      <c r="M617" s="1">
        <f>Tabla1_Resueltas[[#This Row],[Resuelta]]-Tabla1_Resueltas[[#This Row],[Creada]]</f>
        <v>3</v>
      </c>
      <c r="N617" s="1">
        <f>Tabla1_Resueltas[[#This Row],[Fecha Fin Escalado]]-Tabla1_Resueltas[[#This Row],[Fecha Inicio Escalado]]</f>
        <v>0</v>
      </c>
      <c r="O617" s="1">
        <f>YEAR(Tabla1_Resueltas[[#This Row],[Resuelta]])</f>
        <v>2022</v>
      </c>
      <c r="P617" s="1">
        <f>MONTH(Tabla1_Resueltas[[#This Row],[Resuelta]])</f>
        <v>12</v>
      </c>
      <c r="Q617" s="1">
        <f>_xlfn.PERCENTILE.INC(Tabla1_Resueltas[CicleTime],0.85)</f>
        <v>28</v>
      </c>
      <c r="R617" s="1">
        <f>_xlfn.PERCENTILE.INC(Tabla1_Resueltas[CicleTime],0.7)</f>
        <v>9</v>
      </c>
      <c r="S617" s="1">
        <f>_xlfn.PERCENTILE.INC(Tabla1_Resueltas[CicleTime],0.5)</f>
        <v>3</v>
      </c>
    </row>
    <row r="618" spans="1:19" x14ac:dyDescent="0.35">
      <c r="A618" t="s">
        <v>19</v>
      </c>
      <c r="B618" t="s">
        <v>2084</v>
      </c>
      <c r="C618" t="s">
        <v>20</v>
      </c>
      <c r="D618" t="s">
        <v>132</v>
      </c>
      <c r="E618" t="s">
        <v>573</v>
      </c>
      <c r="F618">
        <v>5979988</v>
      </c>
      <c r="G618" s="2">
        <v>44897</v>
      </c>
      <c r="H618" s="2">
        <v>44915</v>
      </c>
      <c r="I618" s="2">
        <v>44897</v>
      </c>
      <c r="J618" s="2">
        <v>44900</v>
      </c>
      <c r="K618" t="s">
        <v>1037</v>
      </c>
      <c r="L618" s="2">
        <v>44900</v>
      </c>
      <c r="M618" s="1">
        <f>Tabla1_Resueltas[[#This Row],[Resuelta]]-Tabla1_Resueltas[[#This Row],[Creada]]</f>
        <v>3</v>
      </c>
      <c r="N618" s="1">
        <f>Tabla1_Resueltas[[#This Row],[Fecha Fin Escalado]]-Tabla1_Resueltas[[#This Row],[Fecha Inicio Escalado]]</f>
        <v>3</v>
      </c>
      <c r="O618" s="1">
        <f>YEAR(Tabla1_Resueltas[[#This Row],[Resuelta]])</f>
        <v>2022</v>
      </c>
      <c r="P618" s="1">
        <f>MONTH(Tabla1_Resueltas[[#This Row],[Resuelta]])</f>
        <v>12</v>
      </c>
      <c r="Q618" s="1">
        <f>_xlfn.PERCENTILE.INC(Tabla1_Resueltas[CicleTime],0.85)</f>
        <v>28</v>
      </c>
      <c r="R618" s="1">
        <f>_xlfn.PERCENTILE.INC(Tabla1_Resueltas[CicleTime],0.7)</f>
        <v>9</v>
      </c>
      <c r="S618" s="1">
        <f>_xlfn.PERCENTILE.INC(Tabla1_Resueltas[CicleTime],0.5)</f>
        <v>3</v>
      </c>
    </row>
    <row r="619" spans="1:19" x14ac:dyDescent="0.35">
      <c r="A619" t="s">
        <v>19</v>
      </c>
      <c r="B619" t="s">
        <v>2088</v>
      </c>
      <c r="C619" t="s">
        <v>36</v>
      </c>
      <c r="D619" t="s">
        <v>132</v>
      </c>
      <c r="E619" t="s">
        <v>574</v>
      </c>
      <c r="F619">
        <v>5980017</v>
      </c>
      <c r="G619" s="2">
        <v>44897</v>
      </c>
      <c r="H619" s="2">
        <v>44918</v>
      </c>
      <c r="I619" s="2"/>
      <c r="J619" s="2"/>
      <c r="K619" t="s">
        <v>1037</v>
      </c>
      <c r="L619" s="2">
        <v>44902</v>
      </c>
      <c r="M619" s="1">
        <f>Tabla1_Resueltas[[#This Row],[Resuelta]]-Tabla1_Resueltas[[#This Row],[Creada]]</f>
        <v>5</v>
      </c>
      <c r="N619" s="1">
        <f>Tabla1_Resueltas[[#This Row],[Fecha Fin Escalado]]-Tabla1_Resueltas[[#This Row],[Fecha Inicio Escalado]]</f>
        <v>0</v>
      </c>
      <c r="O619" s="1">
        <f>YEAR(Tabla1_Resueltas[[#This Row],[Resuelta]])</f>
        <v>2022</v>
      </c>
      <c r="P619" s="1">
        <f>MONTH(Tabla1_Resueltas[[#This Row],[Resuelta]])</f>
        <v>12</v>
      </c>
      <c r="Q619" s="1">
        <f>_xlfn.PERCENTILE.INC(Tabla1_Resueltas[CicleTime],0.85)</f>
        <v>28</v>
      </c>
      <c r="R619" s="1">
        <f>_xlfn.PERCENTILE.INC(Tabla1_Resueltas[CicleTime],0.7)</f>
        <v>9</v>
      </c>
      <c r="S619" s="1">
        <f>_xlfn.PERCENTILE.INC(Tabla1_Resueltas[CicleTime],0.5)</f>
        <v>3</v>
      </c>
    </row>
    <row r="620" spans="1:19" x14ac:dyDescent="0.35">
      <c r="A620" t="s">
        <v>19</v>
      </c>
      <c r="B620" t="s">
        <v>2086</v>
      </c>
      <c r="C620" t="s">
        <v>20</v>
      </c>
      <c r="D620" t="s">
        <v>132</v>
      </c>
      <c r="E620" t="s">
        <v>575</v>
      </c>
      <c r="F620">
        <v>5978366</v>
      </c>
      <c r="G620" s="2">
        <v>44896</v>
      </c>
      <c r="H620" s="2">
        <v>44915</v>
      </c>
      <c r="I620" s="2">
        <v>44896</v>
      </c>
      <c r="J620" s="2">
        <v>44900</v>
      </c>
      <c r="K620" t="s">
        <v>1037</v>
      </c>
      <c r="L620" s="2">
        <v>44900</v>
      </c>
      <c r="M620" s="1">
        <f>Tabla1_Resueltas[[#This Row],[Resuelta]]-Tabla1_Resueltas[[#This Row],[Creada]]</f>
        <v>4</v>
      </c>
      <c r="N620" s="1">
        <f>Tabla1_Resueltas[[#This Row],[Fecha Fin Escalado]]-Tabla1_Resueltas[[#This Row],[Fecha Inicio Escalado]]</f>
        <v>4</v>
      </c>
      <c r="O620" s="1">
        <f>YEAR(Tabla1_Resueltas[[#This Row],[Resuelta]])</f>
        <v>2022</v>
      </c>
      <c r="P620" s="1">
        <f>MONTH(Tabla1_Resueltas[[#This Row],[Resuelta]])</f>
        <v>12</v>
      </c>
      <c r="Q620" s="1">
        <f>_xlfn.PERCENTILE.INC(Tabla1_Resueltas[CicleTime],0.85)</f>
        <v>28</v>
      </c>
      <c r="R620" s="1">
        <f>_xlfn.PERCENTILE.INC(Tabla1_Resueltas[CicleTime],0.7)</f>
        <v>9</v>
      </c>
      <c r="S620" s="1">
        <f>_xlfn.PERCENTILE.INC(Tabla1_Resueltas[CicleTime],0.5)</f>
        <v>3</v>
      </c>
    </row>
    <row r="621" spans="1:19" x14ac:dyDescent="0.35">
      <c r="A621" t="s">
        <v>19</v>
      </c>
      <c r="B621" t="s">
        <v>2086</v>
      </c>
      <c r="C621" t="s">
        <v>20</v>
      </c>
      <c r="D621" t="s">
        <v>132</v>
      </c>
      <c r="E621" t="s">
        <v>576</v>
      </c>
      <c r="F621">
        <v>5978365</v>
      </c>
      <c r="G621" s="2">
        <v>44896</v>
      </c>
      <c r="H621" s="2">
        <v>44912</v>
      </c>
      <c r="I621" s="2">
        <v>44896</v>
      </c>
      <c r="J621" s="2">
        <v>44897</v>
      </c>
      <c r="K621" t="s">
        <v>1037</v>
      </c>
      <c r="L621" s="2">
        <v>44897</v>
      </c>
      <c r="M621" s="1">
        <f>Tabla1_Resueltas[[#This Row],[Resuelta]]-Tabla1_Resueltas[[#This Row],[Creada]]</f>
        <v>1</v>
      </c>
      <c r="N621" s="1">
        <f>Tabla1_Resueltas[[#This Row],[Fecha Fin Escalado]]-Tabla1_Resueltas[[#This Row],[Fecha Inicio Escalado]]</f>
        <v>1</v>
      </c>
      <c r="O621" s="1">
        <f>YEAR(Tabla1_Resueltas[[#This Row],[Resuelta]])</f>
        <v>2022</v>
      </c>
      <c r="P621" s="1">
        <f>MONTH(Tabla1_Resueltas[[#This Row],[Resuelta]])</f>
        <v>12</v>
      </c>
      <c r="Q621" s="1">
        <f>_xlfn.PERCENTILE.INC(Tabla1_Resueltas[CicleTime],0.85)</f>
        <v>28</v>
      </c>
      <c r="R621" s="1">
        <f>_xlfn.PERCENTILE.INC(Tabla1_Resueltas[CicleTime],0.7)</f>
        <v>9</v>
      </c>
      <c r="S621" s="1">
        <f>_xlfn.PERCENTILE.INC(Tabla1_Resueltas[CicleTime],0.5)</f>
        <v>3</v>
      </c>
    </row>
    <row r="622" spans="1:19" x14ac:dyDescent="0.35">
      <c r="A622" t="s">
        <v>19</v>
      </c>
      <c r="B622" t="s">
        <v>2088</v>
      </c>
      <c r="C622" t="s">
        <v>36</v>
      </c>
      <c r="D622" t="s">
        <v>132</v>
      </c>
      <c r="E622" t="s">
        <v>578</v>
      </c>
      <c r="F622">
        <v>5975295</v>
      </c>
      <c r="G622" s="2">
        <v>44896</v>
      </c>
      <c r="H622" s="2">
        <v>44911</v>
      </c>
      <c r="I622" s="2"/>
      <c r="J622" s="2"/>
      <c r="K622" t="s">
        <v>1037</v>
      </c>
      <c r="L622" s="2">
        <v>44896</v>
      </c>
      <c r="M622" s="1">
        <f>Tabla1_Resueltas[[#This Row],[Resuelta]]-Tabla1_Resueltas[[#This Row],[Creada]]</f>
        <v>0</v>
      </c>
      <c r="N622" s="1">
        <f>Tabla1_Resueltas[[#This Row],[Fecha Fin Escalado]]-Tabla1_Resueltas[[#This Row],[Fecha Inicio Escalado]]</f>
        <v>0</v>
      </c>
      <c r="O622" s="1">
        <f>YEAR(Tabla1_Resueltas[[#This Row],[Resuelta]])</f>
        <v>2022</v>
      </c>
      <c r="P622" s="1">
        <f>MONTH(Tabla1_Resueltas[[#This Row],[Resuelta]])</f>
        <v>12</v>
      </c>
      <c r="Q622" s="1">
        <f>_xlfn.PERCENTILE.INC(Tabla1_Resueltas[CicleTime],0.85)</f>
        <v>28</v>
      </c>
      <c r="R622" s="1">
        <f>_xlfn.PERCENTILE.INC(Tabla1_Resueltas[CicleTime],0.7)</f>
        <v>9</v>
      </c>
      <c r="S622" s="1">
        <f>_xlfn.PERCENTILE.INC(Tabla1_Resueltas[CicleTime],0.5)</f>
        <v>3</v>
      </c>
    </row>
    <row r="623" spans="1:19" x14ac:dyDescent="0.35">
      <c r="A623" t="s">
        <v>19</v>
      </c>
      <c r="B623" t="s">
        <v>2084</v>
      </c>
      <c r="C623" t="s">
        <v>20</v>
      </c>
      <c r="D623" t="s">
        <v>132</v>
      </c>
      <c r="E623" t="s">
        <v>579</v>
      </c>
      <c r="F623">
        <v>5975314</v>
      </c>
      <c r="G623" s="2">
        <v>44896</v>
      </c>
      <c r="H623" s="2">
        <v>44912</v>
      </c>
      <c r="I623" s="2">
        <v>44896</v>
      </c>
      <c r="J623" s="2">
        <v>44897</v>
      </c>
      <c r="K623" t="s">
        <v>1037</v>
      </c>
      <c r="L623" s="2">
        <v>44897</v>
      </c>
      <c r="M623" s="1">
        <f>Tabla1_Resueltas[[#This Row],[Resuelta]]-Tabla1_Resueltas[[#This Row],[Creada]]</f>
        <v>1</v>
      </c>
      <c r="N623" s="1">
        <f>Tabla1_Resueltas[[#This Row],[Fecha Fin Escalado]]-Tabla1_Resueltas[[#This Row],[Fecha Inicio Escalado]]</f>
        <v>1</v>
      </c>
      <c r="O623" s="1">
        <f>YEAR(Tabla1_Resueltas[[#This Row],[Resuelta]])</f>
        <v>2022</v>
      </c>
      <c r="P623" s="1">
        <f>MONTH(Tabla1_Resueltas[[#This Row],[Resuelta]])</f>
        <v>12</v>
      </c>
      <c r="Q623" s="1">
        <f>_xlfn.PERCENTILE.INC(Tabla1_Resueltas[CicleTime],0.85)</f>
        <v>28</v>
      </c>
      <c r="R623" s="1">
        <f>_xlfn.PERCENTILE.INC(Tabla1_Resueltas[CicleTime],0.7)</f>
        <v>9</v>
      </c>
      <c r="S623" s="1">
        <f>_xlfn.PERCENTILE.INC(Tabla1_Resueltas[CicleTime],0.5)</f>
        <v>3</v>
      </c>
    </row>
    <row r="624" spans="1:19" x14ac:dyDescent="0.35">
      <c r="A624" t="s">
        <v>19</v>
      </c>
      <c r="B624" t="s">
        <v>2088</v>
      </c>
      <c r="C624" t="s">
        <v>36</v>
      </c>
      <c r="D624" t="s">
        <v>132</v>
      </c>
      <c r="E624" t="s">
        <v>580</v>
      </c>
      <c r="F624">
        <v>5974906</v>
      </c>
      <c r="G624" s="2">
        <v>44896</v>
      </c>
      <c r="H624" s="2">
        <v>44939</v>
      </c>
      <c r="I624" s="2"/>
      <c r="J624" s="2"/>
      <c r="K624" t="s">
        <v>1037</v>
      </c>
      <c r="L624" s="2">
        <v>44924</v>
      </c>
      <c r="M624" s="1">
        <f>Tabla1_Resueltas[[#This Row],[Resuelta]]-Tabla1_Resueltas[[#This Row],[Creada]]</f>
        <v>28</v>
      </c>
      <c r="N624" s="1">
        <f>Tabla1_Resueltas[[#This Row],[Fecha Fin Escalado]]-Tabla1_Resueltas[[#This Row],[Fecha Inicio Escalado]]</f>
        <v>0</v>
      </c>
      <c r="O624" s="1">
        <f>YEAR(Tabla1_Resueltas[[#This Row],[Resuelta]])</f>
        <v>2022</v>
      </c>
      <c r="P624" s="1">
        <f>MONTH(Tabla1_Resueltas[[#This Row],[Resuelta]])</f>
        <v>12</v>
      </c>
      <c r="Q624" s="1">
        <f>_xlfn.PERCENTILE.INC(Tabla1_Resueltas[CicleTime],0.85)</f>
        <v>28</v>
      </c>
      <c r="R624" s="1">
        <f>_xlfn.PERCENTILE.INC(Tabla1_Resueltas[CicleTime],0.7)</f>
        <v>9</v>
      </c>
      <c r="S624" s="1">
        <f>_xlfn.PERCENTILE.INC(Tabla1_Resueltas[CicleTime],0.5)</f>
        <v>3</v>
      </c>
    </row>
    <row r="625" spans="1:19" x14ac:dyDescent="0.35">
      <c r="A625" t="s">
        <v>19</v>
      </c>
      <c r="B625" t="s">
        <v>2088</v>
      </c>
      <c r="C625" t="s">
        <v>36</v>
      </c>
      <c r="D625" t="s">
        <v>132</v>
      </c>
      <c r="E625" t="s">
        <v>581</v>
      </c>
      <c r="F625">
        <v>5974832</v>
      </c>
      <c r="G625" s="2">
        <v>44896</v>
      </c>
      <c r="H625" s="2">
        <v>44939</v>
      </c>
      <c r="I625" s="2">
        <v>44896</v>
      </c>
      <c r="J625" s="2">
        <v>44924</v>
      </c>
      <c r="K625" t="s">
        <v>1037</v>
      </c>
      <c r="L625" s="2">
        <v>44924</v>
      </c>
      <c r="M625" s="1">
        <f>Tabla1_Resueltas[[#This Row],[Resuelta]]-Tabla1_Resueltas[[#This Row],[Creada]]</f>
        <v>28</v>
      </c>
      <c r="N625" s="1">
        <f>Tabla1_Resueltas[[#This Row],[Fecha Fin Escalado]]-Tabla1_Resueltas[[#This Row],[Fecha Inicio Escalado]]</f>
        <v>28</v>
      </c>
      <c r="O625" s="1">
        <f>YEAR(Tabla1_Resueltas[[#This Row],[Resuelta]])</f>
        <v>2022</v>
      </c>
      <c r="P625" s="1">
        <f>MONTH(Tabla1_Resueltas[[#This Row],[Resuelta]])</f>
        <v>12</v>
      </c>
      <c r="Q625" s="1">
        <f>_xlfn.PERCENTILE.INC(Tabla1_Resueltas[CicleTime],0.85)</f>
        <v>28</v>
      </c>
      <c r="R625" s="1">
        <f>_xlfn.PERCENTILE.INC(Tabla1_Resueltas[CicleTime],0.7)</f>
        <v>9</v>
      </c>
      <c r="S625" s="1">
        <f>_xlfn.PERCENTILE.INC(Tabla1_Resueltas[CicleTime],0.5)</f>
        <v>3</v>
      </c>
    </row>
    <row r="626" spans="1:19" x14ac:dyDescent="0.35">
      <c r="A626" t="s">
        <v>19</v>
      </c>
      <c r="B626" t="s">
        <v>2088</v>
      </c>
      <c r="C626" t="s">
        <v>20</v>
      </c>
      <c r="D626" t="s">
        <v>132</v>
      </c>
      <c r="E626" t="s">
        <v>582</v>
      </c>
      <c r="F626">
        <v>5974005</v>
      </c>
      <c r="G626" s="2">
        <v>44896</v>
      </c>
      <c r="H626" s="2">
        <v>44915</v>
      </c>
      <c r="I626" s="2"/>
      <c r="J626" s="2"/>
      <c r="K626" t="s">
        <v>1037</v>
      </c>
      <c r="L626" s="2">
        <v>44900</v>
      </c>
      <c r="M626" s="1">
        <f>Tabla1_Resueltas[[#This Row],[Resuelta]]-Tabla1_Resueltas[[#This Row],[Creada]]</f>
        <v>4</v>
      </c>
      <c r="N626" s="1">
        <f>Tabla1_Resueltas[[#This Row],[Fecha Fin Escalado]]-Tabla1_Resueltas[[#This Row],[Fecha Inicio Escalado]]</f>
        <v>0</v>
      </c>
      <c r="O626" s="1">
        <f>YEAR(Tabla1_Resueltas[[#This Row],[Resuelta]])</f>
        <v>2022</v>
      </c>
      <c r="P626" s="1">
        <f>MONTH(Tabla1_Resueltas[[#This Row],[Resuelta]])</f>
        <v>12</v>
      </c>
      <c r="Q626" s="1">
        <f>_xlfn.PERCENTILE.INC(Tabla1_Resueltas[CicleTime],0.85)</f>
        <v>28</v>
      </c>
      <c r="R626" s="1">
        <f>_xlfn.PERCENTILE.INC(Tabla1_Resueltas[CicleTime],0.7)</f>
        <v>9</v>
      </c>
      <c r="S626" s="1">
        <f>_xlfn.PERCENTILE.INC(Tabla1_Resueltas[CicleTime],0.5)</f>
        <v>3</v>
      </c>
    </row>
    <row r="627" spans="1:19" x14ac:dyDescent="0.35">
      <c r="A627" t="s">
        <v>19</v>
      </c>
      <c r="B627" t="s">
        <v>2088</v>
      </c>
      <c r="C627" t="s">
        <v>20</v>
      </c>
      <c r="D627" t="s">
        <v>132</v>
      </c>
      <c r="E627" t="s">
        <v>583</v>
      </c>
      <c r="F627">
        <v>5973984</v>
      </c>
      <c r="G627" s="2">
        <v>44896</v>
      </c>
      <c r="H627" s="2">
        <v>44917</v>
      </c>
      <c r="I627" s="2"/>
      <c r="J627" s="2"/>
      <c r="K627" t="s">
        <v>1037</v>
      </c>
      <c r="L627" s="2">
        <v>44902</v>
      </c>
      <c r="M627" s="1">
        <f>Tabla1_Resueltas[[#This Row],[Resuelta]]-Tabla1_Resueltas[[#This Row],[Creada]]</f>
        <v>6</v>
      </c>
      <c r="N627" s="1">
        <f>Tabla1_Resueltas[[#This Row],[Fecha Fin Escalado]]-Tabla1_Resueltas[[#This Row],[Fecha Inicio Escalado]]</f>
        <v>0</v>
      </c>
      <c r="O627" s="1">
        <f>YEAR(Tabla1_Resueltas[[#This Row],[Resuelta]])</f>
        <v>2022</v>
      </c>
      <c r="P627" s="1">
        <f>MONTH(Tabla1_Resueltas[[#This Row],[Resuelta]])</f>
        <v>12</v>
      </c>
      <c r="Q627" s="1">
        <f>_xlfn.PERCENTILE.INC(Tabla1_Resueltas[CicleTime],0.85)</f>
        <v>28</v>
      </c>
      <c r="R627" s="1">
        <f>_xlfn.PERCENTILE.INC(Tabla1_Resueltas[CicleTime],0.7)</f>
        <v>9</v>
      </c>
      <c r="S627" s="1">
        <f>_xlfn.PERCENTILE.INC(Tabla1_Resueltas[CicleTime],0.5)</f>
        <v>3</v>
      </c>
    </row>
    <row r="628" spans="1:19" x14ac:dyDescent="0.35">
      <c r="A628" t="s">
        <v>19</v>
      </c>
      <c r="B628" t="s">
        <v>2088</v>
      </c>
      <c r="C628" t="s">
        <v>36</v>
      </c>
      <c r="D628" t="s">
        <v>132</v>
      </c>
      <c r="E628" t="s">
        <v>585</v>
      </c>
      <c r="F628">
        <v>5967393</v>
      </c>
      <c r="G628" s="2">
        <v>44895</v>
      </c>
      <c r="H628" s="2">
        <v>44917</v>
      </c>
      <c r="I628" s="2">
        <v>44895</v>
      </c>
      <c r="J628" s="2">
        <v>44902</v>
      </c>
      <c r="K628" t="s">
        <v>1037</v>
      </c>
      <c r="L628" s="2">
        <v>44902</v>
      </c>
      <c r="M628" s="1">
        <f>Tabla1_Resueltas[[#This Row],[Resuelta]]-Tabla1_Resueltas[[#This Row],[Creada]]</f>
        <v>7</v>
      </c>
      <c r="N628" s="1">
        <f>Tabla1_Resueltas[[#This Row],[Fecha Fin Escalado]]-Tabla1_Resueltas[[#This Row],[Fecha Inicio Escalado]]</f>
        <v>7</v>
      </c>
      <c r="O628" s="1">
        <f>YEAR(Tabla1_Resueltas[[#This Row],[Resuelta]])</f>
        <v>2022</v>
      </c>
      <c r="P628" s="1">
        <f>MONTH(Tabla1_Resueltas[[#This Row],[Resuelta]])</f>
        <v>12</v>
      </c>
      <c r="Q628" s="1">
        <f>_xlfn.PERCENTILE.INC(Tabla1_Resueltas[CicleTime],0.85)</f>
        <v>28</v>
      </c>
      <c r="R628" s="1">
        <f>_xlfn.PERCENTILE.INC(Tabla1_Resueltas[CicleTime],0.7)</f>
        <v>9</v>
      </c>
      <c r="S628" s="1">
        <f>_xlfn.PERCENTILE.INC(Tabla1_Resueltas[CicleTime],0.5)</f>
        <v>3</v>
      </c>
    </row>
    <row r="629" spans="1:19" x14ac:dyDescent="0.35">
      <c r="A629" t="s">
        <v>19</v>
      </c>
      <c r="B629" t="s">
        <v>2084</v>
      </c>
      <c r="C629" t="s">
        <v>36</v>
      </c>
      <c r="D629" t="s">
        <v>132</v>
      </c>
      <c r="E629" t="s">
        <v>586</v>
      </c>
      <c r="F629">
        <v>5967360</v>
      </c>
      <c r="G629" s="2">
        <v>44895</v>
      </c>
      <c r="H629" s="2">
        <v>44918</v>
      </c>
      <c r="I629" s="2">
        <v>44897</v>
      </c>
      <c r="J629" s="2">
        <v>44902</v>
      </c>
      <c r="K629" t="s">
        <v>1037</v>
      </c>
      <c r="L629" s="2">
        <v>44902</v>
      </c>
      <c r="M629" s="1">
        <f>Tabla1_Resueltas[[#This Row],[Resuelta]]-Tabla1_Resueltas[[#This Row],[Creada]]</f>
        <v>7</v>
      </c>
      <c r="N629" s="1">
        <f>Tabla1_Resueltas[[#This Row],[Fecha Fin Escalado]]-Tabla1_Resueltas[[#This Row],[Fecha Inicio Escalado]]</f>
        <v>5</v>
      </c>
      <c r="O629" s="1">
        <f>YEAR(Tabla1_Resueltas[[#This Row],[Resuelta]])</f>
        <v>2022</v>
      </c>
      <c r="P629" s="1">
        <f>MONTH(Tabla1_Resueltas[[#This Row],[Resuelta]])</f>
        <v>12</v>
      </c>
      <c r="Q629" s="1">
        <f>_xlfn.PERCENTILE.INC(Tabla1_Resueltas[CicleTime],0.85)</f>
        <v>28</v>
      </c>
      <c r="R629" s="1">
        <f>_xlfn.PERCENTILE.INC(Tabla1_Resueltas[CicleTime],0.7)</f>
        <v>9</v>
      </c>
      <c r="S629" s="1">
        <f>_xlfn.PERCENTILE.INC(Tabla1_Resueltas[CicleTime],0.5)</f>
        <v>3</v>
      </c>
    </row>
    <row r="630" spans="1:19" x14ac:dyDescent="0.35">
      <c r="A630" t="s">
        <v>19</v>
      </c>
      <c r="B630" t="s">
        <v>2088</v>
      </c>
      <c r="C630" t="s">
        <v>36</v>
      </c>
      <c r="D630" t="s">
        <v>132</v>
      </c>
      <c r="E630" t="s">
        <v>587</v>
      </c>
      <c r="F630">
        <v>5967312</v>
      </c>
      <c r="G630" s="2">
        <v>44895</v>
      </c>
      <c r="H630" s="2">
        <v>44912</v>
      </c>
      <c r="I630" s="2">
        <v>44895</v>
      </c>
      <c r="J630" s="2">
        <v>44897</v>
      </c>
      <c r="K630" t="s">
        <v>1037</v>
      </c>
      <c r="L630" s="2">
        <v>44897</v>
      </c>
      <c r="M630" s="1">
        <f>Tabla1_Resueltas[[#This Row],[Resuelta]]-Tabla1_Resueltas[[#This Row],[Creada]]</f>
        <v>2</v>
      </c>
      <c r="N630" s="1">
        <f>Tabla1_Resueltas[[#This Row],[Fecha Fin Escalado]]-Tabla1_Resueltas[[#This Row],[Fecha Inicio Escalado]]</f>
        <v>2</v>
      </c>
      <c r="O630" s="1">
        <f>YEAR(Tabla1_Resueltas[[#This Row],[Resuelta]])</f>
        <v>2022</v>
      </c>
      <c r="P630" s="1">
        <f>MONTH(Tabla1_Resueltas[[#This Row],[Resuelta]])</f>
        <v>12</v>
      </c>
      <c r="Q630" s="1">
        <f>_xlfn.PERCENTILE.INC(Tabla1_Resueltas[CicleTime],0.85)</f>
        <v>28</v>
      </c>
      <c r="R630" s="1">
        <f>_xlfn.PERCENTILE.INC(Tabla1_Resueltas[CicleTime],0.7)</f>
        <v>9</v>
      </c>
      <c r="S630" s="1">
        <f>_xlfn.PERCENTILE.INC(Tabla1_Resueltas[CicleTime],0.5)</f>
        <v>3</v>
      </c>
    </row>
    <row r="631" spans="1:19" x14ac:dyDescent="0.35">
      <c r="A631" t="s">
        <v>19</v>
      </c>
      <c r="B631" t="s">
        <v>2088</v>
      </c>
      <c r="C631" t="s">
        <v>20</v>
      </c>
      <c r="D631" t="s">
        <v>132</v>
      </c>
      <c r="E631" t="s">
        <v>588</v>
      </c>
      <c r="F631">
        <v>5967102</v>
      </c>
      <c r="G631" s="2">
        <v>44895</v>
      </c>
      <c r="H631" s="2">
        <v>44912</v>
      </c>
      <c r="I631" s="2">
        <v>44895</v>
      </c>
      <c r="J631" s="2">
        <v>44897</v>
      </c>
      <c r="K631" t="s">
        <v>1037</v>
      </c>
      <c r="L631" s="2">
        <v>44897</v>
      </c>
      <c r="M631" s="1">
        <f>Tabla1_Resueltas[[#This Row],[Resuelta]]-Tabla1_Resueltas[[#This Row],[Creada]]</f>
        <v>2</v>
      </c>
      <c r="N631" s="1">
        <f>Tabla1_Resueltas[[#This Row],[Fecha Fin Escalado]]-Tabla1_Resueltas[[#This Row],[Fecha Inicio Escalado]]</f>
        <v>2</v>
      </c>
      <c r="O631" s="1">
        <f>YEAR(Tabla1_Resueltas[[#This Row],[Resuelta]])</f>
        <v>2022</v>
      </c>
      <c r="P631" s="1">
        <f>MONTH(Tabla1_Resueltas[[#This Row],[Resuelta]])</f>
        <v>12</v>
      </c>
      <c r="Q631" s="1">
        <f>_xlfn.PERCENTILE.INC(Tabla1_Resueltas[CicleTime],0.85)</f>
        <v>28</v>
      </c>
      <c r="R631" s="1">
        <f>_xlfn.PERCENTILE.INC(Tabla1_Resueltas[CicleTime],0.7)</f>
        <v>9</v>
      </c>
      <c r="S631" s="1">
        <f>_xlfn.PERCENTILE.INC(Tabla1_Resueltas[CicleTime],0.5)</f>
        <v>3</v>
      </c>
    </row>
    <row r="632" spans="1:19" x14ac:dyDescent="0.35">
      <c r="A632" t="s">
        <v>19</v>
      </c>
      <c r="B632" t="s">
        <v>2088</v>
      </c>
      <c r="C632" t="s">
        <v>36</v>
      </c>
      <c r="D632" t="s">
        <v>132</v>
      </c>
      <c r="E632" t="s">
        <v>589</v>
      </c>
      <c r="F632">
        <v>5967098</v>
      </c>
      <c r="G632" s="2">
        <v>44895</v>
      </c>
      <c r="H632" s="2">
        <v>44929</v>
      </c>
      <c r="I632" s="2">
        <v>44895</v>
      </c>
      <c r="J632" s="2">
        <v>44914</v>
      </c>
      <c r="K632" t="s">
        <v>1037</v>
      </c>
      <c r="L632" s="2">
        <v>44914</v>
      </c>
      <c r="M632" s="1">
        <f>Tabla1_Resueltas[[#This Row],[Resuelta]]-Tabla1_Resueltas[[#This Row],[Creada]]</f>
        <v>19</v>
      </c>
      <c r="N632" s="1">
        <f>Tabla1_Resueltas[[#This Row],[Fecha Fin Escalado]]-Tabla1_Resueltas[[#This Row],[Fecha Inicio Escalado]]</f>
        <v>19</v>
      </c>
      <c r="O632" s="1">
        <f>YEAR(Tabla1_Resueltas[[#This Row],[Resuelta]])</f>
        <v>2022</v>
      </c>
      <c r="P632" s="1">
        <f>MONTH(Tabla1_Resueltas[[#This Row],[Resuelta]])</f>
        <v>12</v>
      </c>
      <c r="Q632" s="1">
        <f>_xlfn.PERCENTILE.INC(Tabla1_Resueltas[CicleTime],0.85)</f>
        <v>28</v>
      </c>
      <c r="R632" s="1">
        <f>_xlfn.PERCENTILE.INC(Tabla1_Resueltas[CicleTime],0.7)</f>
        <v>9</v>
      </c>
      <c r="S632" s="1">
        <f>_xlfn.PERCENTILE.INC(Tabla1_Resueltas[CicleTime],0.5)</f>
        <v>3</v>
      </c>
    </row>
    <row r="633" spans="1:19" x14ac:dyDescent="0.35">
      <c r="A633" t="s">
        <v>19</v>
      </c>
      <c r="B633" t="s">
        <v>2088</v>
      </c>
      <c r="C633" t="s">
        <v>36</v>
      </c>
      <c r="D633" t="s">
        <v>132</v>
      </c>
      <c r="E633" t="s">
        <v>590</v>
      </c>
      <c r="F633">
        <v>5967091</v>
      </c>
      <c r="G633" s="2">
        <v>44895</v>
      </c>
      <c r="H633" s="2">
        <v>44939</v>
      </c>
      <c r="I633" s="2">
        <v>44895</v>
      </c>
      <c r="J633" s="2">
        <v>44924</v>
      </c>
      <c r="K633" t="s">
        <v>1037</v>
      </c>
      <c r="L633" s="2">
        <v>44924</v>
      </c>
      <c r="M633" s="1">
        <f>Tabla1_Resueltas[[#This Row],[Resuelta]]-Tabla1_Resueltas[[#This Row],[Creada]]</f>
        <v>29</v>
      </c>
      <c r="N633" s="1">
        <f>Tabla1_Resueltas[[#This Row],[Fecha Fin Escalado]]-Tabla1_Resueltas[[#This Row],[Fecha Inicio Escalado]]</f>
        <v>29</v>
      </c>
      <c r="O633" s="1">
        <f>YEAR(Tabla1_Resueltas[[#This Row],[Resuelta]])</f>
        <v>2022</v>
      </c>
      <c r="P633" s="1">
        <f>MONTH(Tabla1_Resueltas[[#This Row],[Resuelta]])</f>
        <v>12</v>
      </c>
      <c r="Q633" s="1">
        <f>_xlfn.PERCENTILE.INC(Tabla1_Resueltas[CicleTime],0.85)</f>
        <v>28</v>
      </c>
      <c r="R633" s="1">
        <f>_xlfn.PERCENTILE.INC(Tabla1_Resueltas[CicleTime],0.7)</f>
        <v>9</v>
      </c>
      <c r="S633" s="1">
        <f>_xlfn.PERCENTILE.INC(Tabla1_Resueltas[CicleTime],0.5)</f>
        <v>3</v>
      </c>
    </row>
    <row r="634" spans="1:19" x14ac:dyDescent="0.35">
      <c r="A634" t="s">
        <v>19</v>
      </c>
      <c r="B634" t="s">
        <v>2088</v>
      </c>
      <c r="C634" t="s">
        <v>20</v>
      </c>
      <c r="D634" t="s">
        <v>132</v>
      </c>
      <c r="E634" t="s">
        <v>591</v>
      </c>
      <c r="F634">
        <v>5967083</v>
      </c>
      <c r="G634" s="2">
        <v>44895</v>
      </c>
      <c r="H634" s="2">
        <v>44939</v>
      </c>
      <c r="I634" s="2">
        <v>44895</v>
      </c>
      <c r="J634" s="2">
        <v>44924</v>
      </c>
      <c r="K634" t="s">
        <v>1037</v>
      </c>
      <c r="L634" s="2">
        <v>44924</v>
      </c>
      <c r="M634" s="1">
        <f>Tabla1_Resueltas[[#This Row],[Resuelta]]-Tabla1_Resueltas[[#This Row],[Creada]]</f>
        <v>29</v>
      </c>
      <c r="N634" s="1">
        <f>Tabla1_Resueltas[[#This Row],[Fecha Fin Escalado]]-Tabla1_Resueltas[[#This Row],[Fecha Inicio Escalado]]</f>
        <v>29</v>
      </c>
      <c r="O634" s="1">
        <f>YEAR(Tabla1_Resueltas[[#This Row],[Resuelta]])</f>
        <v>2022</v>
      </c>
      <c r="P634" s="1">
        <f>MONTH(Tabla1_Resueltas[[#This Row],[Resuelta]])</f>
        <v>12</v>
      </c>
      <c r="Q634" s="1">
        <f>_xlfn.PERCENTILE.INC(Tabla1_Resueltas[CicleTime],0.85)</f>
        <v>28</v>
      </c>
      <c r="R634" s="1">
        <f>_xlfn.PERCENTILE.INC(Tabla1_Resueltas[CicleTime],0.7)</f>
        <v>9</v>
      </c>
      <c r="S634" s="1">
        <f>_xlfn.PERCENTILE.INC(Tabla1_Resueltas[CicleTime],0.5)</f>
        <v>3</v>
      </c>
    </row>
    <row r="635" spans="1:19" x14ac:dyDescent="0.35">
      <c r="A635" t="s">
        <v>19</v>
      </c>
      <c r="B635" t="s">
        <v>2088</v>
      </c>
      <c r="C635" t="s">
        <v>36</v>
      </c>
      <c r="D635" t="s">
        <v>132</v>
      </c>
      <c r="E635" t="s">
        <v>592</v>
      </c>
      <c r="F635">
        <v>5967078</v>
      </c>
      <c r="G635" s="2">
        <v>44895</v>
      </c>
      <c r="H635" s="2">
        <v>44939</v>
      </c>
      <c r="I635" s="2">
        <v>44895</v>
      </c>
      <c r="J635" s="2">
        <v>44924</v>
      </c>
      <c r="K635" t="s">
        <v>1037</v>
      </c>
      <c r="L635" s="2">
        <v>44924</v>
      </c>
      <c r="M635" s="1">
        <f>Tabla1_Resueltas[[#This Row],[Resuelta]]-Tabla1_Resueltas[[#This Row],[Creada]]</f>
        <v>29</v>
      </c>
      <c r="N635" s="1">
        <f>Tabla1_Resueltas[[#This Row],[Fecha Fin Escalado]]-Tabla1_Resueltas[[#This Row],[Fecha Inicio Escalado]]</f>
        <v>29</v>
      </c>
      <c r="O635" s="1">
        <f>YEAR(Tabla1_Resueltas[[#This Row],[Resuelta]])</f>
        <v>2022</v>
      </c>
      <c r="P635" s="1">
        <f>MONTH(Tabla1_Resueltas[[#This Row],[Resuelta]])</f>
        <v>12</v>
      </c>
      <c r="Q635" s="1">
        <f>_xlfn.PERCENTILE.INC(Tabla1_Resueltas[CicleTime],0.85)</f>
        <v>28</v>
      </c>
      <c r="R635" s="1">
        <f>_xlfn.PERCENTILE.INC(Tabla1_Resueltas[CicleTime],0.7)</f>
        <v>9</v>
      </c>
      <c r="S635" s="1">
        <f>_xlfn.PERCENTILE.INC(Tabla1_Resueltas[CicleTime],0.5)</f>
        <v>3</v>
      </c>
    </row>
    <row r="636" spans="1:19" x14ac:dyDescent="0.35">
      <c r="A636" t="s">
        <v>19</v>
      </c>
      <c r="B636" t="s">
        <v>2088</v>
      </c>
      <c r="C636" t="s">
        <v>36</v>
      </c>
      <c r="D636" t="s">
        <v>132</v>
      </c>
      <c r="E636" t="s">
        <v>593</v>
      </c>
      <c r="F636">
        <v>5967070</v>
      </c>
      <c r="G636" s="2">
        <v>44895</v>
      </c>
      <c r="H636" s="2">
        <v>44939</v>
      </c>
      <c r="I636" s="2">
        <v>44895</v>
      </c>
      <c r="J636" s="2">
        <v>44924</v>
      </c>
      <c r="K636" t="s">
        <v>1037</v>
      </c>
      <c r="L636" s="2">
        <v>44924</v>
      </c>
      <c r="M636" s="1">
        <f>Tabla1_Resueltas[[#This Row],[Resuelta]]-Tabla1_Resueltas[[#This Row],[Creada]]</f>
        <v>29</v>
      </c>
      <c r="N636" s="1">
        <f>Tabla1_Resueltas[[#This Row],[Fecha Fin Escalado]]-Tabla1_Resueltas[[#This Row],[Fecha Inicio Escalado]]</f>
        <v>29</v>
      </c>
      <c r="O636" s="1">
        <f>YEAR(Tabla1_Resueltas[[#This Row],[Resuelta]])</f>
        <v>2022</v>
      </c>
      <c r="P636" s="1">
        <f>MONTH(Tabla1_Resueltas[[#This Row],[Resuelta]])</f>
        <v>12</v>
      </c>
      <c r="Q636" s="1">
        <f>_xlfn.PERCENTILE.INC(Tabla1_Resueltas[CicleTime],0.85)</f>
        <v>28</v>
      </c>
      <c r="R636" s="1">
        <f>_xlfn.PERCENTILE.INC(Tabla1_Resueltas[CicleTime],0.7)</f>
        <v>9</v>
      </c>
      <c r="S636" s="1">
        <f>_xlfn.PERCENTILE.INC(Tabla1_Resueltas[CicleTime],0.5)</f>
        <v>3</v>
      </c>
    </row>
    <row r="637" spans="1:19" x14ac:dyDescent="0.35">
      <c r="A637" t="s">
        <v>19</v>
      </c>
      <c r="B637" t="s">
        <v>2088</v>
      </c>
      <c r="C637" t="s">
        <v>18</v>
      </c>
      <c r="D637" t="s">
        <v>132</v>
      </c>
      <c r="E637" t="s">
        <v>594</v>
      </c>
      <c r="F637">
        <v>5967068</v>
      </c>
      <c r="G637" s="2">
        <v>44895</v>
      </c>
      <c r="H637" s="2">
        <v>44919</v>
      </c>
      <c r="I637" s="2">
        <v>44902</v>
      </c>
      <c r="J637" s="2">
        <v>44904</v>
      </c>
      <c r="K637" t="s">
        <v>1037</v>
      </c>
      <c r="L637" s="2">
        <v>44904</v>
      </c>
      <c r="M637" s="1">
        <f>Tabla1_Resueltas[[#This Row],[Resuelta]]-Tabla1_Resueltas[[#This Row],[Creada]]</f>
        <v>9</v>
      </c>
      <c r="N637" s="1">
        <f>Tabla1_Resueltas[[#This Row],[Fecha Fin Escalado]]-Tabla1_Resueltas[[#This Row],[Fecha Inicio Escalado]]</f>
        <v>2</v>
      </c>
      <c r="O637" s="1">
        <f>YEAR(Tabla1_Resueltas[[#This Row],[Resuelta]])</f>
        <v>2022</v>
      </c>
      <c r="P637" s="1">
        <f>MONTH(Tabla1_Resueltas[[#This Row],[Resuelta]])</f>
        <v>12</v>
      </c>
      <c r="Q637" s="1">
        <f>_xlfn.PERCENTILE.INC(Tabla1_Resueltas[CicleTime],0.85)</f>
        <v>28</v>
      </c>
      <c r="R637" s="1">
        <f>_xlfn.PERCENTILE.INC(Tabla1_Resueltas[CicleTime],0.7)</f>
        <v>9</v>
      </c>
      <c r="S637" s="1">
        <f>_xlfn.PERCENTILE.INC(Tabla1_Resueltas[CicleTime],0.5)</f>
        <v>3</v>
      </c>
    </row>
    <row r="638" spans="1:19" x14ac:dyDescent="0.35">
      <c r="A638" t="s">
        <v>19</v>
      </c>
      <c r="B638" t="s">
        <v>2088</v>
      </c>
      <c r="C638" t="s">
        <v>20</v>
      </c>
      <c r="D638" t="s">
        <v>132</v>
      </c>
      <c r="E638" t="s">
        <v>595</v>
      </c>
      <c r="F638">
        <v>5967061</v>
      </c>
      <c r="G638" s="2">
        <v>44895</v>
      </c>
      <c r="H638" s="2">
        <v>44929</v>
      </c>
      <c r="I638" s="2">
        <v>44896</v>
      </c>
      <c r="J638" s="2">
        <v>44914</v>
      </c>
      <c r="K638" t="s">
        <v>1037</v>
      </c>
      <c r="L638" s="2">
        <v>44914</v>
      </c>
      <c r="M638" s="1">
        <f>Tabla1_Resueltas[[#This Row],[Resuelta]]-Tabla1_Resueltas[[#This Row],[Creada]]</f>
        <v>19</v>
      </c>
      <c r="N638" s="1">
        <f>Tabla1_Resueltas[[#This Row],[Fecha Fin Escalado]]-Tabla1_Resueltas[[#This Row],[Fecha Inicio Escalado]]</f>
        <v>18</v>
      </c>
      <c r="O638" s="1">
        <f>YEAR(Tabla1_Resueltas[[#This Row],[Resuelta]])</f>
        <v>2022</v>
      </c>
      <c r="P638" s="1">
        <f>MONTH(Tabla1_Resueltas[[#This Row],[Resuelta]])</f>
        <v>12</v>
      </c>
      <c r="Q638" s="1">
        <f>_xlfn.PERCENTILE.INC(Tabla1_Resueltas[CicleTime],0.85)</f>
        <v>28</v>
      </c>
      <c r="R638" s="1">
        <f>_xlfn.PERCENTILE.INC(Tabla1_Resueltas[CicleTime],0.7)</f>
        <v>9</v>
      </c>
      <c r="S638" s="1">
        <f>_xlfn.PERCENTILE.INC(Tabla1_Resueltas[CicleTime],0.5)</f>
        <v>3</v>
      </c>
    </row>
    <row r="639" spans="1:19" x14ac:dyDescent="0.35">
      <c r="A639" t="s">
        <v>19</v>
      </c>
      <c r="B639" t="s">
        <v>2088</v>
      </c>
      <c r="C639" t="s">
        <v>20</v>
      </c>
      <c r="D639" t="s">
        <v>132</v>
      </c>
      <c r="E639" t="s">
        <v>596</v>
      </c>
      <c r="F639">
        <v>5966890</v>
      </c>
      <c r="G639" s="2">
        <v>44895</v>
      </c>
      <c r="H639" s="2">
        <v>44915</v>
      </c>
      <c r="I639" s="2">
        <v>44895</v>
      </c>
      <c r="J639" s="2">
        <v>44900</v>
      </c>
      <c r="K639" t="s">
        <v>1037</v>
      </c>
      <c r="L639" s="2">
        <v>44900</v>
      </c>
      <c r="M639" s="1">
        <f>Tabla1_Resueltas[[#This Row],[Resuelta]]-Tabla1_Resueltas[[#This Row],[Creada]]</f>
        <v>5</v>
      </c>
      <c r="N639" s="1">
        <f>Tabla1_Resueltas[[#This Row],[Fecha Fin Escalado]]-Tabla1_Resueltas[[#This Row],[Fecha Inicio Escalado]]</f>
        <v>5</v>
      </c>
      <c r="O639" s="1">
        <f>YEAR(Tabla1_Resueltas[[#This Row],[Resuelta]])</f>
        <v>2022</v>
      </c>
      <c r="P639" s="1">
        <f>MONTH(Tabla1_Resueltas[[#This Row],[Resuelta]])</f>
        <v>12</v>
      </c>
      <c r="Q639" s="1">
        <f>_xlfn.PERCENTILE.INC(Tabla1_Resueltas[CicleTime],0.85)</f>
        <v>28</v>
      </c>
      <c r="R639" s="1">
        <f>_xlfn.PERCENTILE.INC(Tabla1_Resueltas[CicleTime],0.7)</f>
        <v>9</v>
      </c>
      <c r="S639" s="1">
        <f>_xlfn.PERCENTILE.INC(Tabla1_Resueltas[CicleTime],0.5)</f>
        <v>3</v>
      </c>
    </row>
    <row r="640" spans="1:19" x14ac:dyDescent="0.35">
      <c r="A640" t="s">
        <v>19</v>
      </c>
      <c r="B640" t="s">
        <v>2088</v>
      </c>
      <c r="C640" t="s">
        <v>20</v>
      </c>
      <c r="D640" t="s">
        <v>132</v>
      </c>
      <c r="E640" t="s">
        <v>597</v>
      </c>
      <c r="F640">
        <v>5966885</v>
      </c>
      <c r="G640" s="2">
        <v>44895</v>
      </c>
      <c r="H640" s="2">
        <v>44939</v>
      </c>
      <c r="I640" s="2">
        <v>44895</v>
      </c>
      <c r="J640" s="2">
        <v>44924</v>
      </c>
      <c r="K640" t="s">
        <v>1037</v>
      </c>
      <c r="L640" s="2">
        <v>44924</v>
      </c>
      <c r="M640" s="1">
        <f>Tabla1_Resueltas[[#This Row],[Resuelta]]-Tabla1_Resueltas[[#This Row],[Creada]]</f>
        <v>29</v>
      </c>
      <c r="N640" s="1">
        <f>Tabla1_Resueltas[[#This Row],[Fecha Fin Escalado]]-Tabla1_Resueltas[[#This Row],[Fecha Inicio Escalado]]</f>
        <v>29</v>
      </c>
      <c r="O640" s="1">
        <f>YEAR(Tabla1_Resueltas[[#This Row],[Resuelta]])</f>
        <v>2022</v>
      </c>
      <c r="P640" s="1">
        <f>MONTH(Tabla1_Resueltas[[#This Row],[Resuelta]])</f>
        <v>12</v>
      </c>
      <c r="Q640" s="1">
        <f>_xlfn.PERCENTILE.INC(Tabla1_Resueltas[CicleTime],0.85)</f>
        <v>28</v>
      </c>
      <c r="R640" s="1">
        <f>_xlfn.PERCENTILE.INC(Tabla1_Resueltas[CicleTime],0.7)</f>
        <v>9</v>
      </c>
      <c r="S640" s="1">
        <f>_xlfn.PERCENTILE.INC(Tabla1_Resueltas[CicleTime],0.5)</f>
        <v>3</v>
      </c>
    </row>
    <row r="641" spans="1:19" x14ac:dyDescent="0.35">
      <c r="A641" t="s">
        <v>19</v>
      </c>
      <c r="B641" t="s">
        <v>2088</v>
      </c>
      <c r="C641" t="s">
        <v>20</v>
      </c>
      <c r="D641" t="s">
        <v>132</v>
      </c>
      <c r="E641" t="s">
        <v>598</v>
      </c>
      <c r="F641">
        <v>5966882</v>
      </c>
      <c r="G641" s="2">
        <v>44895</v>
      </c>
      <c r="H641" s="2">
        <v>44939</v>
      </c>
      <c r="I641" s="2"/>
      <c r="J641" s="2"/>
      <c r="K641" t="s">
        <v>1037</v>
      </c>
      <c r="L641" s="2">
        <v>44924</v>
      </c>
      <c r="M641" s="1">
        <f>Tabla1_Resueltas[[#This Row],[Resuelta]]-Tabla1_Resueltas[[#This Row],[Creada]]</f>
        <v>29</v>
      </c>
      <c r="N641" s="1">
        <f>Tabla1_Resueltas[[#This Row],[Fecha Fin Escalado]]-Tabla1_Resueltas[[#This Row],[Fecha Inicio Escalado]]</f>
        <v>0</v>
      </c>
      <c r="O641" s="1">
        <f>YEAR(Tabla1_Resueltas[[#This Row],[Resuelta]])</f>
        <v>2022</v>
      </c>
      <c r="P641" s="1">
        <f>MONTH(Tabla1_Resueltas[[#This Row],[Resuelta]])</f>
        <v>12</v>
      </c>
      <c r="Q641" s="1">
        <f>_xlfn.PERCENTILE.INC(Tabla1_Resueltas[CicleTime],0.85)</f>
        <v>28</v>
      </c>
      <c r="R641" s="1">
        <f>_xlfn.PERCENTILE.INC(Tabla1_Resueltas[CicleTime],0.7)</f>
        <v>9</v>
      </c>
      <c r="S641" s="1">
        <f>_xlfn.PERCENTILE.INC(Tabla1_Resueltas[CicleTime],0.5)</f>
        <v>3</v>
      </c>
    </row>
    <row r="642" spans="1:19" x14ac:dyDescent="0.35">
      <c r="A642" t="s">
        <v>19</v>
      </c>
      <c r="B642" t="s">
        <v>2088</v>
      </c>
      <c r="C642" t="s">
        <v>20</v>
      </c>
      <c r="D642" t="s">
        <v>132</v>
      </c>
      <c r="E642" t="s">
        <v>599</v>
      </c>
      <c r="F642">
        <v>5966873</v>
      </c>
      <c r="G642" s="2">
        <v>44895</v>
      </c>
      <c r="H642" s="2">
        <v>44915</v>
      </c>
      <c r="I642" s="2">
        <v>44895</v>
      </c>
      <c r="J642" s="2">
        <v>44900</v>
      </c>
      <c r="K642" t="s">
        <v>1037</v>
      </c>
      <c r="L642" s="2">
        <v>44900</v>
      </c>
      <c r="M642" s="1">
        <f>Tabla1_Resueltas[[#This Row],[Resuelta]]-Tabla1_Resueltas[[#This Row],[Creada]]</f>
        <v>5</v>
      </c>
      <c r="N642" s="1">
        <f>Tabla1_Resueltas[[#This Row],[Fecha Fin Escalado]]-Tabla1_Resueltas[[#This Row],[Fecha Inicio Escalado]]</f>
        <v>5</v>
      </c>
      <c r="O642" s="1">
        <f>YEAR(Tabla1_Resueltas[[#This Row],[Resuelta]])</f>
        <v>2022</v>
      </c>
      <c r="P642" s="1">
        <f>MONTH(Tabla1_Resueltas[[#This Row],[Resuelta]])</f>
        <v>12</v>
      </c>
      <c r="Q642" s="1">
        <f>_xlfn.PERCENTILE.INC(Tabla1_Resueltas[CicleTime],0.85)</f>
        <v>28</v>
      </c>
      <c r="R642" s="1">
        <f>_xlfn.PERCENTILE.INC(Tabla1_Resueltas[CicleTime],0.7)</f>
        <v>9</v>
      </c>
      <c r="S642" s="1">
        <f>_xlfn.PERCENTILE.INC(Tabla1_Resueltas[CicleTime],0.5)</f>
        <v>3</v>
      </c>
    </row>
    <row r="643" spans="1:19" x14ac:dyDescent="0.35">
      <c r="A643" t="s">
        <v>19</v>
      </c>
      <c r="B643" t="s">
        <v>2088</v>
      </c>
      <c r="C643" t="s">
        <v>20</v>
      </c>
      <c r="D643" t="s">
        <v>132</v>
      </c>
      <c r="E643" t="s">
        <v>600</v>
      </c>
      <c r="F643">
        <v>5966867</v>
      </c>
      <c r="G643" s="2">
        <v>44895</v>
      </c>
      <c r="H643" s="2">
        <v>44939</v>
      </c>
      <c r="I643" s="2">
        <v>44895</v>
      </c>
      <c r="J643" s="2">
        <v>44924</v>
      </c>
      <c r="K643" t="s">
        <v>1037</v>
      </c>
      <c r="L643" s="2">
        <v>44924</v>
      </c>
      <c r="M643" s="1">
        <f>Tabla1_Resueltas[[#This Row],[Resuelta]]-Tabla1_Resueltas[[#This Row],[Creada]]</f>
        <v>29</v>
      </c>
      <c r="N643" s="1">
        <f>Tabla1_Resueltas[[#This Row],[Fecha Fin Escalado]]-Tabla1_Resueltas[[#This Row],[Fecha Inicio Escalado]]</f>
        <v>29</v>
      </c>
      <c r="O643" s="1">
        <f>YEAR(Tabla1_Resueltas[[#This Row],[Resuelta]])</f>
        <v>2022</v>
      </c>
      <c r="P643" s="1">
        <f>MONTH(Tabla1_Resueltas[[#This Row],[Resuelta]])</f>
        <v>12</v>
      </c>
      <c r="Q643" s="1">
        <f>_xlfn.PERCENTILE.INC(Tabla1_Resueltas[CicleTime],0.85)</f>
        <v>28</v>
      </c>
      <c r="R643" s="1">
        <f>_xlfn.PERCENTILE.INC(Tabla1_Resueltas[CicleTime],0.7)</f>
        <v>9</v>
      </c>
      <c r="S643" s="1">
        <f>_xlfn.PERCENTILE.INC(Tabla1_Resueltas[CicleTime],0.5)</f>
        <v>3</v>
      </c>
    </row>
    <row r="644" spans="1:19" x14ac:dyDescent="0.35">
      <c r="A644" t="s">
        <v>19</v>
      </c>
      <c r="B644" t="s">
        <v>2088</v>
      </c>
      <c r="C644" t="s">
        <v>20</v>
      </c>
      <c r="D644" t="s">
        <v>132</v>
      </c>
      <c r="E644" t="s">
        <v>601</v>
      </c>
      <c r="F644">
        <v>5966855</v>
      </c>
      <c r="G644" s="2">
        <v>44895</v>
      </c>
      <c r="H644" s="2">
        <v>44926</v>
      </c>
      <c r="I644" s="2">
        <v>44895</v>
      </c>
      <c r="J644" s="2">
        <v>44911</v>
      </c>
      <c r="K644" t="s">
        <v>1037</v>
      </c>
      <c r="L644" s="2">
        <v>44911</v>
      </c>
      <c r="M644" s="1">
        <f>Tabla1_Resueltas[[#This Row],[Resuelta]]-Tabla1_Resueltas[[#This Row],[Creada]]</f>
        <v>16</v>
      </c>
      <c r="N644" s="1">
        <f>Tabla1_Resueltas[[#This Row],[Fecha Fin Escalado]]-Tabla1_Resueltas[[#This Row],[Fecha Inicio Escalado]]</f>
        <v>16</v>
      </c>
      <c r="O644" s="1">
        <f>YEAR(Tabla1_Resueltas[[#This Row],[Resuelta]])</f>
        <v>2022</v>
      </c>
      <c r="P644" s="1">
        <f>MONTH(Tabla1_Resueltas[[#This Row],[Resuelta]])</f>
        <v>12</v>
      </c>
      <c r="Q644" s="1">
        <f>_xlfn.PERCENTILE.INC(Tabla1_Resueltas[CicleTime],0.85)</f>
        <v>28</v>
      </c>
      <c r="R644" s="1">
        <f>_xlfn.PERCENTILE.INC(Tabla1_Resueltas[CicleTime],0.7)</f>
        <v>9</v>
      </c>
      <c r="S644" s="1">
        <f>_xlfn.PERCENTILE.INC(Tabla1_Resueltas[CicleTime],0.5)</f>
        <v>3</v>
      </c>
    </row>
    <row r="645" spans="1:19" x14ac:dyDescent="0.35">
      <c r="A645" t="s">
        <v>19</v>
      </c>
      <c r="B645" t="s">
        <v>2088</v>
      </c>
      <c r="C645" t="s">
        <v>20</v>
      </c>
      <c r="D645" t="s">
        <v>132</v>
      </c>
      <c r="E645" t="s">
        <v>602</v>
      </c>
      <c r="F645">
        <v>5966839</v>
      </c>
      <c r="G645" s="2">
        <v>44895</v>
      </c>
      <c r="H645" s="2">
        <v>44939</v>
      </c>
      <c r="I645" s="2">
        <v>44895</v>
      </c>
      <c r="J645" s="2">
        <v>44924</v>
      </c>
      <c r="K645" t="s">
        <v>1037</v>
      </c>
      <c r="L645" s="2">
        <v>44924</v>
      </c>
      <c r="M645" s="1">
        <f>Tabla1_Resueltas[[#This Row],[Resuelta]]-Tabla1_Resueltas[[#This Row],[Creada]]</f>
        <v>29</v>
      </c>
      <c r="N645" s="1">
        <f>Tabla1_Resueltas[[#This Row],[Fecha Fin Escalado]]-Tabla1_Resueltas[[#This Row],[Fecha Inicio Escalado]]</f>
        <v>29</v>
      </c>
      <c r="O645" s="1">
        <f>YEAR(Tabla1_Resueltas[[#This Row],[Resuelta]])</f>
        <v>2022</v>
      </c>
      <c r="P645" s="1">
        <f>MONTH(Tabla1_Resueltas[[#This Row],[Resuelta]])</f>
        <v>12</v>
      </c>
      <c r="Q645" s="1">
        <f>_xlfn.PERCENTILE.INC(Tabla1_Resueltas[CicleTime],0.85)</f>
        <v>28</v>
      </c>
      <c r="R645" s="1">
        <f>_xlfn.PERCENTILE.INC(Tabla1_Resueltas[CicleTime],0.7)</f>
        <v>9</v>
      </c>
      <c r="S645" s="1">
        <f>_xlfn.PERCENTILE.INC(Tabla1_Resueltas[CicleTime],0.5)</f>
        <v>3</v>
      </c>
    </row>
    <row r="646" spans="1:19" x14ac:dyDescent="0.35">
      <c r="A646" t="s">
        <v>19</v>
      </c>
      <c r="B646" t="s">
        <v>2088</v>
      </c>
      <c r="C646" t="s">
        <v>36</v>
      </c>
      <c r="D646" t="s">
        <v>132</v>
      </c>
      <c r="E646" t="s">
        <v>603</v>
      </c>
      <c r="F646">
        <v>5966834</v>
      </c>
      <c r="G646" s="2">
        <v>44895</v>
      </c>
      <c r="H646" s="2">
        <v>44912</v>
      </c>
      <c r="I646" s="2">
        <v>44895</v>
      </c>
      <c r="J646" s="2">
        <v>44897</v>
      </c>
      <c r="K646" t="s">
        <v>1037</v>
      </c>
      <c r="L646" s="2">
        <v>44897</v>
      </c>
      <c r="M646" s="1">
        <f>Tabla1_Resueltas[[#This Row],[Resuelta]]-Tabla1_Resueltas[[#This Row],[Creada]]</f>
        <v>2</v>
      </c>
      <c r="N646" s="1">
        <f>Tabla1_Resueltas[[#This Row],[Fecha Fin Escalado]]-Tabla1_Resueltas[[#This Row],[Fecha Inicio Escalado]]</f>
        <v>2</v>
      </c>
      <c r="O646" s="1">
        <f>YEAR(Tabla1_Resueltas[[#This Row],[Resuelta]])</f>
        <v>2022</v>
      </c>
      <c r="P646" s="1">
        <f>MONTH(Tabla1_Resueltas[[#This Row],[Resuelta]])</f>
        <v>12</v>
      </c>
      <c r="Q646" s="1">
        <f>_xlfn.PERCENTILE.INC(Tabla1_Resueltas[CicleTime],0.85)</f>
        <v>28</v>
      </c>
      <c r="R646" s="1">
        <f>_xlfn.PERCENTILE.INC(Tabla1_Resueltas[CicleTime],0.7)</f>
        <v>9</v>
      </c>
      <c r="S646" s="1">
        <f>_xlfn.PERCENTILE.INC(Tabla1_Resueltas[CicleTime],0.5)</f>
        <v>3</v>
      </c>
    </row>
    <row r="647" spans="1:19" x14ac:dyDescent="0.35">
      <c r="A647" t="s">
        <v>19</v>
      </c>
      <c r="B647" t="s">
        <v>2088</v>
      </c>
      <c r="C647" t="s">
        <v>20</v>
      </c>
      <c r="D647" t="s">
        <v>132</v>
      </c>
      <c r="E647" t="s">
        <v>604</v>
      </c>
      <c r="F647">
        <v>5966830</v>
      </c>
      <c r="G647" s="2">
        <v>44895</v>
      </c>
      <c r="H647" s="2">
        <v>44923</v>
      </c>
      <c r="I647" s="2">
        <v>44897</v>
      </c>
      <c r="J647" s="2">
        <v>44907</v>
      </c>
      <c r="K647" t="s">
        <v>1037</v>
      </c>
      <c r="L647" s="2">
        <v>44907</v>
      </c>
      <c r="M647" s="1">
        <f>Tabla1_Resueltas[[#This Row],[Resuelta]]-Tabla1_Resueltas[[#This Row],[Creada]]</f>
        <v>12</v>
      </c>
      <c r="N647" s="1">
        <f>Tabla1_Resueltas[[#This Row],[Fecha Fin Escalado]]-Tabla1_Resueltas[[#This Row],[Fecha Inicio Escalado]]</f>
        <v>10</v>
      </c>
      <c r="O647" s="1">
        <f>YEAR(Tabla1_Resueltas[[#This Row],[Resuelta]])</f>
        <v>2022</v>
      </c>
      <c r="P647" s="1">
        <f>MONTH(Tabla1_Resueltas[[#This Row],[Resuelta]])</f>
        <v>12</v>
      </c>
      <c r="Q647" s="1">
        <f>_xlfn.PERCENTILE.INC(Tabla1_Resueltas[CicleTime],0.85)</f>
        <v>28</v>
      </c>
      <c r="R647" s="1">
        <f>_xlfn.PERCENTILE.INC(Tabla1_Resueltas[CicleTime],0.7)</f>
        <v>9</v>
      </c>
      <c r="S647" s="1">
        <f>_xlfn.PERCENTILE.INC(Tabla1_Resueltas[CicleTime],0.5)</f>
        <v>3</v>
      </c>
    </row>
    <row r="648" spans="1:19" x14ac:dyDescent="0.35">
      <c r="A648" t="s">
        <v>19</v>
      </c>
      <c r="B648" t="s">
        <v>2088</v>
      </c>
      <c r="C648" t="s">
        <v>36</v>
      </c>
      <c r="D648" t="s">
        <v>132</v>
      </c>
      <c r="E648" t="s">
        <v>605</v>
      </c>
      <c r="F648">
        <v>5966825</v>
      </c>
      <c r="G648" s="2">
        <v>44895</v>
      </c>
      <c r="H648" s="2">
        <v>44912</v>
      </c>
      <c r="I648" s="2">
        <v>44895</v>
      </c>
      <c r="J648" s="2">
        <v>44897</v>
      </c>
      <c r="K648" t="s">
        <v>1037</v>
      </c>
      <c r="L648" s="2">
        <v>44897</v>
      </c>
      <c r="M648" s="1">
        <f>Tabla1_Resueltas[[#This Row],[Resuelta]]-Tabla1_Resueltas[[#This Row],[Creada]]</f>
        <v>2</v>
      </c>
      <c r="N648" s="1">
        <f>Tabla1_Resueltas[[#This Row],[Fecha Fin Escalado]]-Tabla1_Resueltas[[#This Row],[Fecha Inicio Escalado]]</f>
        <v>2</v>
      </c>
      <c r="O648" s="1">
        <f>YEAR(Tabla1_Resueltas[[#This Row],[Resuelta]])</f>
        <v>2022</v>
      </c>
      <c r="P648" s="1">
        <f>MONTH(Tabla1_Resueltas[[#This Row],[Resuelta]])</f>
        <v>12</v>
      </c>
      <c r="Q648" s="1">
        <f>_xlfn.PERCENTILE.INC(Tabla1_Resueltas[CicleTime],0.85)</f>
        <v>28</v>
      </c>
      <c r="R648" s="1">
        <f>_xlfn.PERCENTILE.INC(Tabla1_Resueltas[CicleTime],0.7)</f>
        <v>9</v>
      </c>
      <c r="S648" s="1">
        <f>_xlfn.PERCENTILE.INC(Tabla1_Resueltas[CicleTime],0.5)</f>
        <v>3</v>
      </c>
    </row>
    <row r="649" spans="1:19" x14ac:dyDescent="0.35">
      <c r="A649" t="s">
        <v>19</v>
      </c>
      <c r="B649" t="s">
        <v>2088</v>
      </c>
      <c r="C649" t="s">
        <v>36</v>
      </c>
      <c r="D649" t="s">
        <v>132</v>
      </c>
      <c r="E649" t="s">
        <v>606</v>
      </c>
      <c r="F649">
        <v>5966820</v>
      </c>
      <c r="G649" s="2">
        <v>44895</v>
      </c>
      <c r="H649" s="2">
        <v>44929</v>
      </c>
      <c r="I649" s="2">
        <v>44895</v>
      </c>
      <c r="J649" s="2">
        <v>44914</v>
      </c>
      <c r="K649" t="s">
        <v>1037</v>
      </c>
      <c r="L649" s="2">
        <v>44914</v>
      </c>
      <c r="M649" s="1">
        <f>Tabla1_Resueltas[[#This Row],[Resuelta]]-Tabla1_Resueltas[[#This Row],[Creada]]</f>
        <v>19</v>
      </c>
      <c r="N649" s="1">
        <f>Tabla1_Resueltas[[#This Row],[Fecha Fin Escalado]]-Tabla1_Resueltas[[#This Row],[Fecha Inicio Escalado]]</f>
        <v>19</v>
      </c>
      <c r="O649" s="1">
        <f>YEAR(Tabla1_Resueltas[[#This Row],[Resuelta]])</f>
        <v>2022</v>
      </c>
      <c r="P649" s="1">
        <f>MONTH(Tabla1_Resueltas[[#This Row],[Resuelta]])</f>
        <v>12</v>
      </c>
      <c r="Q649" s="1">
        <f>_xlfn.PERCENTILE.INC(Tabla1_Resueltas[CicleTime],0.85)</f>
        <v>28</v>
      </c>
      <c r="R649" s="1">
        <f>_xlfn.PERCENTILE.INC(Tabla1_Resueltas[CicleTime],0.7)</f>
        <v>9</v>
      </c>
      <c r="S649" s="1">
        <f>_xlfn.PERCENTILE.INC(Tabla1_Resueltas[CicleTime],0.5)</f>
        <v>3</v>
      </c>
    </row>
    <row r="650" spans="1:19" x14ac:dyDescent="0.35">
      <c r="A650" t="s">
        <v>19</v>
      </c>
      <c r="B650" t="s">
        <v>2088</v>
      </c>
      <c r="C650" t="s">
        <v>20</v>
      </c>
      <c r="D650" t="s">
        <v>132</v>
      </c>
      <c r="E650" t="s">
        <v>607</v>
      </c>
      <c r="F650">
        <v>5966817</v>
      </c>
      <c r="G650" s="2">
        <v>44895</v>
      </c>
      <c r="H650" s="2">
        <v>44923</v>
      </c>
      <c r="I650" s="2">
        <v>44895</v>
      </c>
      <c r="J650" s="2">
        <v>44908</v>
      </c>
      <c r="K650" t="s">
        <v>1037</v>
      </c>
      <c r="L650" s="2">
        <v>44908</v>
      </c>
      <c r="M650" s="1">
        <f>Tabla1_Resueltas[[#This Row],[Resuelta]]-Tabla1_Resueltas[[#This Row],[Creada]]</f>
        <v>13</v>
      </c>
      <c r="N650" s="1">
        <f>Tabla1_Resueltas[[#This Row],[Fecha Fin Escalado]]-Tabla1_Resueltas[[#This Row],[Fecha Inicio Escalado]]</f>
        <v>13</v>
      </c>
      <c r="O650" s="1">
        <f>YEAR(Tabla1_Resueltas[[#This Row],[Resuelta]])</f>
        <v>2022</v>
      </c>
      <c r="P650" s="1">
        <f>MONTH(Tabla1_Resueltas[[#This Row],[Resuelta]])</f>
        <v>12</v>
      </c>
      <c r="Q650" s="1">
        <f>_xlfn.PERCENTILE.INC(Tabla1_Resueltas[CicleTime],0.85)</f>
        <v>28</v>
      </c>
      <c r="R650" s="1">
        <f>_xlfn.PERCENTILE.INC(Tabla1_Resueltas[CicleTime],0.7)</f>
        <v>9</v>
      </c>
      <c r="S650" s="1">
        <f>_xlfn.PERCENTILE.INC(Tabla1_Resueltas[CicleTime],0.5)</f>
        <v>3</v>
      </c>
    </row>
    <row r="651" spans="1:19" x14ac:dyDescent="0.35">
      <c r="A651" t="s">
        <v>19</v>
      </c>
      <c r="B651" t="s">
        <v>2088</v>
      </c>
      <c r="C651" t="s">
        <v>20</v>
      </c>
      <c r="D651" t="s">
        <v>132</v>
      </c>
      <c r="E651" t="s">
        <v>611</v>
      </c>
      <c r="F651">
        <v>5960913</v>
      </c>
      <c r="G651" s="2">
        <v>44894</v>
      </c>
      <c r="H651" s="2">
        <v>44923</v>
      </c>
      <c r="I651" s="2">
        <v>44894</v>
      </c>
      <c r="J651" s="2">
        <v>44908</v>
      </c>
      <c r="K651" t="s">
        <v>1037</v>
      </c>
      <c r="L651" s="2">
        <v>44908</v>
      </c>
      <c r="M651" s="1">
        <f>Tabla1_Resueltas[[#This Row],[Resuelta]]-Tabla1_Resueltas[[#This Row],[Creada]]</f>
        <v>14</v>
      </c>
      <c r="N651" s="1">
        <f>Tabla1_Resueltas[[#This Row],[Fecha Fin Escalado]]-Tabla1_Resueltas[[#This Row],[Fecha Inicio Escalado]]</f>
        <v>14</v>
      </c>
      <c r="O651" s="1">
        <f>YEAR(Tabla1_Resueltas[[#This Row],[Resuelta]])</f>
        <v>2022</v>
      </c>
      <c r="P651" s="1">
        <f>MONTH(Tabla1_Resueltas[[#This Row],[Resuelta]])</f>
        <v>12</v>
      </c>
      <c r="Q651" s="1">
        <f>_xlfn.PERCENTILE.INC(Tabla1_Resueltas[CicleTime],0.85)</f>
        <v>28</v>
      </c>
      <c r="R651" s="1">
        <f>_xlfn.PERCENTILE.INC(Tabla1_Resueltas[CicleTime],0.7)</f>
        <v>9</v>
      </c>
      <c r="S651" s="1">
        <f>_xlfn.PERCENTILE.INC(Tabla1_Resueltas[CicleTime],0.5)</f>
        <v>3</v>
      </c>
    </row>
    <row r="652" spans="1:19" x14ac:dyDescent="0.35">
      <c r="A652" t="s">
        <v>19</v>
      </c>
      <c r="B652" t="s">
        <v>2088</v>
      </c>
      <c r="C652" t="s">
        <v>20</v>
      </c>
      <c r="D652" t="s">
        <v>132</v>
      </c>
      <c r="E652" t="s">
        <v>612</v>
      </c>
      <c r="F652">
        <v>5960709</v>
      </c>
      <c r="G652" s="2">
        <v>44894</v>
      </c>
      <c r="H652" s="2">
        <v>44917</v>
      </c>
      <c r="I652" s="2">
        <v>44894</v>
      </c>
      <c r="J652" s="2">
        <v>44902</v>
      </c>
      <c r="K652" t="s">
        <v>1037</v>
      </c>
      <c r="L652" s="2">
        <v>44902</v>
      </c>
      <c r="M652" s="1">
        <f>Tabla1_Resueltas[[#This Row],[Resuelta]]-Tabla1_Resueltas[[#This Row],[Creada]]</f>
        <v>8</v>
      </c>
      <c r="N652" s="1">
        <f>Tabla1_Resueltas[[#This Row],[Fecha Fin Escalado]]-Tabla1_Resueltas[[#This Row],[Fecha Inicio Escalado]]</f>
        <v>8</v>
      </c>
      <c r="O652" s="1">
        <f>YEAR(Tabla1_Resueltas[[#This Row],[Resuelta]])</f>
        <v>2022</v>
      </c>
      <c r="P652" s="1">
        <f>MONTH(Tabla1_Resueltas[[#This Row],[Resuelta]])</f>
        <v>12</v>
      </c>
      <c r="Q652" s="1">
        <f>_xlfn.PERCENTILE.INC(Tabla1_Resueltas[CicleTime],0.85)</f>
        <v>28</v>
      </c>
      <c r="R652" s="1">
        <f>_xlfn.PERCENTILE.INC(Tabla1_Resueltas[CicleTime],0.7)</f>
        <v>9</v>
      </c>
      <c r="S652" s="1">
        <f>_xlfn.PERCENTILE.INC(Tabla1_Resueltas[CicleTime],0.5)</f>
        <v>3</v>
      </c>
    </row>
    <row r="653" spans="1:19" x14ac:dyDescent="0.35">
      <c r="A653" t="s">
        <v>19</v>
      </c>
      <c r="B653" t="s">
        <v>2088</v>
      </c>
      <c r="C653" t="s">
        <v>20</v>
      </c>
      <c r="D653" t="s">
        <v>132</v>
      </c>
      <c r="E653" t="s">
        <v>613</v>
      </c>
      <c r="F653">
        <v>5960700</v>
      </c>
      <c r="G653" s="2">
        <v>44894</v>
      </c>
      <c r="H653" s="2">
        <v>44917</v>
      </c>
      <c r="I653" s="2">
        <v>44894</v>
      </c>
      <c r="J653" s="2">
        <v>44902</v>
      </c>
      <c r="K653" t="s">
        <v>1037</v>
      </c>
      <c r="L653" s="2">
        <v>44902</v>
      </c>
      <c r="M653" s="1">
        <f>Tabla1_Resueltas[[#This Row],[Resuelta]]-Tabla1_Resueltas[[#This Row],[Creada]]</f>
        <v>8</v>
      </c>
      <c r="N653" s="1">
        <f>Tabla1_Resueltas[[#This Row],[Fecha Fin Escalado]]-Tabla1_Resueltas[[#This Row],[Fecha Inicio Escalado]]</f>
        <v>8</v>
      </c>
      <c r="O653" s="1">
        <f>YEAR(Tabla1_Resueltas[[#This Row],[Resuelta]])</f>
        <v>2022</v>
      </c>
      <c r="P653" s="1">
        <f>MONTH(Tabla1_Resueltas[[#This Row],[Resuelta]])</f>
        <v>12</v>
      </c>
      <c r="Q653" s="1">
        <f>_xlfn.PERCENTILE.INC(Tabla1_Resueltas[CicleTime],0.85)</f>
        <v>28</v>
      </c>
      <c r="R653" s="1">
        <f>_xlfn.PERCENTILE.INC(Tabla1_Resueltas[CicleTime],0.7)</f>
        <v>9</v>
      </c>
      <c r="S653" s="1">
        <f>_xlfn.PERCENTILE.INC(Tabla1_Resueltas[CicleTime],0.5)</f>
        <v>3</v>
      </c>
    </row>
    <row r="654" spans="1:19" x14ac:dyDescent="0.35">
      <c r="A654" t="s">
        <v>19</v>
      </c>
      <c r="B654" t="s">
        <v>2088</v>
      </c>
      <c r="C654" t="s">
        <v>20</v>
      </c>
      <c r="D654" t="s">
        <v>132</v>
      </c>
      <c r="E654" t="s">
        <v>614</v>
      </c>
      <c r="F654">
        <v>5960577</v>
      </c>
      <c r="G654" s="2">
        <v>44894</v>
      </c>
      <c r="H654" s="2">
        <v>44923</v>
      </c>
      <c r="I654" s="2">
        <v>44894</v>
      </c>
      <c r="J654" s="2">
        <v>44908</v>
      </c>
      <c r="K654" t="s">
        <v>1037</v>
      </c>
      <c r="L654" s="2">
        <v>44908</v>
      </c>
      <c r="M654" s="1">
        <f>Tabla1_Resueltas[[#This Row],[Resuelta]]-Tabla1_Resueltas[[#This Row],[Creada]]</f>
        <v>14</v>
      </c>
      <c r="N654" s="1">
        <f>Tabla1_Resueltas[[#This Row],[Fecha Fin Escalado]]-Tabla1_Resueltas[[#This Row],[Fecha Inicio Escalado]]</f>
        <v>14</v>
      </c>
      <c r="O654" s="1">
        <f>YEAR(Tabla1_Resueltas[[#This Row],[Resuelta]])</f>
        <v>2022</v>
      </c>
      <c r="P654" s="1">
        <f>MONTH(Tabla1_Resueltas[[#This Row],[Resuelta]])</f>
        <v>12</v>
      </c>
      <c r="Q654" s="1">
        <f>_xlfn.PERCENTILE.INC(Tabla1_Resueltas[CicleTime],0.85)</f>
        <v>28</v>
      </c>
      <c r="R654" s="1">
        <f>_xlfn.PERCENTILE.INC(Tabla1_Resueltas[CicleTime],0.7)</f>
        <v>9</v>
      </c>
      <c r="S654" s="1">
        <f>_xlfn.PERCENTILE.INC(Tabla1_Resueltas[CicleTime],0.5)</f>
        <v>3</v>
      </c>
    </row>
    <row r="655" spans="1:19" x14ac:dyDescent="0.35">
      <c r="A655" t="s">
        <v>19</v>
      </c>
      <c r="B655" t="s">
        <v>2088</v>
      </c>
      <c r="C655" t="s">
        <v>20</v>
      </c>
      <c r="D655" t="s">
        <v>132</v>
      </c>
      <c r="E655" t="s">
        <v>615</v>
      </c>
      <c r="F655">
        <v>5960566</v>
      </c>
      <c r="G655" s="2">
        <v>44894</v>
      </c>
      <c r="H655" s="2">
        <v>44917</v>
      </c>
      <c r="I655" s="2">
        <v>44894</v>
      </c>
      <c r="J655" s="2">
        <v>44902</v>
      </c>
      <c r="K655" t="s">
        <v>1037</v>
      </c>
      <c r="L655" s="2">
        <v>44902</v>
      </c>
      <c r="M655" s="1">
        <f>Tabla1_Resueltas[[#This Row],[Resuelta]]-Tabla1_Resueltas[[#This Row],[Creada]]</f>
        <v>8</v>
      </c>
      <c r="N655" s="1">
        <f>Tabla1_Resueltas[[#This Row],[Fecha Fin Escalado]]-Tabla1_Resueltas[[#This Row],[Fecha Inicio Escalado]]</f>
        <v>8</v>
      </c>
      <c r="O655" s="1">
        <f>YEAR(Tabla1_Resueltas[[#This Row],[Resuelta]])</f>
        <v>2022</v>
      </c>
      <c r="P655" s="1">
        <f>MONTH(Tabla1_Resueltas[[#This Row],[Resuelta]])</f>
        <v>12</v>
      </c>
      <c r="Q655" s="1">
        <f>_xlfn.PERCENTILE.INC(Tabla1_Resueltas[CicleTime],0.85)</f>
        <v>28</v>
      </c>
      <c r="R655" s="1">
        <f>_xlfn.PERCENTILE.INC(Tabla1_Resueltas[CicleTime],0.7)</f>
        <v>9</v>
      </c>
      <c r="S655" s="1">
        <f>_xlfn.PERCENTILE.INC(Tabla1_Resueltas[CicleTime],0.5)</f>
        <v>3</v>
      </c>
    </row>
    <row r="656" spans="1:19" x14ac:dyDescent="0.35">
      <c r="A656" t="s">
        <v>19</v>
      </c>
      <c r="B656" t="s">
        <v>2088</v>
      </c>
      <c r="C656" t="s">
        <v>20</v>
      </c>
      <c r="D656" t="s">
        <v>132</v>
      </c>
      <c r="E656" t="s">
        <v>616</v>
      </c>
      <c r="F656">
        <v>5960546</v>
      </c>
      <c r="G656" s="2">
        <v>44894</v>
      </c>
      <c r="H656" s="2">
        <v>44918</v>
      </c>
      <c r="I656" s="2">
        <v>44894</v>
      </c>
      <c r="J656" s="2">
        <v>44902</v>
      </c>
      <c r="K656" t="s">
        <v>1037</v>
      </c>
      <c r="L656" s="2">
        <v>44902</v>
      </c>
      <c r="M656" s="1">
        <f>Tabla1_Resueltas[[#This Row],[Resuelta]]-Tabla1_Resueltas[[#This Row],[Creada]]</f>
        <v>8</v>
      </c>
      <c r="N656" s="1">
        <f>Tabla1_Resueltas[[#This Row],[Fecha Fin Escalado]]-Tabla1_Resueltas[[#This Row],[Fecha Inicio Escalado]]</f>
        <v>8</v>
      </c>
      <c r="O656" s="1">
        <f>YEAR(Tabla1_Resueltas[[#This Row],[Resuelta]])</f>
        <v>2022</v>
      </c>
      <c r="P656" s="1">
        <f>MONTH(Tabla1_Resueltas[[#This Row],[Resuelta]])</f>
        <v>12</v>
      </c>
      <c r="Q656" s="1">
        <f>_xlfn.PERCENTILE.INC(Tabla1_Resueltas[CicleTime],0.85)</f>
        <v>28</v>
      </c>
      <c r="R656" s="1">
        <f>_xlfn.PERCENTILE.INC(Tabla1_Resueltas[CicleTime],0.7)</f>
        <v>9</v>
      </c>
      <c r="S656" s="1">
        <f>_xlfn.PERCENTILE.INC(Tabla1_Resueltas[CicleTime],0.5)</f>
        <v>3</v>
      </c>
    </row>
    <row r="657" spans="1:19" x14ac:dyDescent="0.35">
      <c r="A657" t="s">
        <v>19</v>
      </c>
      <c r="B657" t="s">
        <v>2088</v>
      </c>
      <c r="C657" t="s">
        <v>20</v>
      </c>
      <c r="D657" t="s">
        <v>132</v>
      </c>
      <c r="E657" t="s">
        <v>617</v>
      </c>
      <c r="F657">
        <v>5960083</v>
      </c>
      <c r="G657" s="2">
        <v>44894</v>
      </c>
      <c r="H657" s="2">
        <v>44939</v>
      </c>
      <c r="I657" s="2">
        <v>44894</v>
      </c>
      <c r="J657" s="2">
        <v>44924</v>
      </c>
      <c r="K657" t="s">
        <v>1037</v>
      </c>
      <c r="L657" s="2">
        <v>44924</v>
      </c>
      <c r="M657" s="1">
        <f>Tabla1_Resueltas[[#This Row],[Resuelta]]-Tabla1_Resueltas[[#This Row],[Creada]]</f>
        <v>30</v>
      </c>
      <c r="N657" s="1">
        <f>Tabla1_Resueltas[[#This Row],[Fecha Fin Escalado]]-Tabla1_Resueltas[[#This Row],[Fecha Inicio Escalado]]</f>
        <v>30</v>
      </c>
      <c r="O657" s="1">
        <f>YEAR(Tabla1_Resueltas[[#This Row],[Resuelta]])</f>
        <v>2022</v>
      </c>
      <c r="P657" s="1">
        <f>MONTH(Tabla1_Resueltas[[#This Row],[Resuelta]])</f>
        <v>12</v>
      </c>
      <c r="Q657" s="1">
        <f>_xlfn.PERCENTILE.INC(Tabla1_Resueltas[CicleTime],0.85)</f>
        <v>28</v>
      </c>
      <c r="R657" s="1">
        <f>_xlfn.PERCENTILE.INC(Tabla1_Resueltas[CicleTime],0.7)</f>
        <v>9</v>
      </c>
      <c r="S657" s="1">
        <f>_xlfn.PERCENTILE.INC(Tabla1_Resueltas[CicleTime],0.5)</f>
        <v>3</v>
      </c>
    </row>
    <row r="658" spans="1:19" x14ac:dyDescent="0.35">
      <c r="A658" t="s">
        <v>19</v>
      </c>
      <c r="B658" t="s">
        <v>2086</v>
      </c>
      <c r="C658" t="s">
        <v>20</v>
      </c>
      <c r="D658" t="s">
        <v>132</v>
      </c>
      <c r="E658" t="s">
        <v>618</v>
      </c>
      <c r="F658">
        <v>5960045</v>
      </c>
      <c r="G658" s="2">
        <v>44894</v>
      </c>
      <c r="H658" s="2">
        <v>44933</v>
      </c>
      <c r="I658" s="2">
        <v>44894</v>
      </c>
      <c r="J658" s="2">
        <v>44918</v>
      </c>
      <c r="K658" t="s">
        <v>1037</v>
      </c>
      <c r="L658" s="2">
        <v>44918</v>
      </c>
      <c r="M658" s="1">
        <f>Tabla1_Resueltas[[#This Row],[Resuelta]]-Tabla1_Resueltas[[#This Row],[Creada]]</f>
        <v>24</v>
      </c>
      <c r="N658" s="1">
        <f>Tabla1_Resueltas[[#This Row],[Fecha Fin Escalado]]-Tabla1_Resueltas[[#This Row],[Fecha Inicio Escalado]]</f>
        <v>24</v>
      </c>
      <c r="O658" s="1">
        <f>YEAR(Tabla1_Resueltas[[#This Row],[Resuelta]])</f>
        <v>2022</v>
      </c>
      <c r="P658" s="1">
        <f>MONTH(Tabla1_Resueltas[[#This Row],[Resuelta]])</f>
        <v>12</v>
      </c>
      <c r="Q658" s="1">
        <f>_xlfn.PERCENTILE.INC(Tabla1_Resueltas[CicleTime],0.85)</f>
        <v>28</v>
      </c>
      <c r="R658" s="1">
        <f>_xlfn.PERCENTILE.INC(Tabla1_Resueltas[CicleTime],0.7)</f>
        <v>9</v>
      </c>
      <c r="S658" s="1">
        <f>_xlfn.PERCENTILE.INC(Tabla1_Resueltas[CicleTime],0.5)</f>
        <v>3</v>
      </c>
    </row>
    <row r="659" spans="1:19" x14ac:dyDescent="0.35">
      <c r="A659" t="s">
        <v>19</v>
      </c>
      <c r="B659" t="s">
        <v>2084</v>
      </c>
      <c r="C659" t="s">
        <v>20</v>
      </c>
      <c r="D659" t="s">
        <v>132</v>
      </c>
      <c r="E659" t="s">
        <v>621</v>
      </c>
      <c r="F659">
        <v>5959874</v>
      </c>
      <c r="G659" s="2">
        <v>44894</v>
      </c>
      <c r="H659" s="2">
        <v>44912</v>
      </c>
      <c r="I659" s="2">
        <v>44894</v>
      </c>
      <c r="J659" s="2">
        <v>44897</v>
      </c>
      <c r="K659" t="s">
        <v>1037</v>
      </c>
      <c r="L659" s="2">
        <v>44897</v>
      </c>
      <c r="M659" s="1">
        <f>Tabla1_Resueltas[[#This Row],[Resuelta]]-Tabla1_Resueltas[[#This Row],[Creada]]</f>
        <v>3</v>
      </c>
      <c r="N659" s="1">
        <f>Tabla1_Resueltas[[#This Row],[Fecha Fin Escalado]]-Tabla1_Resueltas[[#This Row],[Fecha Inicio Escalado]]</f>
        <v>3</v>
      </c>
      <c r="O659" s="1">
        <f>YEAR(Tabla1_Resueltas[[#This Row],[Resuelta]])</f>
        <v>2022</v>
      </c>
      <c r="P659" s="1">
        <f>MONTH(Tabla1_Resueltas[[#This Row],[Resuelta]])</f>
        <v>12</v>
      </c>
      <c r="Q659" s="1">
        <f>_xlfn.PERCENTILE.INC(Tabla1_Resueltas[CicleTime],0.85)</f>
        <v>28</v>
      </c>
      <c r="R659" s="1">
        <f>_xlfn.PERCENTILE.INC(Tabla1_Resueltas[CicleTime],0.7)</f>
        <v>9</v>
      </c>
      <c r="S659" s="1">
        <f>_xlfn.PERCENTILE.INC(Tabla1_Resueltas[CicleTime],0.5)</f>
        <v>3</v>
      </c>
    </row>
    <row r="660" spans="1:19" x14ac:dyDescent="0.35">
      <c r="A660" t="s">
        <v>19</v>
      </c>
      <c r="B660" t="s">
        <v>2086</v>
      </c>
      <c r="C660" t="s">
        <v>18</v>
      </c>
      <c r="D660" t="s">
        <v>132</v>
      </c>
      <c r="E660" t="s">
        <v>622</v>
      </c>
      <c r="F660">
        <v>5957251</v>
      </c>
      <c r="G660" s="2">
        <v>44893</v>
      </c>
      <c r="H660" s="2">
        <v>44931</v>
      </c>
      <c r="I660" s="2"/>
      <c r="J660" s="2"/>
      <c r="K660" t="s">
        <v>1037</v>
      </c>
      <c r="L660" s="2">
        <v>44916</v>
      </c>
      <c r="M660" s="1">
        <f>Tabla1_Resueltas[[#This Row],[Resuelta]]-Tabla1_Resueltas[[#This Row],[Creada]]</f>
        <v>23</v>
      </c>
      <c r="N660" s="1">
        <f>Tabla1_Resueltas[[#This Row],[Fecha Fin Escalado]]-Tabla1_Resueltas[[#This Row],[Fecha Inicio Escalado]]</f>
        <v>0</v>
      </c>
      <c r="O660" s="1">
        <f>YEAR(Tabla1_Resueltas[[#This Row],[Resuelta]])</f>
        <v>2022</v>
      </c>
      <c r="P660" s="1">
        <f>MONTH(Tabla1_Resueltas[[#This Row],[Resuelta]])</f>
        <v>12</v>
      </c>
      <c r="Q660" s="1">
        <f>_xlfn.PERCENTILE.INC(Tabla1_Resueltas[CicleTime],0.85)</f>
        <v>28</v>
      </c>
      <c r="R660" s="1">
        <f>_xlfn.PERCENTILE.INC(Tabla1_Resueltas[CicleTime],0.7)</f>
        <v>9</v>
      </c>
      <c r="S660" s="1">
        <f>_xlfn.PERCENTILE.INC(Tabla1_Resueltas[CicleTime],0.5)</f>
        <v>3</v>
      </c>
    </row>
    <row r="661" spans="1:19" x14ac:dyDescent="0.35">
      <c r="A661" t="s">
        <v>19</v>
      </c>
      <c r="B661" t="s">
        <v>2088</v>
      </c>
      <c r="C661" t="s">
        <v>20</v>
      </c>
      <c r="D661" t="s">
        <v>132</v>
      </c>
      <c r="E661" t="s">
        <v>625</v>
      </c>
      <c r="F661">
        <v>5952638</v>
      </c>
      <c r="G661" s="2">
        <v>44893</v>
      </c>
      <c r="H661" s="2">
        <v>44918</v>
      </c>
      <c r="I661" s="2">
        <v>44894</v>
      </c>
      <c r="J661" s="2">
        <v>44902</v>
      </c>
      <c r="K661" t="s">
        <v>1037</v>
      </c>
      <c r="L661" s="2">
        <v>44902</v>
      </c>
      <c r="M661" s="1">
        <f>Tabla1_Resueltas[[#This Row],[Resuelta]]-Tabla1_Resueltas[[#This Row],[Creada]]</f>
        <v>9</v>
      </c>
      <c r="N661" s="1">
        <f>Tabla1_Resueltas[[#This Row],[Fecha Fin Escalado]]-Tabla1_Resueltas[[#This Row],[Fecha Inicio Escalado]]</f>
        <v>8</v>
      </c>
      <c r="O661" s="1">
        <f>YEAR(Tabla1_Resueltas[[#This Row],[Resuelta]])</f>
        <v>2022</v>
      </c>
      <c r="P661" s="1">
        <f>MONTH(Tabla1_Resueltas[[#This Row],[Resuelta]])</f>
        <v>12</v>
      </c>
      <c r="Q661" s="1">
        <f>_xlfn.PERCENTILE.INC(Tabla1_Resueltas[CicleTime],0.85)</f>
        <v>28</v>
      </c>
      <c r="R661" s="1">
        <f>_xlfn.PERCENTILE.INC(Tabla1_Resueltas[CicleTime],0.7)</f>
        <v>9</v>
      </c>
      <c r="S661" s="1">
        <f>_xlfn.PERCENTILE.INC(Tabla1_Resueltas[CicleTime],0.5)</f>
        <v>3</v>
      </c>
    </row>
    <row r="662" spans="1:19" x14ac:dyDescent="0.35">
      <c r="A662" t="s">
        <v>19</v>
      </c>
      <c r="B662" t="s">
        <v>2088</v>
      </c>
      <c r="C662" t="s">
        <v>20</v>
      </c>
      <c r="D662" t="s">
        <v>132</v>
      </c>
      <c r="E662" t="s">
        <v>626</v>
      </c>
      <c r="F662">
        <v>5952631</v>
      </c>
      <c r="G662" s="2">
        <v>44893</v>
      </c>
      <c r="H662" s="2">
        <v>44931</v>
      </c>
      <c r="I662" s="2">
        <v>44894</v>
      </c>
      <c r="J662" s="2">
        <v>44916</v>
      </c>
      <c r="K662" t="s">
        <v>1037</v>
      </c>
      <c r="L662" s="2">
        <v>44916</v>
      </c>
      <c r="M662" s="1">
        <f>Tabla1_Resueltas[[#This Row],[Resuelta]]-Tabla1_Resueltas[[#This Row],[Creada]]</f>
        <v>23</v>
      </c>
      <c r="N662" s="1">
        <f>Tabla1_Resueltas[[#This Row],[Fecha Fin Escalado]]-Tabla1_Resueltas[[#This Row],[Fecha Inicio Escalado]]</f>
        <v>22</v>
      </c>
      <c r="O662" s="1">
        <f>YEAR(Tabla1_Resueltas[[#This Row],[Resuelta]])</f>
        <v>2022</v>
      </c>
      <c r="P662" s="1">
        <f>MONTH(Tabla1_Resueltas[[#This Row],[Resuelta]])</f>
        <v>12</v>
      </c>
      <c r="Q662" s="1">
        <f>_xlfn.PERCENTILE.INC(Tabla1_Resueltas[CicleTime],0.85)</f>
        <v>28</v>
      </c>
      <c r="R662" s="1">
        <f>_xlfn.PERCENTILE.INC(Tabla1_Resueltas[CicleTime],0.7)</f>
        <v>9</v>
      </c>
      <c r="S662" s="1">
        <f>_xlfn.PERCENTILE.INC(Tabla1_Resueltas[CicleTime],0.5)</f>
        <v>3</v>
      </c>
    </row>
    <row r="663" spans="1:19" x14ac:dyDescent="0.35">
      <c r="A663" t="s">
        <v>19</v>
      </c>
      <c r="B663" t="s">
        <v>2088</v>
      </c>
      <c r="C663" t="s">
        <v>20</v>
      </c>
      <c r="D663" t="s">
        <v>132</v>
      </c>
      <c r="E663" t="s">
        <v>627</v>
      </c>
      <c r="F663">
        <v>5952629</v>
      </c>
      <c r="G663" s="2">
        <v>44893</v>
      </c>
      <c r="H663" s="2">
        <v>44911</v>
      </c>
      <c r="I663" s="2">
        <v>44893</v>
      </c>
      <c r="J663" s="2">
        <v>44896</v>
      </c>
      <c r="K663" t="s">
        <v>1037</v>
      </c>
      <c r="L663" s="2">
        <v>44896</v>
      </c>
      <c r="M663" s="1">
        <f>Tabla1_Resueltas[[#This Row],[Resuelta]]-Tabla1_Resueltas[[#This Row],[Creada]]</f>
        <v>3</v>
      </c>
      <c r="N663" s="1">
        <f>Tabla1_Resueltas[[#This Row],[Fecha Fin Escalado]]-Tabla1_Resueltas[[#This Row],[Fecha Inicio Escalado]]</f>
        <v>3</v>
      </c>
      <c r="O663" s="1">
        <f>YEAR(Tabla1_Resueltas[[#This Row],[Resuelta]])</f>
        <v>2022</v>
      </c>
      <c r="P663" s="1">
        <f>MONTH(Tabla1_Resueltas[[#This Row],[Resuelta]])</f>
        <v>12</v>
      </c>
      <c r="Q663" s="1">
        <f>_xlfn.PERCENTILE.INC(Tabla1_Resueltas[CicleTime],0.85)</f>
        <v>28</v>
      </c>
      <c r="R663" s="1">
        <f>_xlfn.PERCENTILE.INC(Tabla1_Resueltas[CicleTime],0.7)</f>
        <v>9</v>
      </c>
      <c r="S663" s="1">
        <f>_xlfn.PERCENTILE.INC(Tabla1_Resueltas[CicleTime],0.5)</f>
        <v>3</v>
      </c>
    </row>
    <row r="664" spans="1:19" x14ac:dyDescent="0.35">
      <c r="A664" t="s">
        <v>19</v>
      </c>
      <c r="B664" t="s">
        <v>2088</v>
      </c>
      <c r="C664" t="s">
        <v>20</v>
      </c>
      <c r="D664" t="s">
        <v>132</v>
      </c>
      <c r="E664" t="s">
        <v>628</v>
      </c>
      <c r="F664">
        <v>5952625</v>
      </c>
      <c r="G664" s="2">
        <v>44893</v>
      </c>
      <c r="H664" s="2">
        <v>44922</v>
      </c>
      <c r="I664" s="2">
        <v>44893</v>
      </c>
      <c r="J664" s="2">
        <v>44907</v>
      </c>
      <c r="K664" t="s">
        <v>1037</v>
      </c>
      <c r="L664" s="2">
        <v>44907</v>
      </c>
      <c r="M664" s="1">
        <f>Tabla1_Resueltas[[#This Row],[Resuelta]]-Tabla1_Resueltas[[#This Row],[Creada]]</f>
        <v>14</v>
      </c>
      <c r="N664" s="1">
        <f>Tabla1_Resueltas[[#This Row],[Fecha Fin Escalado]]-Tabla1_Resueltas[[#This Row],[Fecha Inicio Escalado]]</f>
        <v>14</v>
      </c>
      <c r="O664" s="1">
        <f>YEAR(Tabla1_Resueltas[[#This Row],[Resuelta]])</f>
        <v>2022</v>
      </c>
      <c r="P664" s="1">
        <f>MONTH(Tabla1_Resueltas[[#This Row],[Resuelta]])</f>
        <v>12</v>
      </c>
      <c r="Q664" s="1">
        <f>_xlfn.PERCENTILE.INC(Tabla1_Resueltas[CicleTime],0.85)</f>
        <v>28</v>
      </c>
      <c r="R664" s="1">
        <f>_xlfn.PERCENTILE.INC(Tabla1_Resueltas[CicleTime],0.7)</f>
        <v>9</v>
      </c>
      <c r="S664" s="1">
        <f>_xlfn.PERCENTILE.INC(Tabla1_Resueltas[CicleTime],0.5)</f>
        <v>3</v>
      </c>
    </row>
    <row r="665" spans="1:19" x14ac:dyDescent="0.35">
      <c r="A665" t="s">
        <v>19</v>
      </c>
      <c r="B665" t="s">
        <v>2088</v>
      </c>
      <c r="C665" t="s">
        <v>20</v>
      </c>
      <c r="D665" t="s">
        <v>132</v>
      </c>
      <c r="E665" t="s">
        <v>629</v>
      </c>
      <c r="F665">
        <v>5952616</v>
      </c>
      <c r="G665" s="2">
        <v>44893</v>
      </c>
      <c r="H665" s="2">
        <v>44912</v>
      </c>
      <c r="I665" s="2">
        <v>44894</v>
      </c>
      <c r="J665" s="2">
        <v>44897</v>
      </c>
      <c r="K665" t="s">
        <v>1037</v>
      </c>
      <c r="L665" s="2">
        <v>44897</v>
      </c>
      <c r="M665" s="1">
        <f>Tabla1_Resueltas[[#This Row],[Resuelta]]-Tabla1_Resueltas[[#This Row],[Creada]]</f>
        <v>4</v>
      </c>
      <c r="N665" s="1">
        <f>Tabla1_Resueltas[[#This Row],[Fecha Fin Escalado]]-Tabla1_Resueltas[[#This Row],[Fecha Inicio Escalado]]</f>
        <v>3</v>
      </c>
      <c r="O665" s="1">
        <f>YEAR(Tabla1_Resueltas[[#This Row],[Resuelta]])</f>
        <v>2022</v>
      </c>
      <c r="P665" s="1">
        <f>MONTH(Tabla1_Resueltas[[#This Row],[Resuelta]])</f>
        <v>12</v>
      </c>
      <c r="Q665" s="1">
        <f>_xlfn.PERCENTILE.INC(Tabla1_Resueltas[CicleTime],0.85)</f>
        <v>28</v>
      </c>
      <c r="R665" s="1">
        <f>_xlfn.PERCENTILE.INC(Tabla1_Resueltas[CicleTime],0.7)</f>
        <v>9</v>
      </c>
      <c r="S665" s="1">
        <f>_xlfn.PERCENTILE.INC(Tabla1_Resueltas[CicleTime],0.5)</f>
        <v>3</v>
      </c>
    </row>
    <row r="666" spans="1:19" x14ac:dyDescent="0.35">
      <c r="A666" t="s">
        <v>19</v>
      </c>
      <c r="B666" t="s">
        <v>2088</v>
      </c>
      <c r="C666" t="s">
        <v>20</v>
      </c>
      <c r="D666" t="s">
        <v>132</v>
      </c>
      <c r="E666" t="s">
        <v>630</v>
      </c>
      <c r="F666">
        <v>5952209</v>
      </c>
      <c r="G666" s="2">
        <v>44893</v>
      </c>
      <c r="H666" s="2">
        <v>44918</v>
      </c>
      <c r="I666" s="2">
        <v>44895</v>
      </c>
      <c r="J666" s="2">
        <v>44902</v>
      </c>
      <c r="K666" t="s">
        <v>1037</v>
      </c>
      <c r="L666" s="2">
        <v>44902</v>
      </c>
      <c r="M666" s="1">
        <f>Tabla1_Resueltas[[#This Row],[Resuelta]]-Tabla1_Resueltas[[#This Row],[Creada]]</f>
        <v>9</v>
      </c>
      <c r="N666" s="1">
        <f>Tabla1_Resueltas[[#This Row],[Fecha Fin Escalado]]-Tabla1_Resueltas[[#This Row],[Fecha Inicio Escalado]]</f>
        <v>7</v>
      </c>
      <c r="O666" s="1">
        <f>YEAR(Tabla1_Resueltas[[#This Row],[Resuelta]])</f>
        <v>2022</v>
      </c>
      <c r="P666" s="1">
        <f>MONTH(Tabla1_Resueltas[[#This Row],[Resuelta]])</f>
        <v>12</v>
      </c>
      <c r="Q666" s="1">
        <f>_xlfn.PERCENTILE.INC(Tabla1_Resueltas[CicleTime],0.85)</f>
        <v>28</v>
      </c>
      <c r="R666" s="1">
        <f>_xlfn.PERCENTILE.INC(Tabla1_Resueltas[CicleTime],0.7)</f>
        <v>9</v>
      </c>
      <c r="S666" s="1">
        <f>_xlfn.PERCENTILE.INC(Tabla1_Resueltas[CicleTime],0.5)</f>
        <v>3</v>
      </c>
    </row>
    <row r="667" spans="1:19" x14ac:dyDescent="0.35">
      <c r="A667" t="s">
        <v>19</v>
      </c>
      <c r="B667" t="s">
        <v>2088</v>
      </c>
      <c r="C667" t="s">
        <v>43</v>
      </c>
      <c r="D667" t="s">
        <v>132</v>
      </c>
      <c r="E667" t="s">
        <v>631</v>
      </c>
      <c r="F667">
        <v>5952105</v>
      </c>
      <c r="G667" s="2">
        <v>44893</v>
      </c>
      <c r="H667" s="2">
        <v>44915</v>
      </c>
      <c r="I667" s="2">
        <v>44893</v>
      </c>
      <c r="J667" s="2">
        <v>44900</v>
      </c>
      <c r="K667" t="s">
        <v>1037</v>
      </c>
      <c r="L667" s="2">
        <v>44900</v>
      </c>
      <c r="M667" s="1">
        <f>Tabla1_Resueltas[[#This Row],[Resuelta]]-Tabla1_Resueltas[[#This Row],[Creada]]</f>
        <v>7</v>
      </c>
      <c r="N667" s="1">
        <f>Tabla1_Resueltas[[#This Row],[Fecha Fin Escalado]]-Tabla1_Resueltas[[#This Row],[Fecha Inicio Escalado]]</f>
        <v>7</v>
      </c>
      <c r="O667" s="1">
        <f>YEAR(Tabla1_Resueltas[[#This Row],[Resuelta]])</f>
        <v>2022</v>
      </c>
      <c r="P667" s="1">
        <f>MONTH(Tabla1_Resueltas[[#This Row],[Resuelta]])</f>
        <v>12</v>
      </c>
      <c r="Q667" s="1">
        <f>_xlfn.PERCENTILE.INC(Tabla1_Resueltas[CicleTime],0.85)</f>
        <v>28</v>
      </c>
      <c r="R667" s="1">
        <f>_xlfn.PERCENTILE.INC(Tabla1_Resueltas[CicleTime],0.7)</f>
        <v>9</v>
      </c>
      <c r="S667" s="1">
        <f>_xlfn.PERCENTILE.INC(Tabla1_Resueltas[CicleTime],0.5)</f>
        <v>3</v>
      </c>
    </row>
    <row r="668" spans="1:19" x14ac:dyDescent="0.35">
      <c r="A668" t="s">
        <v>19</v>
      </c>
      <c r="B668" t="s">
        <v>2088</v>
      </c>
      <c r="C668" t="s">
        <v>20</v>
      </c>
      <c r="D668" t="s">
        <v>132</v>
      </c>
      <c r="E668" t="s">
        <v>632</v>
      </c>
      <c r="F668">
        <v>5952094</v>
      </c>
      <c r="G668" s="2">
        <v>44893</v>
      </c>
      <c r="H668" s="2">
        <v>44922</v>
      </c>
      <c r="I668" s="2">
        <v>44893</v>
      </c>
      <c r="J668" s="2">
        <v>44907</v>
      </c>
      <c r="K668" t="s">
        <v>1037</v>
      </c>
      <c r="L668" s="2">
        <v>44907</v>
      </c>
      <c r="M668" s="1">
        <f>Tabla1_Resueltas[[#This Row],[Resuelta]]-Tabla1_Resueltas[[#This Row],[Creada]]</f>
        <v>14</v>
      </c>
      <c r="N668" s="1">
        <f>Tabla1_Resueltas[[#This Row],[Fecha Fin Escalado]]-Tabla1_Resueltas[[#This Row],[Fecha Inicio Escalado]]</f>
        <v>14</v>
      </c>
      <c r="O668" s="1">
        <f>YEAR(Tabla1_Resueltas[[#This Row],[Resuelta]])</f>
        <v>2022</v>
      </c>
      <c r="P668" s="1">
        <f>MONTH(Tabla1_Resueltas[[#This Row],[Resuelta]])</f>
        <v>12</v>
      </c>
      <c r="Q668" s="1">
        <f>_xlfn.PERCENTILE.INC(Tabla1_Resueltas[CicleTime],0.85)</f>
        <v>28</v>
      </c>
      <c r="R668" s="1">
        <f>_xlfn.PERCENTILE.INC(Tabla1_Resueltas[CicleTime],0.7)</f>
        <v>9</v>
      </c>
      <c r="S668" s="1">
        <f>_xlfn.PERCENTILE.INC(Tabla1_Resueltas[CicleTime],0.5)</f>
        <v>3</v>
      </c>
    </row>
    <row r="669" spans="1:19" x14ac:dyDescent="0.35">
      <c r="A669" t="s">
        <v>19</v>
      </c>
      <c r="B669" t="s">
        <v>2088</v>
      </c>
      <c r="C669" t="s">
        <v>20</v>
      </c>
      <c r="D669" t="s">
        <v>132</v>
      </c>
      <c r="E669" t="s">
        <v>633</v>
      </c>
      <c r="F669">
        <v>5952092</v>
      </c>
      <c r="G669" s="2">
        <v>44893</v>
      </c>
      <c r="H669" s="2">
        <v>44918</v>
      </c>
      <c r="I669" s="2">
        <v>44894</v>
      </c>
      <c r="J669" s="2">
        <v>44902</v>
      </c>
      <c r="K669" t="s">
        <v>1037</v>
      </c>
      <c r="L669" s="2">
        <v>44902</v>
      </c>
      <c r="M669" s="1">
        <f>Tabla1_Resueltas[[#This Row],[Resuelta]]-Tabla1_Resueltas[[#This Row],[Creada]]</f>
        <v>9</v>
      </c>
      <c r="N669" s="1">
        <f>Tabla1_Resueltas[[#This Row],[Fecha Fin Escalado]]-Tabla1_Resueltas[[#This Row],[Fecha Inicio Escalado]]</f>
        <v>8</v>
      </c>
      <c r="O669" s="1">
        <f>YEAR(Tabla1_Resueltas[[#This Row],[Resuelta]])</f>
        <v>2022</v>
      </c>
      <c r="P669" s="1">
        <f>MONTH(Tabla1_Resueltas[[#This Row],[Resuelta]])</f>
        <v>12</v>
      </c>
      <c r="Q669" s="1">
        <f>_xlfn.PERCENTILE.INC(Tabla1_Resueltas[CicleTime],0.85)</f>
        <v>28</v>
      </c>
      <c r="R669" s="1">
        <f>_xlfn.PERCENTILE.INC(Tabla1_Resueltas[CicleTime],0.7)</f>
        <v>9</v>
      </c>
      <c r="S669" s="1">
        <f>_xlfn.PERCENTILE.INC(Tabla1_Resueltas[CicleTime],0.5)</f>
        <v>3</v>
      </c>
    </row>
    <row r="670" spans="1:19" x14ac:dyDescent="0.35">
      <c r="A670" t="s">
        <v>19</v>
      </c>
      <c r="B670" t="s">
        <v>2088</v>
      </c>
      <c r="C670" t="s">
        <v>20</v>
      </c>
      <c r="D670" t="s">
        <v>132</v>
      </c>
      <c r="E670" t="s">
        <v>634</v>
      </c>
      <c r="F670">
        <v>5952082</v>
      </c>
      <c r="G670" s="2">
        <v>44893</v>
      </c>
      <c r="H670" s="2">
        <v>44917</v>
      </c>
      <c r="I670" s="2">
        <v>44893</v>
      </c>
      <c r="J670" s="2">
        <v>44900</v>
      </c>
      <c r="K670" t="s">
        <v>1037</v>
      </c>
      <c r="L670" s="2">
        <v>44902</v>
      </c>
      <c r="M670" s="1">
        <f>Tabla1_Resueltas[[#This Row],[Resuelta]]-Tabla1_Resueltas[[#This Row],[Creada]]</f>
        <v>9</v>
      </c>
      <c r="N670" s="1">
        <f>Tabla1_Resueltas[[#This Row],[Fecha Fin Escalado]]-Tabla1_Resueltas[[#This Row],[Fecha Inicio Escalado]]</f>
        <v>7</v>
      </c>
      <c r="O670" s="1">
        <f>YEAR(Tabla1_Resueltas[[#This Row],[Resuelta]])</f>
        <v>2022</v>
      </c>
      <c r="P670" s="1">
        <f>MONTH(Tabla1_Resueltas[[#This Row],[Resuelta]])</f>
        <v>12</v>
      </c>
      <c r="Q670" s="1">
        <f>_xlfn.PERCENTILE.INC(Tabla1_Resueltas[CicleTime],0.85)</f>
        <v>28</v>
      </c>
      <c r="R670" s="1">
        <f>_xlfn.PERCENTILE.INC(Tabla1_Resueltas[CicleTime],0.7)</f>
        <v>9</v>
      </c>
      <c r="S670" s="1">
        <f>_xlfn.PERCENTILE.INC(Tabla1_Resueltas[CicleTime],0.5)</f>
        <v>3</v>
      </c>
    </row>
    <row r="671" spans="1:19" x14ac:dyDescent="0.35">
      <c r="A671" t="s">
        <v>19</v>
      </c>
      <c r="B671" t="s">
        <v>2088</v>
      </c>
      <c r="C671" t="s">
        <v>20</v>
      </c>
      <c r="D671" t="s">
        <v>132</v>
      </c>
      <c r="E671" t="s">
        <v>640</v>
      </c>
      <c r="F671">
        <v>5952058</v>
      </c>
      <c r="G671" s="2">
        <v>44893</v>
      </c>
      <c r="H671" s="2">
        <v>44912</v>
      </c>
      <c r="I671" s="2">
        <v>44893</v>
      </c>
      <c r="J671" s="2">
        <v>44897</v>
      </c>
      <c r="K671" t="s">
        <v>1037</v>
      </c>
      <c r="L671" s="2">
        <v>44897</v>
      </c>
      <c r="M671" s="1">
        <f>Tabla1_Resueltas[[#This Row],[Resuelta]]-Tabla1_Resueltas[[#This Row],[Creada]]</f>
        <v>4</v>
      </c>
      <c r="N671" s="1">
        <f>Tabla1_Resueltas[[#This Row],[Fecha Fin Escalado]]-Tabla1_Resueltas[[#This Row],[Fecha Inicio Escalado]]</f>
        <v>4</v>
      </c>
      <c r="O671" s="1">
        <f>YEAR(Tabla1_Resueltas[[#This Row],[Resuelta]])</f>
        <v>2022</v>
      </c>
      <c r="P671" s="1">
        <f>MONTH(Tabla1_Resueltas[[#This Row],[Resuelta]])</f>
        <v>12</v>
      </c>
      <c r="Q671" s="1">
        <f>_xlfn.PERCENTILE.INC(Tabla1_Resueltas[CicleTime],0.85)</f>
        <v>28</v>
      </c>
      <c r="R671" s="1">
        <f>_xlfn.PERCENTILE.INC(Tabla1_Resueltas[CicleTime],0.7)</f>
        <v>9</v>
      </c>
      <c r="S671" s="1">
        <f>_xlfn.PERCENTILE.INC(Tabla1_Resueltas[CicleTime],0.5)</f>
        <v>3</v>
      </c>
    </row>
    <row r="672" spans="1:19" x14ac:dyDescent="0.35">
      <c r="A672" t="s">
        <v>19</v>
      </c>
      <c r="B672" t="s">
        <v>2088</v>
      </c>
      <c r="C672" t="s">
        <v>20</v>
      </c>
      <c r="D672" t="s">
        <v>132</v>
      </c>
      <c r="E672" t="s">
        <v>641</v>
      </c>
      <c r="F672">
        <v>5952052</v>
      </c>
      <c r="G672" s="2">
        <v>44893</v>
      </c>
      <c r="H672" s="2">
        <v>44939</v>
      </c>
      <c r="I672" s="2">
        <v>44893</v>
      </c>
      <c r="J672" s="2">
        <v>44924</v>
      </c>
      <c r="K672" t="s">
        <v>1037</v>
      </c>
      <c r="L672" s="2">
        <v>44924</v>
      </c>
      <c r="M672" s="1">
        <f>Tabla1_Resueltas[[#This Row],[Resuelta]]-Tabla1_Resueltas[[#This Row],[Creada]]</f>
        <v>31</v>
      </c>
      <c r="N672" s="1">
        <f>Tabla1_Resueltas[[#This Row],[Fecha Fin Escalado]]-Tabla1_Resueltas[[#This Row],[Fecha Inicio Escalado]]</f>
        <v>31</v>
      </c>
      <c r="O672" s="1">
        <f>YEAR(Tabla1_Resueltas[[#This Row],[Resuelta]])</f>
        <v>2022</v>
      </c>
      <c r="P672" s="1">
        <f>MONTH(Tabla1_Resueltas[[#This Row],[Resuelta]])</f>
        <v>12</v>
      </c>
      <c r="Q672" s="1">
        <f>_xlfn.PERCENTILE.INC(Tabla1_Resueltas[CicleTime],0.85)</f>
        <v>28</v>
      </c>
      <c r="R672" s="1">
        <f>_xlfn.PERCENTILE.INC(Tabla1_Resueltas[CicleTime],0.7)</f>
        <v>9</v>
      </c>
      <c r="S672" s="1">
        <f>_xlfn.PERCENTILE.INC(Tabla1_Resueltas[CicleTime],0.5)</f>
        <v>3</v>
      </c>
    </row>
    <row r="673" spans="1:19" x14ac:dyDescent="0.35">
      <c r="A673" t="s">
        <v>19</v>
      </c>
      <c r="B673" t="s">
        <v>2088</v>
      </c>
      <c r="C673" t="s">
        <v>20</v>
      </c>
      <c r="D673" t="s">
        <v>132</v>
      </c>
      <c r="E673" t="s">
        <v>642</v>
      </c>
      <c r="F673">
        <v>5952049</v>
      </c>
      <c r="G673" s="2">
        <v>44893</v>
      </c>
      <c r="H673" s="2">
        <v>44939</v>
      </c>
      <c r="I673" s="2">
        <v>44893</v>
      </c>
      <c r="J673" s="2">
        <v>44924</v>
      </c>
      <c r="K673" t="s">
        <v>1037</v>
      </c>
      <c r="L673" s="2">
        <v>44924</v>
      </c>
      <c r="M673" s="1">
        <f>Tabla1_Resueltas[[#This Row],[Resuelta]]-Tabla1_Resueltas[[#This Row],[Creada]]</f>
        <v>31</v>
      </c>
      <c r="N673" s="1">
        <f>Tabla1_Resueltas[[#This Row],[Fecha Fin Escalado]]-Tabla1_Resueltas[[#This Row],[Fecha Inicio Escalado]]</f>
        <v>31</v>
      </c>
      <c r="O673" s="1">
        <f>YEAR(Tabla1_Resueltas[[#This Row],[Resuelta]])</f>
        <v>2022</v>
      </c>
      <c r="P673" s="1">
        <f>MONTH(Tabla1_Resueltas[[#This Row],[Resuelta]])</f>
        <v>12</v>
      </c>
      <c r="Q673" s="1">
        <f>_xlfn.PERCENTILE.INC(Tabla1_Resueltas[CicleTime],0.85)</f>
        <v>28</v>
      </c>
      <c r="R673" s="1">
        <f>_xlfn.PERCENTILE.INC(Tabla1_Resueltas[CicleTime],0.7)</f>
        <v>9</v>
      </c>
      <c r="S673" s="1">
        <f>_xlfn.PERCENTILE.INC(Tabla1_Resueltas[CicleTime],0.5)</f>
        <v>3</v>
      </c>
    </row>
    <row r="674" spans="1:19" x14ac:dyDescent="0.35">
      <c r="A674" t="s">
        <v>19</v>
      </c>
      <c r="B674" t="s">
        <v>2088</v>
      </c>
      <c r="C674" t="s">
        <v>20</v>
      </c>
      <c r="D674" t="s">
        <v>132</v>
      </c>
      <c r="E674" t="s">
        <v>645</v>
      </c>
      <c r="F674">
        <v>5952028</v>
      </c>
      <c r="G674" s="2">
        <v>44893</v>
      </c>
      <c r="H674" s="2">
        <v>44925</v>
      </c>
      <c r="I674" s="2">
        <v>44893</v>
      </c>
      <c r="J674" s="2">
        <v>44910</v>
      </c>
      <c r="K674" t="s">
        <v>1037</v>
      </c>
      <c r="L674" s="2">
        <v>44910</v>
      </c>
      <c r="M674" s="1">
        <f>Tabla1_Resueltas[[#This Row],[Resuelta]]-Tabla1_Resueltas[[#This Row],[Creada]]</f>
        <v>17</v>
      </c>
      <c r="N674" s="1">
        <f>Tabla1_Resueltas[[#This Row],[Fecha Fin Escalado]]-Tabla1_Resueltas[[#This Row],[Fecha Inicio Escalado]]</f>
        <v>17</v>
      </c>
      <c r="O674" s="1">
        <f>YEAR(Tabla1_Resueltas[[#This Row],[Resuelta]])</f>
        <v>2022</v>
      </c>
      <c r="P674" s="1">
        <f>MONTH(Tabla1_Resueltas[[#This Row],[Resuelta]])</f>
        <v>12</v>
      </c>
      <c r="Q674" s="1">
        <f>_xlfn.PERCENTILE.INC(Tabla1_Resueltas[CicleTime],0.85)</f>
        <v>28</v>
      </c>
      <c r="R674" s="1">
        <f>_xlfn.PERCENTILE.INC(Tabla1_Resueltas[CicleTime],0.7)</f>
        <v>9</v>
      </c>
      <c r="S674" s="1">
        <f>_xlfn.PERCENTILE.INC(Tabla1_Resueltas[CicleTime],0.5)</f>
        <v>3</v>
      </c>
    </row>
    <row r="675" spans="1:19" x14ac:dyDescent="0.35">
      <c r="A675" t="s">
        <v>19</v>
      </c>
      <c r="B675" t="s">
        <v>2088</v>
      </c>
      <c r="C675" t="s">
        <v>20</v>
      </c>
      <c r="D675" t="s">
        <v>132</v>
      </c>
      <c r="E675" t="s">
        <v>650</v>
      </c>
      <c r="F675">
        <v>5949445</v>
      </c>
      <c r="G675" s="2">
        <v>44892</v>
      </c>
      <c r="H675" s="2">
        <v>44939</v>
      </c>
      <c r="I675" s="2">
        <v>44892</v>
      </c>
      <c r="J675" s="2">
        <v>44924</v>
      </c>
      <c r="K675" t="s">
        <v>1037</v>
      </c>
      <c r="L675" s="2">
        <v>44924</v>
      </c>
      <c r="M675" s="1">
        <f>Tabla1_Resueltas[[#This Row],[Resuelta]]-Tabla1_Resueltas[[#This Row],[Creada]]</f>
        <v>32</v>
      </c>
      <c r="N675" s="1">
        <f>Tabla1_Resueltas[[#This Row],[Fecha Fin Escalado]]-Tabla1_Resueltas[[#This Row],[Fecha Inicio Escalado]]</f>
        <v>32</v>
      </c>
      <c r="O675" s="1">
        <f>YEAR(Tabla1_Resueltas[[#This Row],[Resuelta]])</f>
        <v>2022</v>
      </c>
      <c r="P675" s="1">
        <f>MONTH(Tabla1_Resueltas[[#This Row],[Resuelta]])</f>
        <v>12</v>
      </c>
      <c r="Q675" s="1">
        <f>_xlfn.PERCENTILE.INC(Tabla1_Resueltas[CicleTime],0.85)</f>
        <v>28</v>
      </c>
      <c r="R675" s="1">
        <f>_xlfn.PERCENTILE.INC(Tabla1_Resueltas[CicleTime],0.7)</f>
        <v>9</v>
      </c>
      <c r="S675" s="1">
        <f>_xlfn.PERCENTILE.INC(Tabla1_Resueltas[CicleTime],0.5)</f>
        <v>3</v>
      </c>
    </row>
    <row r="676" spans="1:19" x14ac:dyDescent="0.35">
      <c r="A676" t="s">
        <v>19</v>
      </c>
      <c r="B676" t="s">
        <v>2088</v>
      </c>
      <c r="C676" t="s">
        <v>20</v>
      </c>
      <c r="D676" t="s">
        <v>132</v>
      </c>
      <c r="E676" t="s">
        <v>651</v>
      </c>
      <c r="F676">
        <v>5949444</v>
      </c>
      <c r="G676" s="2">
        <v>44892</v>
      </c>
      <c r="H676" s="2">
        <v>44937</v>
      </c>
      <c r="I676" s="2">
        <v>44892</v>
      </c>
      <c r="J676" s="2">
        <v>44922</v>
      </c>
      <c r="K676" t="s">
        <v>1037</v>
      </c>
      <c r="L676" s="2">
        <v>44922</v>
      </c>
      <c r="M676" s="1">
        <f>Tabla1_Resueltas[[#This Row],[Resuelta]]-Tabla1_Resueltas[[#This Row],[Creada]]</f>
        <v>30</v>
      </c>
      <c r="N676" s="1">
        <f>Tabla1_Resueltas[[#This Row],[Fecha Fin Escalado]]-Tabla1_Resueltas[[#This Row],[Fecha Inicio Escalado]]</f>
        <v>30</v>
      </c>
      <c r="O676" s="1">
        <f>YEAR(Tabla1_Resueltas[[#This Row],[Resuelta]])</f>
        <v>2022</v>
      </c>
      <c r="P676" s="1">
        <f>MONTH(Tabla1_Resueltas[[#This Row],[Resuelta]])</f>
        <v>12</v>
      </c>
      <c r="Q676" s="1">
        <f>_xlfn.PERCENTILE.INC(Tabla1_Resueltas[CicleTime],0.85)</f>
        <v>28</v>
      </c>
      <c r="R676" s="1">
        <f>_xlfn.PERCENTILE.INC(Tabla1_Resueltas[CicleTime],0.7)</f>
        <v>9</v>
      </c>
      <c r="S676" s="1">
        <f>_xlfn.PERCENTILE.INC(Tabla1_Resueltas[CicleTime],0.5)</f>
        <v>3</v>
      </c>
    </row>
    <row r="677" spans="1:19" x14ac:dyDescent="0.35">
      <c r="A677" t="s">
        <v>19</v>
      </c>
      <c r="B677" t="s">
        <v>2088</v>
      </c>
      <c r="C677" t="s">
        <v>20</v>
      </c>
      <c r="D677" t="s">
        <v>132</v>
      </c>
      <c r="E677" t="s">
        <v>652</v>
      </c>
      <c r="F677">
        <v>5949443</v>
      </c>
      <c r="G677" s="2">
        <v>44892</v>
      </c>
      <c r="H677" s="2">
        <v>44939</v>
      </c>
      <c r="I677" s="2">
        <v>44892</v>
      </c>
      <c r="J677" s="2">
        <v>44924</v>
      </c>
      <c r="K677" t="s">
        <v>1037</v>
      </c>
      <c r="L677" s="2">
        <v>44924</v>
      </c>
      <c r="M677" s="1">
        <f>Tabla1_Resueltas[[#This Row],[Resuelta]]-Tabla1_Resueltas[[#This Row],[Creada]]</f>
        <v>32</v>
      </c>
      <c r="N677" s="1">
        <f>Tabla1_Resueltas[[#This Row],[Fecha Fin Escalado]]-Tabla1_Resueltas[[#This Row],[Fecha Inicio Escalado]]</f>
        <v>32</v>
      </c>
      <c r="O677" s="1">
        <f>YEAR(Tabla1_Resueltas[[#This Row],[Resuelta]])</f>
        <v>2022</v>
      </c>
      <c r="P677" s="1">
        <f>MONTH(Tabla1_Resueltas[[#This Row],[Resuelta]])</f>
        <v>12</v>
      </c>
      <c r="Q677" s="1">
        <f>_xlfn.PERCENTILE.INC(Tabla1_Resueltas[CicleTime],0.85)</f>
        <v>28</v>
      </c>
      <c r="R677" s="1">
        <f>_xlfn.PERCENTILE.INC(Tabla1_Resueltas[CicleTime],0.7)</f>
        <v>9</v>
      </c>
      <c r="S677" s="1">
        <f>_xlfn.PERCENTILE.INC(Tabla1_Resueltas[CicleTime],0.5)</f>
        <v>3</v>
      </c>
    </row>
    <row r="678" spans="1:19" x14ac:dyDescent="0.35">
      <c r="A678" t="s">
        <v>19</v>
      </c>
      <c r="B678" t="s">
        <v>2084</v>
      </c>
      <c r="C678" t="s">
        <v>20</v>
      </c>
      <c r="D678" t="s">
        <v>132</v>
      </c>
      <c r="E678" t="s">
        <v>657</v>
      </c>
      <c r="F678">
        <v>5943265</v>
      </c>
      <c r="G678" s="2">
        <v>44890</v>
      </c>
      <c r="H678" s="2">
        <v>44917</v>
      </c>
      <c r="I678" s="2"/>
      <c r="J678" s="2"/>
      <c r="K678" t="s">
        <v>1037</v>
      </c>
      <c r="L678" s="2">
        <v>44902</v>
      </c>
      <c r="M678" s="1">
        <f>Tabla1_Resueltas[[#This Row],[Resuelta]]-Tabla1_Resueltas[[#This Row],[Creada]]</f>
        <v>12</v>
      </c>
      <c r="N678" s="1">
        <f>Tabla1_Resueltas[[#This Row],[Fecha Fin Escalado]]-Tabla1_Resueltas[[#This Row],[Fecha Inicio Escalado]]</f>
        <v>0</v>
      </c>
      <c r="O678" s="1">
        <f>YEAR(Tabla1_Resueltas[[#This Row],[Resuelta]])</f>
        <v>2022</v>
      </c>
      <c r="P678" s="1">
        <f>MONTH(Tabla1_Resueltas[[#This Row],[Resuelta]])</f>
        <v>12</v>
      </c>
      <c r="Q678" s="1">
        <f>_xlfn.PERCENTILE.INC(Tabla1_Resueltas[CicleTime],0.85)</f>
        <v>28</v>
      </c>
      <c r="R678" s="1">
        <f>_xlfn.PERCENTILE.INC(Tabla1_Resueltas[CicleTime],0.7)</f>
        <v>9</v>
      </c>
      <c r="S678" s="1">
        <f>_xlfn.PERCENTILE.INC(Tabla1_Resueltas[CicleTime],0.5)</f>
        <v>3</v>
      </c>
    </row>
    <row r="679" spans="1:19" x14ac:dyDescent="0.35">
      <c r="A679" t="s">
        <v>19</v>
      </c>
      <c r="B679" t="s">
        <v>2088</v>
      </c>
      <c r="C679" t="s">
        <v>20</v>
      </c>
      <c r="D679" t="s">
        <v>132</v>
      </c>
      <c r="E679" t="s">
        <v>660</v>
      </c>
      <c r="F679">
        <v>5942991</v>
      </c>
      <c r="G679" s="2">
        <v>44890</v>
      </c>
      <c r="H679" s="2">
        <v>44940</v>
      </c>
      <c r="I679" s="2">
        <v>44890</v>
      </c>
      <c r="J679" s="2">
        <v>44925</v>
      </c>
      <c r="K679" t="s">
        <v>1037</v>
      </c>
      <c r="L679" s="2">
        <v>44925</v>
      </c>
      <c r="M679" s="1">
        <f>Tabla1_Resueltas[[#This Row],[Resuelta]]-Tabla1_Resueltas[[#This Row],[Creada]]</f>
        <v>35</v>
      </c>
      <c r="N679" s="1">
        <f>Tabla1_Resueltas[[#This Row],[Fecha Fin Escalado]]-Tabla1_Resueltas[[#This Row],[Fecha Inicio Escalado]]</f>
        <v>35</v>
      </c>
      <c r="O679" s="1">
        <f>YEAR(Tabla1_Resueltas[[#This Row],[Resuelta]])</f>
        <v>2022</v>
      </c>
      <c r="P679" s="1">
        <f>MONTH(Tabla1_Resueltas[[#This Row],[Resuelta]])</f>
        <v>12</v>
      </c>
      <c r="Q679" s="1">
        <f>_xlfn.PERCENTILE.INC(Tabla1_Resueltas[CicleTime],0.85)</f>
        <v>28</v>
      </c>
      <c r="R679" s="1">
        <f>_xlfn.PERCENTILE.INC(Tabla1_Resueltas[CicleTime],0.7)</f>
        <v>9</v>
      </c>
      <c r="S679" s="1">
        <f>_xlfn.PERCENTILE.INC(Tabla1_Resueltas[CicleTime],0.5)</f>
        <v>3</v>
      </c>
    </row>
    <row r="680" spans="1:19" x14ac:dyDescent="0.35">
      <c r="A680" t="s">
        <v>19</v>
      </c>
      <c r="B680" t="s">
        <v>2088</v>
      </c>
      <c r="C680" t="s">
        <v>36</v>
      </c>
      <c r="D680" t="s">
        <v>132</v>
      </c>
      <c r="E680" t="s">
        <v>663</v>
      </c>
      <c r="F680">
        <v>5942758</v>
      </c>
      <c r="G680" s="2">
        <v>44890</v>
      </c>
      <c r="H680" s="2">
        <v>44939</v>
      </c>
      <c r="I680" s="2">
        <v>44890</v>
      </c>
      <c r="J680" s="2">
        <v>44924</v>
      </c>
      <c r="K680" t="s">
        <v>1037</v>
      </c>
      <c r="L680" s="2">
        <v>44924</v>
      </c>
      <c r="M680" s="1">
        <f>Tabla1_Resueltas[[#This Row],[Resuelta]]-Tabla1_Resueltas[[#This Row],[Creada]]</f>
        <v>34</v>
      </c>
      <c r="N680" s="1">
        <f>Tabla1_Resueltas[[#This Row],[Fecha Fin Escalado]]-Tabla1_Resueltas[[#This Row],[Fecha Inicio Escalado]]</f>
        <v>34</v>
      </c>
      <c r="O680" s="1">
        <f>YEAR(Tabla1_Resueltas[[#This Row],[Resuelta]])</f>
        <v>2022</v>
      </c>
      <c r="P680" s="1">
        <f>MONTH(Tabla1_Resueltas[[#This Row],[Resuelta]])</f>
        <v>12</v>
      </c>
      <c r="Q680" s="1">
        <f>_xlfn.PERCENTILE.INC(Tabla1_Resueltas[CicleTime],0.85)</f>
        <v>28</v>
      </c>
      <c r="R680" s="1">
        <f>_xlfn.PERCENTILE.INC(Tabla1_Resueltas[CicleTime],0.7)</f>
        <v>9</v>
      </c>
      <c r="S680" s="1">
        <f>_xlfn.PERCENTILE.INC(Tabla1_Resueltas[CicleTime],0.5)</f>
        <v>3</v>
      </c>
    </row>
    <row r="681" spans="1:19" x14ac:dyDescent="0.35">
      <c r="A681" t="s">
        <v>19</v>
      </c>
      <c r="B681" t="s">
        <v>2084</v>
      </c>
      <c r="C681" t="s">
        <v>20</v>
      </c>
      <c r="D681" t="s">
        <v>132</v>
      </c>
      <c r="E681" t="s">
        <v>668</v>
      </c>
      <c r="F681">
        <v>5935120</v>
      </c>
      <c r="G681" s="2">
        <v>44889</v>
      </c>
      <c r="H681" s="2">
        <v>44912</v>
      </c>
      <c r="I681" s="2">
        <v>44889</v>
      </c>
      <c r="J681" s="2">
        <v>44897</v>
      </c>
      <c r="K681" t="s">
        <v>1037</v>
      </c>
      <c r="L681" s="2">
        <v>44897</v>
      </c>
      <c r="M681" s="1">
        <f>Tabla1_Resueltas[[#This Row],[Resuelta]]-Tabla1_Resueltas[[#This Row],[Creada]]</f>
        <v>8</v>
      </c>
      <c r="N681" s="1">
        <f>Tabla1_Resueltas[[#This Row],[Fecha Fin Escalado]]-Tabla1_Resueltas[[#This Row],[Fecha Inicio Escalado]]</f>
        <v>8</v>
      </c>
      <c r="O681" s="1">
        <f>YEAR(Tabla1_Resueltas[[#This Row],[Resuelta]])</f>
        <v>2022</v>
      </c>
      <c r="P681" s="1">
        <f>MONTH(Tabla1_Resueltas[[#This Row],[Resuelta]])</f>
        <v>12</v>
      </c>
      <c r="Q681" s="1">
        <f>_xlfn.PERCENTILE.INC(Tabla1_Resueltas[CicleTime],0.85)</f>
        <v>28</v>
      </c>
      <c r="R681" s="1">
        <f>_xlfn.PERCENTILE.INC(Tabla1_Resueltas[CicleTime],0.7)</f>
        <v>9</v>
      </c>
      <c r="S681" s="1">
        <f>_xlfn.PERCENTILE.INC(Tabla1_Resueltas[CicleTime],0.5)</f>
        <v>3</v>
      </c>
    </row>
    <row r="682" spans="1:19" x14ac:dyDescent="0.35">
      <c r="A682" t="s">
        <v>19</v>
      </c>
      <c r="B682" t="s">
        <v>2084</v>
      </c>
      <c r="C682" t="s">
        <v>20</v>
      </c>
      <c r="D682" t="s">
        <v>132</v>
      </c>
      <c r="E682" t="s">
        <v>688</v>
      </c>
      <c r="F682">
        <v>5920856</v>
      </c>
      <c r="G682" s="2">
        <v>44887</v>
      </c>
      <c r="H682" s="2">
        <v>44912</v>
      </c>
      <c r="I682" s="2">
        <v>44888</v>
      </c>
      <c r="J682" s="2">
        <v>44897</v>
      </c>
      <c r="K682" t="s">
        <v>1037</v>
      </c>
      <c r="L682" s="2">
        <v>44897</v>
      </c>
      <c r="M682" s="1">
        <f>Tabla1_Resueltas[[#This Row],[Resuelta]]-Tabla1_Resueltas[[#This Row],[Creada]]</f>
        <v>10</v>
      </c>
      <c r="N682" s="1">
        <f>Tabla1_Resueltas[[#This Row],[Fecha Fin Escalado]]-Tabla1_Resueltas[[#This Row],[Fecha Inicio Escalado]]</f>
        <v>9</v>
      </c>
      <c r="O682" s="1">
        <f>YEAR(Tabla1_Resueltas[[#This Row],[Resuelta]])</f>
        <v>2022</v>
      </c>
      <c r="P682" s="1">
        <f>MONTH(Tabla1_Resueltas[[#This Row],[Resuelta]])</f>
        <v>12</v>
      </c>
      <c r="Q682" s="1">
        <f>_xlfn.PERCENTILE.INC(Tabla1_Resueltas[CicleTime],0.85)</f>
        <v>28</v>
      </c>
      <c r="R682" s="1">
        <f>_xlfn.PERCENTILE.INC(Tabla1_Resueltas[CicleTime],0.7)</f>
        <v>9</v>
      </c>
      <c r="S682" s="1">
        <f>_xlfn.PERCENTILE.INC(Tabla1_Resueltas[CicleTime],0.5)</f>
        <v>3</v>
      </c>
    </row>
    <row r="683" spans="1:19" x14ac:dyDescent="0.35">
      <c r="A683" t="s">
        <v>19</v>
      </c>
      <c r="B683" t="s">
        <v>2086</v>
      </c>
      <c r="C683" t="s">
        <v>20</v>
      </c>
      <c r="D683" t="s">
        <v>132</v>
      </c>
      <c r="E683" t="s">
        <v>696</v>
      </c>
      <c r="F683">
        <v>5914368</v>
      </c>
      <c r="G683" s="2">
        <v>44886</v>
      </c>
      <c r="H683" s="2">
        <v>44932</v>
      </c>
      <c r="I683" s="2">
        <v>44886</v>
      </c>
      <c r="J683" s="2">
        <v>44917</v>
      </c>
      <c r="K683" t="s">
        <v>1037</v>
      </c>
      <c r="L683" s="2">
        <v>44917</v>
      </c>
      <c r="M683" s="1">
        <f>Tabla1_Resueltas[[#This Row],[Resuelta]]-Tabla1_Resueltas[[#This Row],[Creada]]</f>
        <v>31</v>
      </c>
      <c r="N683" s="1">
        <f>Tabla1_Resueltas[[#This Row],[Fecha Fin Escalado]]-Tabla1_Resueltas[[#This Row],[Fecha Inicio Escalado]]</f>
        <v>31</v>
      </c>
      <c r="O683" s="1">
        <f>YEAR(Tabla1_Resueltas[[#This Row],[Resuelta]])</f>
        <v>2022</v>
      </c>
      <c r="P683" s="1">
        <f>MONTH(Tabla1_Resueltas[[#This Row],[Resuelta]])</f>
        <v>12</v>
      </c>
      <c r="Q683" s="1">
        <f>_xlfn.PERCENTILE.INC(Tabla1_Resueltas[CicleTime],0.85)</f>
        <v>28</v>
      </c>
      <c r="R683" s="1">
        <f>_xlfn.PERCENTILE.INC(Tabla1_Resueltas[CicleTime],0.7)</f>
        <v>9</v>
      </c>
      <c r="S683" s="1">
        <f>_xlfn.PERCENTILE.INC(Tabla1_Resueltas[CicleTime],0.5)</f>
        <v>3</v>
      </c>
    </row>
    <row r="684" spans="1:19" x14ac:dyDescent="0.35">
      <c r="A684" t="s">
        <v>19</v>
      </c>
      <c r="B684" t="s">
        <v>2084</v>
      </c>
      <c r="C684" t="s">
        <v>20</v>
      </c>
      <c r="D684" t="s">
        <v>132</v>
      </c>
      <c r="E684" t="s">
        <v>709</v>
      </c>
      <c r="F684">
        <v>5903299</v>
      </c>
      <c r="G684" s="2">
        <v>44883</v>
      </c>
      <c r="H684" s="2">
        <v>44915</v>
      </c>
      <c r="I684" s="2">
        <v>44883</v>
      </c>
      <c r="J684" s="2">
        <v>44900</v>
      </c>
      <c r="K684" t="s">
        <v>1037</v>
      </c>
      <c r="L684" s="2">
        <v>44900</v>
      </c>
      <c r="M684" s="1">
        <f>Tabla1_Resueltas[[#This Row],[Resuelta]]-Tabla1_Resueltas[[#This Row],[Creada]]</f>
        <v>17</v>
      </c>
      <c r="N684" s="1">
        <f>Tabla1_Resueltas[[#This Row],[Fecha Fin Escalado]]-Tabla1_Resueltas[[#This Row],[Fecha Inicio Escalado]]</f>
        <v>17</v>
      </c>
      <c r="O684" s="1">
        <f>YEAR(Tabla1_Resueltas[[#This Row],[Resuelta]])</f>
        <v>2022</v>
      </c>
      <c r="P684" s="1">
        <f>MONTH(Tabla1_Resueltas[[#This Row],[Resuelta]])</f>
        <v>12</v>
      </c>
      <c r="Q684" s="1">
        <f>_xlfn.PERCENTILE.INC(Tabla1_Resueltas[CicleTime],0.85)</f>
        <v>28</v>
      </c>
      <c r="R684" s="1">
        <f>_xlfn.PERCENTILE.INC(Tabla1_Resueltas[CicleTime],0.7)</f>
        <v>9</v>
      </c>
      <c r="S684" s="1">
        <f>_xlfn.PERCENTILE.INC(Tabla1_Resueltas[CicleTime],0.5)</f>
        <v>3</v>
      </c>
    </row>
    <row r="685" spans="1:19" x14ac:dyDescent="0.35">
      <c r="A685" t="s">
        <v>19</v>
      </c>
      <c r="B685" t="s">
        <v>2084</v>
      </c>
      <c r="C685" t="s">
        <v>20</v>
      </c>
      <c r="D685" t="s">
        <v>132</v>
      </c>
      <c r="E685" t="s">
        <v>711</v>
      </c>
      <c r="F685">
        <v>5903239</v>
      </c>
      <c r="G685" s="2">
        <v>44883</v>
      </c>
      <c r="H685" s="2">
        <v>44911</v>
      </c>
      <c r="I685" s="2">
        <v>44883</v>
      </c>
      <c r="J685" s="2">
        <v>44896</v>
      </c>
      <c r="K685" t="s">
        <v>1037</v>
      </c>
      <c r="L685" s="2">
        <v>44896</v>
      </c>
      <c r="M685" s="1">
        <f>Tabla1_Resueltas[[#This Row],[Resuelta]]-Tabla1_Resueltas[[#This Row],[Creada]]</f>
        <v>13</v>
      </c>
      <c r="N685" s="1">
        <f>Tabla1_Resueltas[[#This Row],[Fecha Fin Escalado]]-Tabla1_Resueltas[[#This Row],[Fecha Inicio Escalado]]</f>
        <v>13</v>
      </c>
      <c r="O685" s="1">
        <f>YEAR(Tabla1_Resueltas[[#This Row],[Resuelta]])</f>
        <v>2022</v>
      </c>
      <c r="P685" s="1">
        <f>MONTH(Tabla1_Resueltas[[#This Row],[Resuelta]])</f>
        <v>12</v>
      </c>
      <c r="Q685" s="1">
        <f>_xlfn.PERCENTILE.INC(Tabla1_Resueltas[CicleTime],0.85)</f>
        <v>28</v>
      </c>
      <c r="R685" s="1">
        <f>_xlfn.PERCENTILE.INC(Tabla1_Resueltas[CicleTime],0.7)</f>
        <v>9</v>
      </c>
      <c r="S685" s="1">
        <f>_xlfn.PERCENTILE.INC(Tabla1_Resueltas[CicleTime],0.5)</f>
        <v>3</v>
      </c>
    </row>
    <row r="686" spans="1:19" x14ac:dyDescent="0.35">
      <c r="A686" t="s">
        <v>19</v>
      </c>
      <c r="B686" t="s">
        <v>2090</v>
      </c>
      <c r="C686" t="s">
        <v>18</v>
      </c>
      <c r="D686" t="s">
        <v>132</v>
      </c>
      <c r="E686" t="s">
        <v>724</v>
      </c>
      <c r="F686">
        <v>5884889</v>
      </c>
      <c r="G686" s="2">
        <v>44880</v>
      </c>
      <c r="H686" s="2">
        <v>44938</v>
      </c>
      <c r="I686" s="2"/>
      <c r="J686" s="2"/>
      <c r="K686" t="s">
        <v>1037</v>
      </c>
      <c r="L686" s="2">
        <v>44923</v>
      </c>
      <c r="M686" s="1">
        <f>Tabla1_Resueltas[[#This Row],[Resuelta]]-Tabla1_Resueltas[[#This Row],[Creada]]</f>
        <v>43</v>
      </c>
      <c r="N686" s="1">
        <f>Tabla1_Resueltas[[#This Row],[Fecha Fin Escalado]]-Tabla1_Resueltas[[#This Row],[Fecha Inicio Escalado]]</f>
        <v>0</v>
      </c>
      <c r="O686" s="1">
        <f>YEAR(Tabla1_Resueltas[[#This Row],[Resuelta]])</f>
        <v>2022</v>
      </c>
      <c r="P686" s="1">
        <f>MONTH(Tabla1_Resueltas[[#This Row],[Resuelta]])</f>
        <v>12</v>
      </c>
      <c r="Q686" s="1">
        <f>_xlfn.PERCENTILE.INC(Tabla1_Resueltas[CicleTime],0.85)</f>
        <v>28</v>
      </c>
      <c r="R686" s="1">
        <f>_xlfn.PERCENTILE.INC(Tabla1_Resueltas[CicleTime],0.7)</f>
        <v>9</v>
      </c>
      <c r="S686" s="1">
        <f>_xlfn.PERCENTILE.INC(Tabla1_Resueltas[CicleTime],0.5)</f>
        <v>3</v>
      </c>
    </row>
    <row r="687" spans="1:19" x14ac:dyDescent="0.35">
      <c r="A687" t="s">
        <v>19</v>
      </c>
      <c r="B687" t="s">
        <v>2090</v>
      </c>
      <c r="C687" t="s">
        <v>18</v>
      </c>
      <c r="D687" t="s">
        <v>132</v>
      </c>
      <c r="E687" t="s">
        <v>734</v>
      </c>
      <c r="F687">
        <v>5877904</v>
      </c>
      <c r="G687" s="2">
        <v>44879</v>
      </c>
      <c r="H687" s="2">
        <v>44933</v>
      </c>
      <c r="I687" s="2"/>
      <c r="J687" s="2"/>
      <c r="K687" t="s">
        <v>1037</v>
      </c>
      <c r="L687" s="2">
        <v>44918</v>
      </c>
      <c r="M687" s="1">
        <f>Tabla1_Resueltas[[#This Row],[Resuelta]]-Tabla1_Resueltas[[#This Row],[Creada]]</f>
        <v>39</v>
      </c>
      <c r="N687" s="1">
        <f>Tabla1_Resueltas[[#This Row],[Fecha Fin Escalado]]-Tabla1_Resueltas[[#This Row],[Fecha Inicio Escalado]]</f>
        <v>0</v>
      </c>
      <c r="O687" s="1">
        <f>YEAR(Tabla1_Resueltas[[#This Row],[Resuelta]])</f>
        <v>2022</v>
      </c>
      <c r="P687" s="1">
        <f>MONTH(Tabla1_Resueltas[[#This Row],[Resuelta]])</f>
        <v>12</v>
      </c>
      <c r="Q687" s="1">
        <f>_xlfn.PERCENTILE.INC(Tabla1_Resueltas[CicleTime],0.85)</f>
        <v>28</v>
      </c>
      <c r="R687" s="1">
        <f>_xlfn.PERCENTILE.INC(Tabla1_Resueltas[CicleTime],0.7)</f>
        <v>9</v>
      </c>
      <c r="S687" s="1">
        <f>_xlfn.PERCENTILE.INC(Tabla1_Resueltas[CicleTime],0.5)</f>
        <v>3</v>
      </c>
    </row>
    <row r="688" spans="1:19" x14ac:dyDescent="0.35">
      <c r="A688" t="s">
        <v>19</v>
      </c>
      <c r="B688" t="s">
        <v>2090</v>
      </c>
      <c r="C688" t="s">
        <v>18</v>
      </c>
      <c r="D688" t="s">
        <v>132</v>
      </c>
      <c r="E688" t="s">
        <v>737</v>
      </c>
      <c r="F688">
        <v>5874576</v>
      </c>
      <c r="G688" s="2">
        <v>44879</v>
      </c>
      <c r="H688" s="2">
        <v>44933</v>
      </c>
      <c r="I688" s="2"/>
      <c r="J688" s="2"/>
      <c r="K688" t="s">
        <v>1037</v>
      </c>
      <c r="L688" s="2">
        <v>44918</v>
      </c>
      <c r="M688" s="1">
        <f>Tabla1_Resueltas[[#This Row],[Resuelta]]-Tabla1_Resueltas[[#This Row],[Creada]]</f>
        <v>39</v>
      </c>
      <c r="N688" s="1">
        <f>Tabla1_Resueltas[[#This Row],[Fecha Fin Escalado]]-Tabla1_Resueltas[[#This Row],[Fecha Inicio Escalado]]</f>
        <v>0</v>
      </c>
      <c r="O688" s="1">
        <f>YEAR(Tabla1_Resueltas[[#This Row],[Resuelta]])</f>
        <v>2022</v>
      </c>
      <c r="P688" s="1">
        <f>MONTH(Tabla1_Resueltas[[#This Row],[Resuelta]])</f>
        <v>12</v>
      </c>
      <c r="Q688" s="1">
        <f>_xlfn.PERCENTILE.INC(Tabla1_Resueltas[CicleTime],0.85)</f>
        <v>28</v>
      </c>
      <c r="R688" s="1">
        <f>_xlfn.PERCENTILE.INC(Tabla1_Resueltas[CicleTime],0.7)</f>
        <v>9</v>
      </c>
      <c r="S688" s="1">
        <f>_xlfn.PERCENTILE.INC(Tabla1_Resueltas[CicleTime],0.5)</f>
        <v>3</v>
      </c>
    </row>
    <row r="689" spans="1:19" x14ac:dyDescent="0.35">
      <c r="A689" t="s">
        <v>19</v>
      </c>
      <c r="B689" t="s">
        <v>2090</v>
      </c>
      <c r="C689" t="s">
        <v>18</v>
      </c>
      <c r="D689" t="s">
        <v>132</v>
      </c>
      <c r="E689" t="s">
        <v>758</v>
      </c>
      <c r="F689">
        <v>5853133</v>
      </c>
      <c r="G689" s="2">
        <v>44874</v>
      </c>
      <c r="H689" s="2">
        <v>44937</v>
      </c>
      <c r="I689" s="2"/>
      <c r="J689" s="2"/>
      <c r="K689" t="s">
        <v>1037</v>
      </c>
      <c r="L689" s="2">
        <v>44921</v>
      </c>
      <c r="M689" s="1">
        <f>Tabla1_Resueltas[[#This Row],[Resuelta]]-Tabla1_Resueltas[[#This Row],[Creada]]</f>
        <v>47</v>
      </c>
      <c r="N689" s="1">
        <f>Tabla1_Resueltas[[#This Row],[Fecha Fin Escalado]]-Tabla1_Resueltas[[#This Row],[Fecha Inicio Escalado]]</f>
        <v>0</v>
      </c>
      <c r="O689" s="1">
        <f>YEAR(Tabla1_Resueltas[[#This Row],[Resuelta]])</f>
        <v>2022</v>
      </c>
      <c r="P689" s="1">
        <f>MONTH(Tabla1_Resueltas[[#This Row],[Resuelta]])</f>
        <v>12</v>
      </c>
      <c r="Q689" s="1">
        <f>_xlfn.PERCENTILE.INC(Tabla1_Resueltas[CicleTime],0.85)</f>
        <v>28</v>
      </c>
      <c r="R689" s="1">
        <f>_xlfn.PERCENTILE.INC(Tabla1_Resueltas[CicleTime],0.7)</f>
        <v>9</v>
      </c>
      <c r="S689" s="1">
        <f>_xlfn.PERCENTILE.INC(Tabla1_Resueltas[CicleTime],0.5)</f>
        <v>3</v>
      </c>
    </row>
    <row r="690" spans="1:19" x14ac:dyDescent="0.35">
      <c r="A690" t="s">
        <v>17</v>
      </c>
      <c r="B690" t="s">
        <v>2094</v>
      </c>
      <c r="C690" t="s">
        <v>18</v>
      </c>
      <c r="D690" t="s">
        <v>132</v>
      </c>
      <c r="E690" t="s">
        <v>759</v>
      </c>
      <c r="F690">
        <v>5852595</v>
      </c>
      <c r="G690" s="2">
        <v>44874</v>
      </c>
      <c r="H690" s="2">
        <v>44937</v>
      </c>
      <c r="I690" s="2"/>
      <c r="J690" s="2"/>
      <c r="K690" t="s">
        <v>1037</v>
      </c>
      <c r="L690" s="2">
        <v>44922</v>
      </c>
      <c r="M690" s="1">
        <f>Tabla1_Resueltas[[#This Row],[Resuelta]]-Tabla1_Resueltas[[#This Row],[Creada]]</f>
        <v>48</v>
      </c>
      <c r="N690" s="1">
        <f>Tabla1_Resueltas[[#This Row],[Fecha Fin Escalado]]-Tabla1_Resueltas[[#This Row],[Fecha Inicio Escalado]]</f>
        <v>0</v>
      </c>
      <c r="O690" s="1">
        <f>YEAR(Tabla1_Resueltas[[#This Row],[Resuelta]])</f>
        <v>2022</v>
      </c>
      <c r="P690" s="1">
        <f>MONTH(Tabla1_Resueltas[[#This Row],[Resuelta]])</f>
        <v>12</v>
      </c>
      <c r="Q690" s="1">
        <f>_xlfn.PERCENTILE.INC(Tabla1_Resueltas[CicleTime],0.85)</f>
        <v>28</v>
      </c>
      <c r="R690" s="1">
        <f>_xlfn.PERCENTILE.INC(Tabla1_Resueltas[CicleTime],0.7)</f>
        <v>9</v>
      </c>
      <c r="S690" s="1">
        <f>_xlfn.PERCENTILE.INC(Tabla1_Resueltas[CicleTime],0.5)</f>
        <v>3</v>
      </c>
    </row>
    <row r="691" spans="1:19" x14ac:dyDescent="0.35">
      <c r="A691" t="s">
        <v>19</v>
      </c>
      <c r="B691" t="s">
        <v>2090</v>
      </c>
      <c r="C691" t="s">
        <v>18</v>
      </c>
      <c r="D691" t="s">
        <v>132</v>
      </c>
      <c r="E691" t="s">
        <v>761</v>
      </c>
      <c r="F691">
        <v>5851276</v>
      </c>
      <c r="G691" s="2">
        <v>44874</v>
      </c>
      <c r="H691" s="2">
        <v>44937</v>
      </c>
      <c r="I691" s="2"/>
      <c r="J691" s="2"/>
      <c r="K691" t="s">
        <v>1037</v>
      </c>
      <c r="L691" s="2">
        <v>44921</v>
      </c>
      <c r="M691" s="1">
        <f>Tabla1_Resueltas[[#This Row],[Resuelta]]-Tabla1_Resueltas[[#This Row],[Creada]]</f>
        <v>47</v>
      </c>
      <c r="N691" s="1">
        <f>Tabla1_Resueltas[[#This Row],[Fecha Fin Escalado]]-Tabla1_Resueltas[[#This Row],[Fecha Inicio Escalado]]</f>
        <v>0</v>
      </c>
      <c r="O691" s="1">
        <f>YEAR(Tabla1_Resueltas[[#This Row],[Resuelta]])</f>
        <v>2022</v>
      </c>
      <c r="P691" s="1">
        <f>MONTH(Tabla1_Resueltas[[#This Row],[Resuelta]])</f>
        <v>12</v>
      </c>
      <c r="Q691" s="1">
        <f>_xlfn.PERCENTILE.INC(Tabla1_Resueltas[CicleTime],0.85)</f>
        <v>28</v>
      </c>
      <c r="R691" s="1">
        <f>_xlfn.PERCENTILE.INC(Tabla1_Resueltas[CicleTime],0.7)</f>
        <v>9</v>
      </c>
      <c r="S691" s="1">
        <f>_xlfn.PERCENTILE.INC(Tabla1_Resueltas[CicleTime],0.5)</f>
        <v>3</v>
      </c>
    </row>
    <row r="692" spans="1:19" x14ac:dyDescent="0.35">
      <c r="A692" t="s">
        <v>19</v>
      </c>
      <c r="B692" t="s">
        <v>2088</v>
      </c>
      <c r="C692" t="s">
        <v>18</v>
      </c>
      <c r="D692" t="s">
        <v>132</v>
      </c>
      <c r="E692" t="s">
        <v>770</v>
      </c>
      <c r="F692">
        <v>5843548</v>
      </c>
      <c r="G692" s="2">
        <v>44873</v>
      </c>
      <c r="H692" s="2">
        <v>44937</v>
      </c>
      <c r="I692" s="2">
        <v>44875</v>
      </c>
      <c r="J692" s="2">
        <v>44922</v>
      </c>
      <c r="K692" t="s">
        <v>1037</v>
      </c>
      <c r="L692" s="2">
        <v>44922</v>
      </c>
      <c r="M692" s="1">
        <f>Tabla1_Resueltas[[#This Row],[Resuelta]]-Tabla1_Resueltas[[#This Row],[Creada]]</f>
        <v>49</v>
      </c>
      <c r="N692" s="1">
        <f>Tabla1_Resueltas[[#This Row],[Fecha Fin Escalado]]-Tabla1_Resueltas[[#This Row],[Fecha Inicio Escalado]]</f>
        <v>47</v>
      </c>
      <c r="O692" s="1">
        <f>YEAR(Tabla1_Resueltas[[#This Row],[Resuelta]])</f>
        <v>2022</v>
      </c>
      <c r="P692" s="1">
        <f>MONTH(Tabla1_Resueltas[[#This Row],[Resuelta]])</f>
        <v>12</v>
      </c>
      <c r="Q692" s="1">
        <f>_xlfn.PERCENTILE.INC(Tabla1_Resueltas[CicleTime],0.85)</f>
        <v>28</v>
      </c>
      <c r="R692" s="1">
        <f>_xlfn.PERCENTILE.INC(Tabla1_Resueltas[CicleTime],0.7)</f>
        <v>9</v>
      </c>
      <c r="S692" s="1">
        <f>_xlfn.PERCENTILE.INC(Tabla1_Resueltas[CicleTime],0.5)</f>
        <v>3</v>
      </c>
    </row>
    <row r="693" spans="1:19" x14ac:dyDescent="0.35">
      <c r="A693" t="s">
        <v>19</v>
      </c>
      <c r="B693" t="s">
        <v>2084</v>
      </c>
      <c r="C693" t="s">
        <v>20</v>
      </c>
      <c r="D693" t="s">
        <v>132</v>
      </c>
      <c r="E693" t="s">
        <v>792</v>
      </c>
      <c r="F693">
        <v>5827911</v>
      </c>
      <c r="G693" s="2">
        <v>44869</v>
      </c>
      <c r="H693" s="2">
        <v>44923</v>
      </c>
      <c r="I693" s="2">
        <v>44869</v>
      </c>
      <c r="J693" s="2">
        <v>44908</v>
      </c>
      <c r="K693" t="s">
        <v>1037</v>
      </c>
      <c r="L693" s="2">
        <v>44908</v>
      </c>
      <c r="M693" s="1">
        <f>Tabla1_Resueltas[[#This Row],[Resuelta]]-Tabla1_Resueltas[[#This Row],[Creada]]</f>
        <v>39</v>
      </c>
      <c r="N693" s="1">
        <f>Tabla1_Resueltas[[#This Row],[Fecha Fin Escalado]]-Tabla1_Resueltas[[#This Row],[Fecha Inicio Escalado]]</f>
        <v>39</v>
      </c>
      <c r="O693" s="1">
        <f>YEAR(Tabla1_Resueltas[[#This Row],[Resuelta]])</f>
        <v>2022</v>
      </c>
      <c r="P693" s="1">
        <f>MONTH(Tabla1_Resueltas[[#This Row],[Resuelta]])</f>
        <v>12</v>
      </c>
      <c r="Q693" s="1">
        <f>_xlfn.PERCENTILE.INC(Tabla1_Resueltas[CicleTime],0.85)</f>
        <v>28</v>
      </c>
      <c r="R693" s="1">
        <f>_xlfn.PERCENTILE.INC(Tabla1_Resueltas[CicleTime],0.7)</f>
        <v>9</v>
      </c>
      <c r="S693" s="1">
        <f>_xlfn.PERCENTILE.INC(Tabla1_Resueltas[CicleTime],0.5)</f>
        <v>3</v>
      </c>
    </row>
    <row r="694" spans="1:19" x14ac:dyDescent="0.35">
      <c r="A694" t="s">
        <v>19</v>
      </c>
      <c r="B694" t="s">
        <v>2084</v>
      </c>
      <c r="C694" t="s">
        <v>20</v>
      </c>
      <c r="D694" t="s">
        <v>132</v>
      </c>
      <c r="E694" t="s">
        <v>793</v>
      </c>
      <c r="F694">
        <v>5827698</v>
      </c>
      <c r="G694" s="2">
        <v>44869</v>
      </c>
      <c r="H694" s="2">
        <v>44930</v>
      </c>
      <c r="I694" s="2">
        <v>44869</v>
      </c>
      <c r="J694" s="2">
        <v>44915</v>
      </c>
      <c r="K694" t="s">
        <v>1037</v>
      </c>
      <c r="L694" s="2">
        <v>44915</v>
      </c>
      <c r="M694" s="1">
        <f>Tabla1_Resueltas[[#This Row],[Resuelta]]-Tabla1_Resueltas[[#This Row],[Creada]]</f>
        <v>46</v>
      </c>
      <c r="N694" s="1">
        <f>Tabla1_Resueltas[[#This Row],[Fecha Fin Escalado]]-Tabla1_Resueltas[[#This Row],[Fecha Inicio Escalado]]</f>
        <v>46</v>
      </c>
      <c r="O694" s="1">
        <f>YEAR(Tabla1_Resueltas[[#This Row],[Resuelta]])</f>
        <v>2022</v>
      </c>
      <c r="P694" s="1">
        <f>MONTH(Tabla1_Resueltas[[#This Row],[Resuelta]])</f>
        <v>12</v>
      </c>
      <c r="Q694" s="1">
        <f>_xlfn.PERCENTILE.INC(Tabla1_Resueltas[CicleTime],0.85)</f>
        <v>28</v>
      </c>
      <c r="R694" s="1">
        <f>_xlfn.PERCENTILE.INC(Tabla1_Resueltas[CicleTime],0.7)</f>
        <v>9</v>
      </c>
      <c r="S694" s="1">
        <f>_xlfn.PERCENTILE.INC(Tabla1_Resueltas[CicleTime],0.5)</f>
        <v>3</v>
      </c>
    </row>
    <row r="695" spans="1:19" x14ac:dyDescent="0.35">
      <c r="A695" t="s">
        <v>19</v>
      </c>
      <c r="B695" t="s">
        <v>2086</v>
      </c>
      <c r="C695" t="s">
        <v>20</v>
      </c>
      <c r="D695" t="s">
        <v>132</v>
      </c>
      <c r="E695" t="s">
        <v>809</v>
      </c>
      <c r="F695">
        <v>5819956</v>
      </c>
      <c r="G695" s="2">
        <v>44868</v>
      </c>
      <c r="H695" s="2">
        <v>44940</v>
      </c>
      <c r="I695" s="2">
        <v>44869</v>
      </c>
      <c r="J695" s="2">
        <v>44925</v>
      </c>
      <c r="K695" t="s">
        <v>1037</v>
      </c>
      <c r="L695" s="2">
        <v>44925</v>
      </c>
      <c r="M695" s="1">
        <f>Tabla1_Resueltas[[#This Row],[Resuelta]]-Tabla1_Resueltas[[#This Row],[Creada]]</f>
        <v>57</v>
      </c>
      <c r="N695" s="1">
        <f>Tabla1_Resueltas[[#This Row],[Fecha Fin Escalado]]-Tabla1_Resueltas[[#This Row],[Fecha Inicio Escalado]]</f>
        <v>56</v>
      </c>
      <c r="O695" s="1">
        <f>YEAR(Tabla1_Resueltas[[#This Row],[Resuelta]])</f>
        <v>2022</v>
      </c>
      <c r="P695" s="1">
        <f>MONTH(Tabla1_Resueltas[[#This Row],[Resuelta]])</f>
        <v>12</v>
      </c>
      <c r="Q695" s="1">
        <f>_xlfn.PERCENTILE.INC(Tabla1_Resueltas[CicleTime],0.85)</f>
        <v>28</v>
      </c>
      <c r="R695" s="1">
        <f>_xlfn.PERCENTILE.INC(Tabla1_Resueltas[CicleTime],0.7)</f>
        <v>9</v>
      </c>
      <c r="S695" s="1">
        <f>_xlfn.PERCENTILE.INC(Tabla1_Resueltas[CicleTime],0.5)</f>
        <v>3</v>
      </c>
    </row>
    <row r="696" spans="1:19" x14ac:dyDescent="0.35">
      <c r="A696" t="s">
        <v>19</v>
      </c>
      <c r="B696" t="s">
        <v>2090</v>
      </c>
      <c r="C696" t="s">
        <v>18</v>
      </c>
      <c r="D696" t="s">
        <v>132</v>
      </c>
      <c r="E696" t="s">
        <v>823</v>
      </c>
      <c r="F696">
        <v>5808771</v>
      </c>
      <c r="G696" s="2">
        <v>44865</v>
      </c>
      <c r="H696" s="2">
        <v>44933</v>
      </c>
      <c r="I696" s="2"/>
      <c r="J696" s="2"/>
      <c r="K696" t="s">
        <v>1037</v>
      </c>
      <c r="L696" s="2">
        <v>44918</v>
      </c>
      <c r="M696" s="1">
        <f>Tabla1_Resueltas[[#This Row],[Resuelta]]-Tabla1_Resueltas[[#This Row],[Creada]]</f>
        <v>53</v>
      </c>
      <c r="N696" s="1">
        <f>Tabla1_Resueltas[[#This Row],[Fecha Fin Escalado]]-Tabla1_Resueltas[[#This Row],[Fecha Inicio Escalado]]</f>
        <v>0</v>
      </c>
      <c r="O696" s="1">
        <f>YEAR(Tabla1_Resueltas[[#This Row],[Resuelta]])</f>
        <v>2022</v>
      </c>
      <c r="P696" s="1">
        <f>MONTH(Tabla1_Resueltas[[#This Row],[Resuelta]])</f>
        <v>12</v>
      </c>
      <c r="Q696" s="1">
        <f>_xlfn.PERCENTILE.INC(Tabla1_Resueltas[CicleTime],0.85)</f>
        <v>28</v>
      </c>
      <c r="R696" s="1">
        <f>_xlfn.PERCENTILE.INC(Tabla1_Resueltas[CicleTime],0.7)</f>
        <v>9</v>
      </c>
      <c r="S696" s="1">
        <f>_xlfn.PERCENTILE.INC(Tabla1_Resueltas[CicleTime],0.5)</f>
        <v>3</v>
      </c>
    </row>
    <row r="697" spans="1:19" x14ac:dyDescent="0.35">
      <c r="A697" t="s">
        <v>19</v>
      </c>
      <c r="B697" t="s">
        <v>2090</v>
      </c>
      <c r="C697" t="s">
        <v>18</v>
      </c>
      <c r="D697" t="s">
        <v>132</v>
      </c>
      <c r="E697" t="s">
        <v>835</v>
      </c>
      <c r="F697">
        <v>5803118</v>
      </c>
      <c r="G697" s="2">
        <v>44864</v>
      </c>
      <c r="H697" s="2">
        <v>44933</v>
      </c>
      <c r="I697" s="2"/>
      <c r="J697" s="2"/>
      <c r="K697" t="s">
        <v>1037</v>
      </c>
      <c r="L697" s="2">
        <v>44918</v>
      </c>
      <c r="M697" s="1">
        <f>Tabla1_Resueltas[[#This Row],[Resuelta]]-Tabla1_Resueltas[[#This Row],[Creada]]</f>
        <v>54</v>
      </c>
      <c r="N697" s="1">
        <f>Tabla1_Resueltas[[#This Row],[Fecha Fin Escalado]]-Tabla1_Resueltas[[#This Row],[Fecha Inicio Escalado]]</f>
        <v>0</v>
      </c>
      <c r="O697" s="1">
        <f>YEAR(Tabla1_Resueltas[[#This Row],[Resuelta]])</f>
        <v>2022</v>
      </c>
      <c r="P697" s="1">
        <f>MONTH(Tabla1_Resueltas[[#This Row],[Resuelta]])</f>
        <v>12</v>
      </c>
      <c r="Q697" s="1">
        <f>_xlfn.PERCENTILE.INC(Tabla1_Resueltas[CicleTime],0.85)</f>
        <v>28</v>
      </c>
      <c r="R697" s="1">
        <f>_xlfn.PERCENTILE.INC(Tabla1_Resueltas[CicleTime],0.7)</f>
        <v>9</v>
      </c>
      <c r="S697" s="1">
        <f>_xlfn.PERCENTILE.INC(Tabla1_Resueltas[CicleTime],0.5)</f>
        <v>3</v>
      </c>
    </row>
    <row r="698" spans="1:19" x14ac:dyDescent="0.35">
      <c r="A698" t="s">
        <v>19</v>
      </c>
      <c r="B698" t="s">
        <v>2090</v>
      </c>
      <c r="C698" t="s">
        <v>18</v>
      </c>
      <c r="D698" t="s">
        <v>132</v>
      </c>
      <c r="E698" t="s">
        <v>846</v>
      </c>
      <c r="F698">
        <v>5790851</v>
      </c>
      <c r="G698" s="2">
        <v>44861</v>
      </c>
      <c r="H698" s="2">
        <v>44933</v>
      </c>
      <c r="I698" s="2"/>
      <c r="J698" s="2"/>
      <c r="K698" t="s">
        <v>1037</v>
      </c>
      <c r="L698" s="2">
        <v>44918</v>
      </c>
      <c r="M698" s="1">
        <f>Tabla1_Resueltas[[#This Row],[Resuelta]]-Tabla1_Resueltas[[#This Row],[Creada]]</f>
        <v>57</v>
      </c>
      <c r="N698" s="1">
        <f>Tabla1_Resueltas[[#This Row],[Fecha Fin Escalado]]-Tabla1_Resueltas[[#This Row],[Fecha Inicio Escalado]]</f>
        <v>0</v>
      </c>
      <c r="O698" s="1">
        <f>YEAR(Tabla1_Resueltas[[#This Row],[Resuelta]])</f>
        <v>2022</v>
      </c>
      <c r="P698" s="1">
        <f>MONTH(Tabla1_Resueltas[[#This Row],[Resuelta]])</f>
        <v>12</v>
      </c>
      <c r="Q698" s="1">
        <f>_xlfn.PERCENTILE.INC(Tabla1_Resueltas[CicleTime],0.85)</f>
        <v>28</v>
      </c>
      <c r="R698" s="1">
        <f>_xlfn.PERCENTILE.INC(Tabla1_Resueltas[CicleTime],0.7)</f>
        <v>9</v>
      </c>
      <c r="S698" s="1">
        <f>_xlfn.PERCENTILE.INC(Tabla1_Resueltas[CicleTime],0.5)</f>
        <v>3</v>
      </c>
    </row>
    <row r="699" spans="1:19" x14ac:dyDescent="0.35">
      <c r="A699" t="s">
        <v>19</v>
      </c>
      <c r="B699" t="s">
        <v>2090</v>
      </c>
      <c r="C699" t="s">
        <v>18</v>
      </c>
      <c r="D699" t="s">
        <v>132</v>
      </c>
      <c r="E699" t="s">
        <v>882</v>
      </c>
      <c r="F699">
        <v>5747589</v>
      </c>
      <c r="G699" s="2">
        <v>44852</v>
      </c>
      <c r="H699" s="2">
        <v>44933</v>
      </c>
      <c r="I699" s="2"/>
      <c r="J699" s="2"/>
      <c r="K699" t="s">
        <v>1037</v>
      </c>
      <c r="L699" s="2">
        <v>44918</v>
      </c>
      <c r="M699" s="1">
        <f>Tabla1_Resueltas[[#This Row],[Resuelta]]-Tabla1_Resueltas[[#This Row],[Creada]]</f>
        <v>66</v>
      </c>
      <c r="N699" s="1">
        <f>Tabla1_Resueltas[[#This Row],[Fecha Fin Escalado]]-Tabla1_Resueltas[[#This Row],[Fecha Inicio Escalado]]</f>
        <v>0</v>
      </c>
      <c r="O699" s="1">
        <f>YEAR(Tabla1_Resueltas[[#This Row],[Resuelta]])</f>
        <v>2022</v>
      </c>
      <c r="P699" s="1">
        <f>MONTH(Tabla1_Resueltas[[#This Row],[Resuelta]])</f>
        <v>12</v>
      </c>
      <c r="Q699" s="1">
        <f>_xlfn.PERCENTILE.INC(Tabla1_Resueltas[CicleTime],0.85)</f>
        <v>28</v>
      </c>
      <c r="R699" s="1">
        <f>_xlfn.PERCENTILE.INC(Tabla1_Resueltas[CicleTime],0.7)</f>
        <v>9</v>
      </c>
      <c r="S699" s="1">
        <f>_xlfn.PERCENTILE.INC(Tabla1_Resueltas[CicleTime],0.5)</f>
        <v>3</v>
      </c>
    </row>
    <row r="700" spans="1:19" x14ac:dyDescent="0.35">
      <c r="A700" t="s">
        <v>19</v>
      </c>
      <c r="B700" t="s">
        <v>2090</v>
      </c>
      <c r="C700" t="s">
        <v>36</v>
      </c>
      <c r="D700" t="s">
        <v>132</v>
      </c>
      <c r="E700" t="s">
        <v>883</v>
      </c>
      <c r="F700">
        <v>5745854</v>
      </c>
      <c r="G700" s="2">
        <v>44852</v>
      </c>
      <c r="H700" s="2">
        <v>44918</v>
      </c>
      <c r="I700" s="2"/>
      <c r="J700" s="2"/>
      <c r="K700" t="s">
        <v>1037</v>
      </c>
      <c r="L700" s="2">
        <v>44902</v>
      </c>
      <c r="M700" s="1">
        <f>Tabla1_Resueltas[[#This Row],[Resuelta]]-Tabla1_Resueltas[[#This Row],[Creada]]</f>
        <v>50</v>
      </c>
      <c r="N700" s="1">
        <f>Tabla1_Resueltas[[#This Row],[Fecha Fin Escalado]]-Tabla1_Resueltas[[#This Row],[Fecha Inicio Escalado]]</f>
        <v>0</v>
      </c>
      <c r="O700" s="1">
        <f>YEAR(Tabla1_Resueltas[[#This Row],[Resuelta]])</f>
        <v>2022</v>
      </c>
      <c r="P700" s="1">
        <f>MONTH(Tabla1_Resueltas[[#This Row],[Resuelta]])</f>
        <v>12</v>
      </c>
      <c r="Q700" s="1">
        <f>_xlfn.PERCENTILE.INC(Tabla1_Resueltas[CicleTime],0.85)</f>
        <v>28</v>
      </c>
      <c r="R700" s="1">
        <f>_xlfn.PERCENTILE.INC(Tabla1_Resueltas[CicleTime],0.7)</f>
        <v>9</v>
      </c>
      <c r="S700" s="1">
        <f>_xlfn.PERCENTILE.INC(Tabla1_Resueltas[CicleTime],0.5)</f>
        <v>3</v>
      </c>
    </row>
    <row r="701" spans="1:19" x14ac:dyDescent="0.35">
      <c r="A701" t="s">
        <v>19</v>
      </c>
      <c r="B701" t="s">
        <v>2090</v>
      </c>
      <c r="C701" t="s">
        <v>18</v>
      </c>
      <c r="D701" t="s">
        <v>132</v>
      </c>
      <c r="E701" t="s">
        <v>889</v>
      </c>
      <c r="F701">
        <v>5732873</v>
      </c>
      <c r="G701" s="2">
        <v>44848</v>
      </c>
      <c r="H701" s="2">
        <v>44933</v>
      </c>
      <c r="I701" s="2"/>
      <c r="J701" s="2"/>
      <c r="K701" t="s">
        <v>1037</v>
      </c>
      <c r="L701" s="2">
        <v>44918</v>
      </c>
      <c r="M701" s="1">
        <f>Tabla1_Resueltas[[#This Row],[Resuelta]]-Tabla1_Resueltas[[#This Row],[Creada]]</f>
        <v>70</v>
      </c>
      <c r="N701" s="1">
        <f>Tabla1_Resueltas[[#This Row],[Fecha Fin Escalado]]-Tabla1_Resueltas[[#This Row],[Fecha Inicio Escalado]]</f>
        <v>0</v>
      </c>
      <c r="O701" s="1">
        <f>YEAR(Tabla1_Resueltas[[#This Row],[Resuelta]])</f>
        <v>2022</v>
      </c>
      <c r="P701" s="1">
        <f>MONTH(Tabla1_Resueltas[[#This Row],[Resuelta]])</f>
        <v>12</v>
      </c>
      <c r="Q701" s="1">
        <f>_xlfn.PERCENTILE.INC(Tabla1_Resueltas[CicleTime],0.85)</f>
        <v>28</v>
      </c>
      <c r="R701" s="1">
        <f>_xlfn.PERCENTILE.INC(Tabla1_Resueltas[CicleTime],0.7)</f>
        <v>9</v>
      </c>
      <c r="S701" s="1">
        <f>_xlfn.PERCENTILE.INC(Tabla1_Resueltas[CicleTime],0.5)</f>
        <v>3</v>
      </c>
    </row>
    <row r="702" spans="1:19" x14ac:dyDescent="0.35">
      <c r="A702" t="s">
        <v>19</v>
      </c>
      <c r="B702" t="s">
        <v>2090</v>
      </c>
      <c r="C702" t="s">
        <v>18</v>
      </c>
      <c r="D702" t="s">
        <v>132</v>
      </c>
      <c r="E702" t="s">
        <v>942</v>
      </c>
      <c r="F702">
        <v>5685359</v>
      </c>
      <c r="G702" s="2">
        <v>44837</v>
      </c>
      <c r="H702" s="2">
        <v>44937</v>
      </c>
      <c r="I702" s="2"/>
      <c r="J702" s="2"/>
      <c r="K702" t="s">
        <v>1037</v>
      </c>
      <c r="L702" s="2">
        <v>44921</v>
      </c>
      <c r="M702" s="1">
        <f>Tabla1_Resueltas[[#This Row],[Resuelta]]-Tabla1_Resueltas[[#This Row],[Creada]]</f>
        <v>84</v>
      </c>
      <c r="N702" s="1">
        <f>Tabla1_Resueltas[[#This Row],[Fecha Fin Escalado]]-Tabla1_Resueltas[[#This Row],[Fecha Inicio Escalado]]</f>
        <v>0</v>
      </c>
      <c r="O702" s="1">
        <f>YEAR(Tabla1_Resueltas[[#This Row],[Resuelta]])</f>
        <v>2022</v>
      </c>
      <c r="P702" s="1">
        <f>MONTH(Tabla1_Resueltas[[#This Row],[Resuelta]])</f>
        <v>12</v>
      </c>
      <c r="Q702" s="1">
        <f>_xlfn.PERCENTILE.INC(Tabla1_Resueltas[CicleTime],0.85)</f>
        <v>28</v>
      </c>
      <c r="R702" s="1">
        <f>_xlfn.PERCENTILE.INC(Tabla1_Resueltas[CicleTime],0.7)</f>
        <v>9</v>
      </c>
      <c r="S702" s="1">
        <f>_xlfn.PERCENTILE.INC(Tabla1_Resueltas[CicleTime],0.5)</f>
        <v>3</v>
      </c>
    </row>
    <row r="703" spans="1:19" x14ac:dyDescent="0.35">
      <c r="A703" t="s">
        <v>19</v>
      </c>
      <c r="B703" t="s">
        <v>2089</v>
      </c>
      <c r="C703" t="s">
        <v>20</v>
      </c>
      <c r="D703" t="s">
        <v>132</v>
      </c>
      <c r="E703" t="s">
        <v>968</v>
      </c>
      <c r="F703">
        <v>5595634</v>
      </c>
      <c r="G703" s="2">
        <v>44819</v>
      </c>
      <c r="H703" s="2">
        <v>44933</v>
      </c>
      <c r="I703" s="2"/>
      <c r="J703" s="2"/>
      <c r="K703" t="s">
        <v>1037</v>
      </c>
      <c r="L703" s="2">
        <v>44918</v>
      </c>
      <c r="M703" s="1">
        <f>Tabla1_Resueltas[[#This Row],[Resuelta]]-Tabla1_Resueltas[[#This Row],[Creada]]</f>
        <v>99</v>
      </c>
      <c r="N703" s="1">
        <f>Tabla1_Resueltas[[#This Row],[Fecha Fin Escalado]]-Tabla1_Resueltas[[#This Row],[Fecha Inicio Escalado]]</f>
        <v>0</v>
      </c>
      <c r="O703" s="1">
        <f>YEAR(Tabla1_Resueltas[[#This Row],[Resuelta]])</f>
        <v>2022</v>
      </c>
      <c r="P703" s="1">
        <f>MONTH(Tabla1_Resueltas[[#This Row],[Resuelta]])</f>
        <v>12</v>
      </c>
      <c r="Q703" s="1">
        <f>_xlfn.PERCENTILE.INC(Tabla1_Resueltas[CicleTime],0.85)</f>
        <v>28</v>
      </c>
      <c r="R703" s="1">
        <f>_xlfn.PERCENTILE.INC(Tabla1_Resueltas[CicleTime],0.7)</f>
        <v>9</v>
      </c>
      <c r="S703" s="1">
        <f>_xlfn.PERCENTILE.INC(Tabla1_Resueltas[CicleTime],0.5)</f>
        <v>3</v>
      </c>
    </row>
    <row r="704" spans="1:19" x14ac:dyDescent="0.35">
      <c r="A704" t="s">
        <v>19</v>
      </c>
      <c r="B704" t="s">
        <v>2099</v>
      </c>
      <c r="C704" t="s">
        <v>43</v>
      </c>
      <c r="D704" t="s">
        <v>132</v>
      </c>
      <c r="E704" t="s">
        <v>970</v>
      </c>
      <c r="F704">
        <v>5576201</v>
      </c>
      <c r="G704" s="2">
        <v>44816</v>
      </c>
      <c r="H704" s="2">
        <v>44936</v>
      </c>
      <c r="I704" s="2">
        <v>44883</v>
      </c>
      <c r="J704" s="2">
        <v>44917</v>
      </c>
      <c r="K704" t="s">
        <v>1037</v>
      </c>
      <c r="L704" s="2">
        <v>44917</v>
      </c>
      <c r="M704" s="1">
        <f>Tabla1_Resueltas[[#This Row],[Resuelta]]-Tabla1_Resueltas[[#This Row],[Creada]]</f>
        <v>101</v>
      </c>
      <c r="N704" s="1">
        <f>Tabla1_Resueltas[[#This Row],[Fecha Fin Escalado]]-Tabla1_Resueltas[[#This Row],[Fecha Inicio Escalado]]</f>
        <v>34</v>
      </c>
      <c r="O704" s="1">
        <f>YEAR(Tabla1_Resueltas[[#This Row],[Resuelta]])</f>
        <v>2022</v>
      </c>
      <c r="P704" s="1">
        <f>MONTH(Tabla1_Resueltas[[#This Row],[Resuelta]])</f>
        <v>12</v>
      </c>
      <c r="Q704" s="1">
        <f>_xlfn.PERCENTILE.INC(Tabla1_Resueltas[CicleTime],0.85)</f>
        <v>28</v>
      </c>
      <c r="R704" s="1">
        <f>_xlfn.PERCENTILE.INC(Tabla1_Resueltas[CicleTime],0.7)</f>
        <v>9</v>
      </c>
      <c r="S704" s="1">
        <f>_xlfn.PERCENTILE.INC(Tabla1_Resueltas[CicleTime],0.5)</f>
        <v>3</v>
      </c>
    </row>
    <row r="705" spans="1:19" x14ac:dyDescent="0.35">
      <c r="A705" t="s">
        <v>17</v>
      </c>
      <c r="B705" t="s">
        <v>2091</v>
      </c>
      <c r="C705" t="s">
        <v>20</v>
      </c>
      <c r="D705" t="s">
        <v>132</v>
      </c>
      <c r="E705" t="s">
        <v>990</v>
      </c>
      <c r="F705">
        <v>5519240</v>
      </c>
      <c r="G705" s="2">
        <v>44802</v>
      </c>
      <c r="H705" s="2">
        <v>44937</v>
      </c>
      <c r="I705" s="2">
        <v>44802</v>
      </c>
      <c r="J705" s="2">
        <v>44922</v>
      </c>
      <c r="K705" t="s">
        <v>1037</v>
      </c>
      <c r="L705" s="2">
        <v>44922</v>
      </c>
      <c r="M705" s="1">
        <f>Tabla1_Resueltas[[#This Row],[Resuelta]]-Tabla1_Resueltas[[#This Row],[Creada]]</f>
        <v>120</v>
      </c>
      <c r="N705" s="1">
        <f>Tabla1_Resueltas[[#This Row],[Fecha Fin Escalado]]-Tabla1_Resueltas[[#This Row],[Fecha Inicio Escalado]]</f>
        <v>120</v>
      </c>
      <c r="O705" s="1">
        <f>YEAR(Tabla1_Resueltas[[#This Row],[Resuelta]])</f>
        <v>2022</v>
      </c>
      <c r="P705" s="1">
        <f>MONTH(Tabla1_Resueltas[[#This Row],[Resuelta]])</f>
        <v>12</v>
      </c>
      <c r="Q705" s="1">
        <f>_xlfn.PERCENTILE.INC(Tabla1_Resueltas[CicleTime],0.85)</f>
        <v>28</v>
      </c>
      <c r="R705" s="1">
        <f>_xlfn.PERCENTILE.INC(Tabla1_Resueltas[CicleTime],0.7)</f>
        <v>9</v>
      </c>
      <c r="S705" s="1">
        <f>_xlfn.PERCENTILE.INC(Tabla1_Resueltas[CicleTime],0.5)</f>
        <v>3</v>
      </c>
    </row>
    <row r="706" spans="1:19" x14ac:dyDescent="0.35">
      <c r="A706" t="s">
        <v>17</v>
      </c>
      <c r="B706" t="s">
        <v>2083</v>
      </c>
      <c r="C706" t="s">
        <v>20</v>
      </c>
      <c r="D706" t="s">
        <v>132</v>
      </c>
      <c r="E706" t="s">
        <v>610</v>
      </c>
      <c r="F706">
        <v>5966735</v>
      </c>
      <c r="G706" s="2">
        <v>44895</v>
      </c>
      <c r="H706" s="2">
        <v>44910</v>
      </c>
      <c r="I706" s="2"/>
      <c r="J706" s="2"/>
      <c r="K706" t="s">
        <v>1037</v>
      </c>
      <c r="L706" s="2">
        <v>44895</v>
      </c>
      <c r="M706" s="1">
        <f>Tabla1_Resueltas[[#This Row],[Resuelta]]-Tabla1_Resueltas[[#This Row],[Creada]]</f>
        <v>0</v>
      </c>
      <c r="N706" s="1">
        <f>Tabla1_Resueltas[[#This Row],[Fecha Fin Escalado]]-Tabla1_Resueltas[[#This Row],[Fecha Inicio Escalado]]</f>
        <v>0</v>
      </c>
      <c r="O706" s="1">
        <f>YEAR(Tabla1_Resueltas[[#This Row],[Resuelta]])</f>
        <v>2022</v>
      </c>
      <c r="P706" s="1">
        <f>MONTH(Tabla1_Resueltas[[#This Row],[Resuelta]])</f>
        <v>11</v>
      </c>
      <c r="Q706" s="1">
        <f>_xlfn.PERCENTILE.INC(Tabla1_Resueltas[CicleTime],0.85)</f>
        <v>28</v>
      </c>
      <c r="R706" s="1">
        <f>_xlfn.PERCENTILE.INC(Tabla1_Resueltas[CicleTime],0.7)</f>
        <v>9</v>
      </c>
      <c r="S706" s="1">
        <f>_xlfn.PERCENTILE.INC(Tabla1_Resueltas[CicleTime],0.5)</f>
        <v>3</v>
      </c>
    </row>
    <row r="707" spans="1:19" x14ac:dyDescent="0.35">
      <c r="A707" t="s">
        <v>17</v>
      </c>
      <c r="B707" t="s">
        <v>2083</v>
      </c>
      <c r="C707" t="s">
        <v>20</v>
      </c>
      <c r="D707" t="s">
        <v>132</v>
      </c>
      <c r="E707" t="s">
        <v>619</v>
      </c>
      <c r="F707">
        <v>5960044</v>
      </c>
      <c r="G707" s="2">
        <v>44894</v>
      </c>
      <c r="H707" s="2">
        <v>44909</v>
      </c>
      <c r="I707" s="2"/>
      <c r="J707" s="2"/>
      <c r="K707" t="s">
        <v>1037</v>
      </c>
      <c r="L707" s="2">
        <v>44894</v>
      </c>
      <c r="M707" s="1">
        <f>Tabla1_Resueltas[[#This Row],[Resuelta]]-Tabla1_Resueltas[[#This Row],[Creada]]</f>
        <v>0</v>
      </c>
      <c r="N707" s="1">
        <f>Tabla1_Resueltas[[#This Row],[Fecha Fin Escalado]]-Tabla1_Resueltas[[#This Row],[Fecha Inicio Escalado]]</f>
        <v>0</v>
      </c>
      <c r="O707" s="1">
        <f>YEAR(Tabla1_Resueltas[[#This Row],[Resuelta]])</f>
        <v>2022</v>
      </c>
      <c r="P707" s="1">
        <f>MONTH(Tabla1_Resueltas[[#This Row],[Resuelta]])</f>
        <v>11</v>
      </c>
      <c r="Q707" s="1">
        <f>_xlfn.PERCENTILE.INC(Tabla1_Resueltas[CicleTime],0.85)</f>
        <v>28</v>
      </c>
      <c r="R707" s="1">
        <f>_xlfn.PERCENTILE.INC(Tabla1_Resueltas[CicleTime],0.7)</f>
        <v>9</v>
      </c>
      <c r="S707" s="1">
        <f>_xlfn.PERCENTILE.INC(Tabla1_Resueltas[CicleTime],0.5)</f>
        <v>3</v>
      </c>
    </row>
    <row r="708" spans="1:19" x14ac:dyDescent="0.35">
      <c r="A708" t="s">
        <v>19</v>
      </c>
      <c r="B708" t="s">
        <v>2084</v>
      </c>
      <c r="C708" t="s">
        <v>20</v>
      </c>
      <c r="D708" t="s">
        <v>132</v>
      </c>
      <c r="E708" t="s">
        <v>620</v>
      </c>
      <c r="F708">
        <v>5959880</v>
      </c>
      <c r="G708" s="2">
        <v>44894</v>
      </c>
      <c r="H708" s="2">
        <v>44909</v>
      </c>
      <c r="I708" s="2"/>
      <c r="J708" s="2"/>
      <c r="K708" t="s">
        <v>1037</v>
      </c>
      <c r="L708" s="2">
        <v>44894</v>
      </c>
      <c r="M708" s="1">
        <f>Tabla1_Resueltas[[#This Row],[Resuelta]]-Tabla1_Resueltas[[#This Row],[Creada]]</f>
        <v>0</v>
      </c>
      <c r="N708" s="1">
        <f>Tabla1_Resueltas[[#This Row],[Fecha Fin Escalado]]-Tabla1_Resueltas[[#This Row],[Fecha Inicio Escalado]]</f>
        <v>0</v>
      </c>
      <c r="O708" s="1">
        <f>YEAR(Tabla1_Resueltas[[#This Row],[Resuelta]])</f>
        <v>2022</v>
      </c>
      <c r="P708" s="1">
        <f>MONTH(Tabla1_Resueltas[[#This Row],[Resuelta]])</f>
        <v>11</v>
      </c>
      <c r="Q708" s="1">
        <f>_xlfn.PERCENTILE.INC(Tabla1_Resueltas[CicleTime],0.85)</f>
        <v>28</v>
      </c>
      <c r="R708" s="1">
        <f>_xlfn.PERCENTILE.INC(Tabla1_Resueltas[CicleTime],0.7)</f>
        <v>9</v>
      </c>
      <c r="S708" s="1">
        <f>_xlfn.PERCENTILE.INC(Tabla1_Resueltas[CicleTime],0.5)</f>
        <v>3</v>
      </c>
    </row>
    <row r="709" spans="1:19" x14ac:dyDescent="0.35">
      <c r="A709" t="s">
        <v>17</v>
      </c>
      <c r="B709" t="s">
        <v>2083</v>
      </c>
      <c r="C709" t="s">
        <v>18</v>
      </c>
      <c r="D709" t="s">
        <v>132</v>
      </c>
      <c r="E709" t="s">
        <v>623</v>
      </c>
      <c r="F709">
        <v>5954970</v>
      </c>
      <c r="G709" s="2">
        <v>44893</v>
      </c>
      <c r="H709" s="2">
        <v>44908</v>
      </c>
      <c r="I709" s="2"/>
      <c r="J709" s="2"/>
      <c r="K709" t="s">
        <v>1037</v>
      </c>
      <c r="L709" s="2">
        <v>44893</v>
      </c>
      <c r="M709" s="1">
        <f>Tabla1_Resueltas[[#This Row],[Resuelta]]-Tabla1_Resueltas[[#This Row],[Creada]]</f>
        <v>0</v>
      </c>
      <c r="N709" s="1">
        <f>Tabla1_Resueltas[[#This Row],[Fecha Fin Escalado]]-Tabla1_Resueltas[[#This Row],[Fecha Inicio Escalado]]</f>
        <v>0</v>
      </c>
      <c r="O709" s="1">
        <f>YEAR(Tabla1_Resueltas[[#This Row],[Resuelta]])</f>
        <v>2022</v>
      </c>
      <c r="P709" s="1">
        <f>MONTH(Tabla1_Resueltas[[#This Row],[Resuelta]])</f>
        <v>11</v>
      </c>
      <c r="Q709" s="1">
        <f>_xlfn.PERCENTILE.INC(Tabla1_Resueltas[CicleTime],0.85)</f>
        <v>28</v>
      </c>
      <c r="R709" s="1">
        <f>_xlfn.PERCENTILE.INC(Tabla1_Resueltas[CicleTime],0.7)</f>
        <v>9</v>
      </c>
      <c r="S709" s="1">
        <f>_xlfn.PERCENTILE.INC(Tabla1_Resueltas[CicleTime],0.5)</f>
        <v>3</v>
      </c>
    </row>
    <row r="710" spans="1:19" x14ac:dyDescent="0.35">
      <c r="A710" t="s">
        <v>19</v>
      </c>
      <c r="B710" t="s">
        <v>2084</v>
      </c>
      <c r="C710" t="s">
        <v>36</v>
      </c>
      <c r="D710" t="s">
        <v>132</v>
      </c>
      <c r="E710" t="s">
        <v>624</v>
      </c>
      <c r="F710">
        <v>5954700</v>
      </c>
      <c r="G710" s="2">
        <v>44893</v>
      </c>
      <c r="H710" s="2">
        <v>44909</v>
      </c>
      <c r="I710" s="2">
        <v>44893</v>
      </c>
      <c r="J710" s="2">
        <v>44893</v>
      </c>
      <c r="K710" t="s">
        <v>1037</v>
      </c>
      <c r="L710" s="2">
        <v>44893</v>
      </c>
      <c r="M710" s="1">
        <f>Tabla1_Resueltas[[#This Row],[Resuelta]]-Tabla1_Resueltas[[#This Row],[Creada]]</f>
        <v>0</v>
      </c>
      <c r="N710" s="1">
        <f>Tabla1_Resueltas[[#This Row],[Fecha Fin Escalado]]-Tabla1_Resueltas[[#This Row],[Fecha Inicio Escalado]]</f>
        <v>0</v>
      </c>
      <c r="O710" s="1">
        <f>YEAR(Tabla1_Resueltas[[#This Row],[Resuelta]])</f>
        <v>2022</v>
      </c>
      <c r="P710" s="1">
        <f>MONTH(Tabla1_Resueltas[[#This Row],[Resuelta]])</f>
        <v>11</v>
      </c>
      <c r="Q710" s="1">
        <f>_xlfn.PERCENTILE.INC(Tabla1_Resueltas[CicleTime],0.85)</f>
        <v>28</v>
      </c>
      <c r="R710" s="1">
        <f>_xlfn.PERCENTILE.INC(Tabla1_Resueltas[CicleTime],0.7)</f>
        <v>9</v>
      </c>
      <c r="S710" s="1">
        <f>_xlfn.PERCENTILE.INC(Tabla1_Resueltas[CicleTime],0.5)</f>
        <v>3</v>
      </c>
    </row>
    <row r="711" spans="1:19" x14ac:dyDescent="0.35">
      <c r="A711" t="s">
        <v>19</v>
      </c>
      <c r="B711" t="s">
        <v>2088</v>
      </c>
      <c r="C711" t="s">
        <v>20</v>
      </c>
      <c r="D711" t="s">
        <v>132</v>
      </c>
      <c r="E711" t="s">
        <v>635</v>
      </c>
      <c r="F711">
        <v>5952079</v>
      </c>
      <c r="G711" s="2">
        <v>44893</v>
      </c>
      <c r="H711" s="2">
        <v>44908</v>
      </c>
      <c r="I711" s="2"/>
      <c r="J711" s="2"/>
      <c r="K711" t="s">
        <v>1037</v>
      </c>
      <c r="L711" s="2">
        <v>44893</v>
      </c>
      <c r="M711" s="1">
        <f>Tabla1_Resueltas[[#This Row],[Resuelta]]-Tabla1_Resueltas[[#This Row],[Creada]]</f>
        <v>0</v>
      </c>
      <c r="N711" s="1">
        <f>Tabla1_Resueltas[[#This Row],[Fecha Fin Escalado]]-Tabla1_Resueltas[[#This Row],[Fecha Inicio Escalado]]</f>
        <v>0</v>
      </c>
      <c r="O711" s="1">
        <f>YEAR(Tabla1_Resueltas[[#This Row],[Resuelta]])</f>
        <v>2022</v>
      </c>
      <c r="P711" s="1">
        <f>MONTH(Tabla1_Resueltas[[#This Row],[Resuelta]])</f>
        <v>11</v>
      </c>
      <c r="Q711" s="1">
        <f>_xlfn.PERCENTILE.INC(Tabla1_Resueltas[CicleTime],0.85)</f>
        <v>28</v>
      </c>
      <c r="R711" s="1">
        <f>_xlfn.PERCENTILE.INC(Tabla1_Resueltas[CicleTime],0.7)</f>
        <v>9</v>
      </c>
      <c r="S711" s="1">
        <f>_xlfn.PERCENTILE.INC(Tabla1_Resueltas[CicleTime],0.5)</f>
        <v>3</v>
      </c>
    </row>
    <row r="712" spans="1:19" x14ac:dyDescent="0.35">
      <c r="A712" t="s">
        <v>19</v>
      </c>
      <c r="B712" t="s">
        <v>2088</v>
      </c>
      <c r="C712" t="s">
        <v>36</v>
      </c>
      <c r="D712" t="s">
        <v>132</v>
      </c>
      <c r="E712" t="s">
        <v>636</v>
      </c>
      <c r="F712">
        <v>5952073</v>
      </c>
      <c r="G712" s="2">
        <v>44893</v>
      </c>
      <c r="H712" s="2">
        <v>44909</v>
      </c>
      <c r="I712" s="2">
        <v>44893</v>
      </c>
      <c r="J712" s="2">
        <v>44894</v>
      </c>
      <c r="K712" t="s">
        <v>1037</v>
      </c>
      <c r="L712" s="2">
        <v>44894</v>
      </c>
      <c r="M712" s="1">
        <f>Tabla1_Resueltas[[#This Row],[Resuelta]]-Tabla1_Resueltas[[#This Row],[Creada]]</f>
        <v>1</v>
      </c>
      <c r="N712" s="1">
        <f>Tabla1_Resueltas[[#This Row],[Fecha Fin Escalado]]-Tabla1_Resueltas[[#This Row],[Fecha Inicio Escalado]]</f>
        <v>1</v>
      </c>
      <c r="O712" s="1">
        <f>YEAR(Tabla1_Resueltas[[#This Row],[Resuelta]])</f>
        <v>2022</v>
      </c>
      <c r="P712" s="1">
        <f>MONTH(Tabla1_Resueltas[[#This Row],[Resuelta]])</f>
        <v>11</v>
      </c>
      <c r="Q712" s="1">
        <f>_xlfn.PERCENTILE.INC(Tabla1_Resueltas[CicleTime],0.85)</f>
        <v>28</v>
      </c>
      <c r="R712" s="1">
        <f>_xlfn.PERCENTILE.INC(Tabla1_Resueltas[CicleTime],0.7)</f>
        <v>9</v>
      </c>
      <c r="S712" s="1">
        <f>_xlfn.PERCENTILE.INC(Tabla1_Resueltas[CicleTime],0.5)</f>
        <v>3</v>
      </c>
    </row>
    <row r="713" spans="1:19" x14ac:dyDescent="0.35">
      <c r="A713" t="s">
        <v>19</v>
      </c>
      <c r="B713" t="s">
        <v>2088</v>
      </c>
      <c r="C713" t="s">
        <v>20</v>
      </c>
      <c r="D713" t="s">
        <v>132</v>
      </c>
      <c r="E713" t="s">
        <v>637</v>
      </c>
      <c r="F713">
        <v>5952068</v>
      </c>
      <c r="G713" s="2">
        <v>44893</v>
      </c>
      <c r="H713" s="2">
        <v>44909</v>
      </c>
      <c r="I713" s="2">
        <v>44893</v>
      </c>
      <c r="J713" s="2">
        <v>44894</v>
      </c>
      <c r="K713" t="s">
        <v>1037</v>
      </c>
      <c r="L713" s="2">
        <v>44894</v>
      </c>
      <c r="M713" s="1">
        <f>Tabla1_Resueltas[[#This Row],[Resuelta]]-Tabla1_Resueltas[[#This Row],[Creada]]</f>
        <v>1</v>
      </c>
      <c r="N713" s="1">
        <f>Tabla1_Resueltas[[#This Row],[Fecha Fin Escalado]]-Tabla1_Resueltas[[#This Row],[Fecha Inicio Escalado]]</f>
        <v>1</v>
      </c>
      <c r="O713" s="1">
        <f>YEAR(Tabla1_Resueltas[[#This Row],[Resuelta]])</f>
        <v>2022</v>
      </c>
      <c r="P713" s="1">
        <f>MONTH(Tabla1_Resueltas[[#This Row],[Resuelta]])</f>
        <v>11</v>
      </c>
      <c r="Q713" s="1">
        <f>_xlfn.PERCENTILE.INC(Tabla1_Resueltas[CicleTime],0.85)</f>
        <v>28</v>
      </c>
      <c r="R713" s="1">
        <f>_xlfn.PERCENTILE.INC(Tabla1_Resueltas[CicleTime],0.7)</f>
        <v>9</v>
      </c>
      <c r="S713" s="1">
        <f>_xlfn.PERCENTILE.INC(Tabla1_Resueltas[CicleTime],0.5)</f>
        <v>3</v>
      </c>
    </row>
    <row r="714" spans="1:19" x14ac:dyDescent="0.35">
      <c r="A714" t="s">
        <v>19</v>
      </c>
      <c r="B714" t="s">
        <v>2088</v>
      </c>
      <c r="C714" t="s">
        <v>20</v>
      </c>
      <c r="D714" t="s">
        <v>132</v>
      </c>
      <c r="E714" t="s">
        <v>638</v>
      </c>
      <c r="F714">
        <v>5952064</v>
      </c>
      <c r="G714" s="2">
        <v>44893</v>
      </c>
      <c r="H714" s="2">
        <v>44910</v>
      </c>
      <c r="I714" s="2">
        <v>44893</v>
      </c>
      <c r="J714" s="2">
        <v>44895</v>
      </c>
      <c r="K714" t="s">
        <v>1037</v>
      </c>
      <c r="L714" s="2">
        <v>44895</v>
      </c>
      <c r="M714" s="1">
        <f>Tabla1_Resueltas[[#This Row],[Resuelta]]-Tabla1_Resueltas[[#This Row],[Creada]]</f>
        <v>2</v>
      </c>
      <c r="N714" s="1">
        <f>Tabla1_Resueltas[[#This Row],[Fecha Fin Escalado]]-Tabla1_Resueltas[[#This Row],[Fecha Inicio Escalado]]</f>
        <v>2</v>
      </c>
      <c r="O714" s="1">
        <f>YEAR(Tabla1_Resueltas[[#This Row],[Resuelta]])</f>
        <v>2022</v>
      </c>
      <c r="P714" s="1">
        <f>MONTH(Tabla1_Resueltas[[#This Row],[Resuelta]])</f>
        <v>11</v>
      </c>
      <c r="Q714" s="1">
        <f>_xlfn.PERCENTILE.INC(Tabla1_Resueltas[CicleTime],0.85)</f>
        <v>28</v>
      </c>
      <c r="R714" s="1">
        <f>_xlfn.PERCENTILE.INC(Tabla1_Resueltas[CicleTime],0.7)</f>
        <v>9</v>
      </c>
      <c r="S714" s="1">
        <f>_xlfn.PERCENTILE.INC(Tabla1_Resueltas[CicleTime],0.5)</f>
        <v>3</v>
      </c>
    </row>
    <row r="715" spans="1:19" x14ac:dyDescent="0.35">
      <c r="A715" t="s">
        <v>19</v>
      </c>
      <c r="B715" t="s">
        <v>2088</v>
      </c>
      <c r="C715" t="s">
        <v>36</v>
      </c>
      <c r="D715" t="s">
        <v>132</v>
      </c>
      <c r="E715" t="s">
        <v>639</v>
      </c>
      <c r="F715">
        <v>5952060</v>
      </c>
      <c r="G715" s="2">
        <v>44893</v>
      </c>
      <c r="H715" s="2">
        <v>44909</v>
      </c>
      <c r="I715" s="2">
        <v>44893</v>
      </c>
      <c r="J715" s="2">
        <v>44894</v>
      </c>
      <c r="K715" t="s">
        <v>1037</v>
      </c>
      <c r="L715" s="2">
        <v>44894</v>
      </c>
      <c r="M715" s="1">
        <f>Tabla1_Resueltas[[#This Row],[Resuelta]]-Tabla1_Resueltas[[#This Row],[Creada]]</f>
        <v>1</v>
      </c>
      <c r="N715" s="1">
        <f>Tabla1_Resueltas[[#This Row],[Fecha Fin Escalado]]-Tabla1_Resueltas[[#This Row],[Fecha Inicio Escalado]]</f>
        <v>1</v>
      </c>
      <c r="O715" s="1">
        <f>YEAR(Tabla1_Resueltas[[#This Row],[Resuelta]])</f>
        <v>2022</v>
      </c>
      <c r="P715" s="1">
        <f>MONTH(Tabla1_Resueltas[[#This Row],[Resuelta]])</f>
        <v>11</v>
      </c>
      <c r="Q715" s="1">
        <f>_xlfn.PERCENTILE.INC(Tabla1_Resueltas[CicleTime],0.85)</f>
        <v>28</v>
      </c>
      <c r="R715" s="1">
        <f>_xlfn.PERCENTILE.INC(Tabla1_Resueltas[CicleTime],0.7)</f>
        <v>9</v>
      </c>
      <c r="S715" s="1">
        <f>_xlfn.PERCENTILE.INC(Tabla1_Resueltas[CicleTime],0.5)</f>
        <v>3</v>
      </c>
    </row>
    <row r="716" spans="1:19" x14ac:dyDescent="0.35">
      <c r="A716" t="s">
        <v>19</v>
      </c>
      <c r="B716" t="s">
        <v>2088</v>
      </c>
      <c r="C716" t="s">
        <v>20</v>
      </c>
      <c r="D716" t="s">
        <v>132</v>
      </c>
      <c r="E716" t="s">
        <v>643</v>
      </c>
      <c r="F716">
        <v>5952044</v>
      </c>
      <c r="G716" s="2">
        <v>44893</v>
      </c>
      <c r="H716" s="2">
        <v>44909</v>
      </c>
      <c r="I716" s="2">
        <v>44893</v>
      </c>
      <c r="J716" s="2">
        <v>44894</v>
      </c>
      <c r="K716" t="s">
        <v>1037</v>
      </c>
      <c r="L716" s="2">
        <v>44894</v>
      </c>
      <c r="M716" s="1">
        <f>Tabla1_Resueltas[[#This Row],[Resuelta]]-Tabla1_Resueltas[[#This Row],[Creada]]</f>
        <v>1</v>
      </c>
      <c r="N716" s="1">
        <f>Tabla1_Resueltas[[#This Row],[Fecha Fin Escalado]]-Tabla1_Resueltas[[#This Row],[Fecha Inicio Escalado]]</f>
        <v>1</v>
      </c>
      <c r="O716" s="1">
        <f>YEAR(Tabla1_Resueltas[[#This Row],[Resuelta]])</f>
        <v>2022</v>
      </c>
      <c r="P716" s="1">
        <f>MONTH(Tabla1_Resueltas[[#This Row],[Resuelta]])</f>
        <v>11</v>
      </c>
      <c r="Q716" s="1">
        <f>_xlfn.PERCENTILE.INC(Tabla1_Resueltas[CicleTime],0.85)</f>
        <v>28</v>
      </c>
      <c r="R716" s="1">
        <f>_xlfn.PERCENTILE.INC(Tabla1_Resueltas[CicleTime],0.7)</f>
        <v>9</v>
      </c>
      <c r="S716" s="1">
        <f>_xlfn.PERCENTILE.INC(Tabla1_Resueltas[CicleTime],0.5)</f>
        <v>3</v>
      </c>
    </row>
    <row r="717" spans="1:19" x14ac:dyDescent="0.35">
      <c r="A717" t="s">
        <v>19</v>
      </c>
      <c r="B717" t="s">
        <v>2088</v>
      </c>
      <c r="C717" t="s">
        <v>20</v>
      </c>
      <c r="D717" t="s">
        <v>132</v>
      </c>
      <c r="E717" t="s">
        <v>644</v>
      </c>
      <c r="F717">
        <v>5952036</v>
      </c>
      <c r="G717" s="2">
        <v>44893</v>
      </c>
      <c r="H717" s="2">
        <v>44909</v>
      </c>
      <c r="I717" s="2"/>
      <c r="J717" s="2"/>
      <c r="K717" t="s">
        <v>1037</v>
      </c>
      <c r="L717" s="2">
        <v>44894</v>
      </c>
      <c r="M717" s="1">
        <f>Tabla1_Resueltas[[#This Row],[Resuelta]]-Tabla1_Resueltas[[#This Row],[Creada]]</f>
        <v>1</v>
      </c>
      <c r="N717" s="1">
        <f>Tabla1_Resueltas[[#This Row],[Fecha Fin Escalado]]-Tabla1_Resueltas[[#This Row],[Fecha Inicio Escalado]]</f>
        <v>0</v>
      </c>
      <c r="O717" s="1">
        <f>YEAR(Tabla1_Resueltas[[#This Row],[Resuelta]])</f>
        <v>2022</v>
      </c>
      <c r="P717" s="1">
        <f>MONTH(Tabla1_Resueltas[[#This Row],[Resuelta]])</f>
        <v>11</v>
      </c>
      <c r="Q717" s="1">
        <f>_xlfn.PERCENTILE.INC(Tabla1_Resueltas[CicleTime],0.85)</f>
        <v>28</v>
      </c>
      <c r="R717" s="1">
        <f>_xlfn.PERCENTILE.INC(Tabla1_Resueltas[CicleTime],0.7)</f>
        <v>9</v>
      </c>
      <c r="S717" s="1">
        <f>_xlfn.PERCENTILE.INC(Tabla1_Resueltas[CicleTime],0.5)</f>
        <v>3</v>
      </c>
    </row>
    <row r="718" spans="1:19" x14ac:dyDescent="0.35">
      <c r="A718" t="s">
        <v>17</v>
      </c>
      <c r="B718" t="s">
        <v>2083</v>
      </c>
      <c r="C718" t="s">
        <v>18</v>
      </c>
      <c r="D718" t="s">
        <v>132</v>
      </c>
      <c r="E718" t="s">
        <v>646</v>
      </c>
      <c r="F718">
        <v>5951853</v>
      </c>
      <c r="G718" s="2">
        <v>44893</v>
      </c>
      <c r="H718" s="2">
        <v>44909</v>
      </c>
      <c r="I718" s="2"/>
      <c r="J718" s="2"/>
      <c r="K718" t="s">
        <v>1037</v>
      </c>
      <c r="L718" s="2">
        <v>44893</v>
      </c>
      <c r="M718" s="1">
        <f>Tabla1_Resueltas[[#This Row],[Resuelta]]-Tabla1_Resueltas[[#This Row],[Creada]]</f>
        <v>0</v>
      </c>
      <c r="N718" s="1">
        <f>Tabla1_Resueltas[[#This Row],[Fecha Fin Escalado]]-Tabla1_Resueltas[[#This Row],[Fecha Inicio Escalado]]</f>
        <v>0</v>
      </c>
      <c r="O718" s="1">
        <f>YEAR(Tabla1_Resueltas[[#This Row],[Resuelta]])</f>
        <v>2022</v>
      </c>
      <c r="P718" s="1">
        <f>MONTH(Tabla1_Resueltas[[#This Row],[Resuelta]])</f>
        <v>11</v>
      </c>
      <c r="Q718" s="1">
        <f>_xlfn.PERCENTILE.INC(Tabla1_Resueltas[CicleTime],0.85)</f>
        <v>28</v>
      </c>
      <c r="R718" s="1">
        <f>_xlfn.PERCENTILE.INC(Tabla1_Resueltas[CicleTime],0.7)</f>
        <v>9</v>
      </c>
      <c r="S718" s="1">
        <f>_xlfn.PERCENTILE.INC(Tabla1_Resueltas[CicleTime],0.5)</f>
        <v>3</v>
      </c>
    </row>
    <row r="719" spans="1:19" x14ac:dyDescent="0.35">
      <c r="A719" t="s">
        <v>19</v>
      </c>
      <c r="B719" t="s">
        <v>2088</v>
      </c>
      <c r="C719" t="s">
        <v>20</v>
      </c>
      <c r="D719" t="s">
        <v>132</v>
      </c>
      <c r="E719" t="s">
        <v>647</v>
      </c>
      <c r="F719">
        <v>5950144</v>
      </c>
      <c r="G719" s="2">
        <v>44892</v>
      </c>
      <c r="H719" s="2">
        <v>44908</v>
      </c>
      <c r="I719" s="2">
        <v>44892</v>
      </c>
      <c r="J719" s="2">
        <v>44893</v>
      </c>
      <c r="K719" t="s">
        <v>1037</v>
      </c>
      <c r="L719" s="2">
        <v>44893</v>
      </c>
      <c r="M719" s="1">
        <f>Tabla1_Resueltas[[#This Row],[Resuelta]]-Tabla1_Resueltas[[#This Row],[Creada]]</f>
        <v>1</v>
      </c>
      <c r="N719" s="1">
        <f>Tabla1_Resueltas[[#This Row],[Fecha Fin Escalado]]-Tabla1_Resueltas[[#This Row],[Fecha Inicio Escalado]]</f>
        <v>1</v>
      </c>
      <c r="O719" s="1">
        <f>YEAR(Tabla1_Resueltas[[#This Row],[Resuelta]])</f>
        <v>2022</v>
      </c>
      <c r="P719" s="1">
        <f>MONTH(Tabla1_Resueltas[[#This Row],[Resuelta]])</f>
        <v>11</v>
      </c>
      <c r="Q719" s="1">
        <f>_xlfn.PERCENTILE.INC(Tabla1_Resueltas[CicleTime],0.85)</f>
        <v>28</v>
      </c>
      <c r="R719" s="1">
        <f>_xlfn.PERCENTILE.INC(Tabla1_Resueltas[CicleTime],0.7)</f>
        <v>9</v>
      </c>
      <c r="S719" s="1">
        <f>_xlfn.PERCENTILE.INC(Tabla1_Resueltas[CicleTime],0.5)</f>
        <v>3</v>
      </c>
    </row>
    <row r="720" spans="1:19" x14ac:dyDescent="0.35">
      <c r="A720" t="s">
        <v>19</v>
      </c>
      <c r="B720" t="s">
        <v>2088</v>
      </c>
      <c r="C720" t="s">
        <v>20</v>
      </c>
      <c r="D720" t="s">
        <v>132</v>
      </c>
      <c r="E720" t="s">
        <v>648</v>
      </c>
      <c r="F720">
        <v>5949455</v>
      </c>
      <c r="G720" s="2">
        <v>44892</v>
      </c>
      <c r="H720" s="2">
        <v>44908</v>
      </c>
      <c r="I720" s="2">
        <v>44892</v>
      </c>
      <c r="J720" s="2">
        <v>44893</v>
      </c>
      <c r="K720" t="s">
        <v>1037</v>
      </c>
      <c r="L720" s="2">
        <v>44893</v>
      </c>
      <c r="M720" s="1">
        <f>Tabla1_Resueltas[[#This Row],[Resuelta]]-Tabla1_Resueltas[[#This Row],[Creada]]</f>
        <v>1</v>
      </c>
      <c r="N720" s="1">
        <f>Tabla1_Resueltas[[#This Row],[Fecha Fin Escalado]]-Tabla1_Resueltas[[#This Row],[Fecha Inicio Escalado]]</f>
        <v>1</v>
      </c>
      <c r="O720" s="1">
        <f>YEAR(Tabla1_Resueltas[[#This Row],[Resuelta]])</f>
        <v>2022</v>
      </c>
      <c r="P720" s="1">
        <f>MONTH(Tabla1_Resueltas[[#This Row],[Resuelta]])</f>
        <v>11</v>
      </c>
      <c r="Q720" s="1">
        <f>_xlfn.PERCENTILE.INC(Tabla1_Resueltas[CicleTime],0.85)</f>
        <v>28</v>
      </c>
      <c r="R720" s="1">
        <f>_xlfn.PERCENTILE.INC(Tabla1_Resueltas[CicleTime],0.7)</f>
        <v>9</v>
      </c>
      <c r="S720" s="1">
        <f>_xlfn.PERCENTILE.INC(Tabla1_Resueltas[CicleTime],0.5)</f>
        <v>3</v>
      </c>
    </row>
    <row r="721" spans="1:19" x14ac:dyDescent="0.35">
      <c r="A721" t="s">
        <v>19</v>
      </c>
      <c r="B721" t="s">
        <v>2088</v>
      </c>
      <c r="C721" t="s">
        <v>20</v>
      </c>
      <c r="D721" t="s">
        <v>132</v>
      </c>
      <c r="E721" t="s">
        <v>649</v>
      </c>
      <c r="F721">
        <v>5949448</v>
      </c>
      <c r="G721" s="2">
        <v>44892</v>
      </c>
      <c r="H721" s="2">
        <v>44908</v>
      </c>
      <c r="I721" s="2">
        <v>44892</v>
      </c>
      <c r="J721" s="2">
        <v>44893</v>
      </c>
      <c r="K721" t="s">
        <v>1037</v>
      </c>
      <c r="L721" s="2">
        <v>44893</v>
      </c>
      <c r="M721" s="1">
        <f>Tabla1_Resueltas[[#This Row],[Resuelta]]-Tabla1_Resueltas[[#This Row],[Creada]]</f>
        <v>1</v>
      </c>
      <c r="N721" s="1">
        <f>Tabla1_Resueltas[[#This Row],[Fecha Fin Escalado]]-Tabla1_Resueltas[[#This Row],[Fecha Inicio Escalado]]</f>
        <v>1</v>
      </c>
      <c r="O721" s="1">
        <f>YEAR(Tabla1_Resueltas[[#This Row],[Resuelta]])</f>
        <v>2022</v>
      </c>
      <c r="P721" s="1">
        <f>MONTH(Tabla1_Resueltas[[#This Row],[Resuelta]])</f>
        <v>11</v>
      </c>
      <c r="Q721" s="1">
        <f>_xlfn.PERCENTILE.INC(Tabla1_Resueltas[CicleTime],0.85)</f>
        <v>28</v>
      </c>
      <c r="R721" s="1">
        <f>_xlfn.PERCENTILE.INC(Tabla1_Resueltas[CicleTime],0.7)</f>
        <v>9</v>
      </c>
      <c r="S721" s="1">
        <f>_xlfn.PERCENTILE.INC(Tabla1_Resueltas[CicleTime],0.5)</f>
        <v>3</v>
      </c>
    </row>
    <row r="722" spans="1:19" x14ac:dyDescent="0.35">
      <c r="A722" t="s">
        <v>19</v>
      </c>
      <c r="B722" t="s">
        <v>2084</v>
      </c>
      <c r="C722" t="s">
        <v>20</v>
      </c>
      <c r="D722" t="s">
        <v>132</v>
      </c>
      <c r="E722" t="s">
        <v>656</v>
      </c>
      <c r="F722">
        <v>5943298</v>
      </c>
      <c r="G722" s="2">
        <v>44890</v>
      </c>
      <c r="H722" s="2">
        <v>44905</v>
      </c>
      <c r="I722" s="2"/>
      <c r="J722" s="2"/>
      <c r="K722" t="s">
        <v>1037</v>
      </c>
      <c r="L722" s="2">
        <v>44890</v>
      </c>
      <c r="M722" s="1">
        <f>Tabla1_Resueltas[[#This Row],[Resuelta]]-Tabla1_Resueltas[[#This Row],[Creada]]</f>
        <v>0</v>
      </c>
      <c r="N722" s="1">
        <f>Tabla1_Resueltas[[#This Row],[Fecha Fin Escalado]]-Tabla1_Resueltas[[#This Row],[Fecha Inicio Escalado]]</f>
        <v>0</v>
      </c>
      <c r="O722" s="1">
        <f>YEAR(Tabla1_Resueltas[[#This Row],[Resuelta]])</f>
        <v>2022</v>
      </c>
      <c r="P722" s="1">
        <f>MONTH(Tabla1_Resueltas[[#This Row],[Resuelta]])</f>
        <v>11</v>
      </c>
      <c r="Q722" s="1">
        <f>_xlfn.PERCENTILE.INC(Tabla1_Resueltas[CicleTime],0.85)</f>
        <v>28</v>
      </c>
      <c r="R722" s="1">
        <f>_xlfn.PERCENTILE.INC(Tabla1_Resueltas[CicleTime],0.7)</f>
        <v>9</v>
      </c>
      <c r="S722" s="1">
        <f>_xlfn.PERCENTILE.INC(Tabla1_Resueltas[CicleTime],0.5)</f>
        <v>3</v>
      </c>
    </row>
    <row r="723" spans="1:19" x14ac:dyDescent="0.35">
      <c r="A723" t="s">
        <v>19</v>
      </c>
      <c r="B723" t="s">
        <v>2084</v>
      </c>
      <c r="C723" t="s">
        <v>20</v>
      </c>
      <c r="D723" t="s">
        <v>132</v>
      </c>
      <c r="E723" t="s">
        <v>658</v>
      </c>
      <c r="F723">
        <v>5943227</v>
      </c>
      <c r="G723" s="2">
        <v>44890</v>
      </c>
      <c r="H723" s="2">
        <v>44905</v>
      </c>
      <c r="I723" s="2"/>
      <c r="J723" s="2"/>
      <c r="K723" t="s">
        <v>1037</v>
      </c>
      <c r="L723" s="2">
        <v>44890</v>
      </c>
      <c r="M723" s="1">
        <f>Tabla1_Resueltas[[#This Row],[Resuelta]]-Tabla1_Resueltas[[#This Row],[Creada]]</f>
        <v>0</v>
      </c>
      <c r="N723" s="1">
        <f>Tabla1_Resueltas[[#This Row],[Fecha Fin Escalado]]-Tabla1_Resueltas[[#This Row],[Fecha Inicio Escalado]]</f>
        <v>0</v>
      </c>
      <c r="O723" s="1">
        <f>YEAR(Tabla1_Resueltas[[#This Row],[Resuelta]])</f>
        <v>2022</v>
      </c>
      <c r="P723" s="1">
        <f>MONTH(Tabla1_Resueltas[[#This Row],[Resuelta]])</f>
        <v>11</v>
      </c>
      <c r="Q723" s="1">
        <f>_xlfn.PERCENTILE.INC(Tabla1_Resueltas[CicleTime],0.85)</f>
        <v>28</v>
      </c>
      <c r="R723" s="1">
        <f>_xlfn.PERCENTILE.INC(Tabla1_Resueltas[CicleTime],0.7)</f>
        <v>9</v>
      </c>
      <c r="S723" s="1">
        <f>_xlfn.PERCENTILE.INC(Tabla1_Resueltas[CicleTime],0.5)</f>
        <v>3</v>
      </c>
    </row>
    <row r="724" spans="1:19" x14ac:dyDescent="0.35">
      <c r="A724" t="s">
        <v>19</v>
      </c>
      <c r="B724" t="s">
        <v>2088</v>
      </c>
      <c r="C724" t="s">
        <v>20</v>
      </c>
      <c r="D724" t="s">
        <v>132</v>
      </c>
      <c r="E724" t="s">
        <v>659</v>
      </c>
      <c r="F724">
        <v>5943219</v>
      </c>
      <c r="G724" s="2">
        <v>44890</v>
      </c>
      <c r="H724" s="2">
        <v>44905</v>
      </c>
      <c r="I724" s="2"/>
      <c r="J724" s="2"/>
      <c r="K724" t="s">
        <v>1037</v>
      </c>
      <c r="L724" s="2">
        <v>44890</v>
      </c>
      <c r="M724" s="1">
        <f>Tabla1_Resueltas[[#This Row],[Resuelta]]-Tabla1_Resueltas[[#This Row],[Creada]]</f>
        <v>0</v>
      </c>
      <c r="N724" s="1">
        <f>Tabla1_Resueltas[[#This Row],[Fecha Fin Escalado]]-Tabla1_Resueltas[[#This Row],[Fecha Inicio Escalado]]</f>
        <v>0</v>
      </c>
      <c r="O724" s="1">
        <f>YEAR(Tabla1_Resueltas[[#This Row],[Resuelta]])</f>
        <v>2022</v>
      </c>
      <c r="P724" s="1">
        <f>MONTH(Tabla1_Resueltas[[#This Row],[Resuelta]])</f>
        <v>11</v>
      </c>
      <c r="Q724" s="1">
        <f>_xlfn.PERCENTILE.INC(Tabla1_Resueltas[CicleTime],0.85)</f>
        <v>28</v>
      </c>
      <c r="R724" s="1">
        <f>_xlfn.PERCENTILE.INC(Tabla1_Resueltas[CicleTime],0.7)</f>
        <v>9</v>
      </c>
      <c r="S724" s="1">
        <f>_xlfn.PERCENTILE.INC(Tabla1_Resueltas[CicleTime],0.5)</f>
        <v>3</v>
      </c>
    </row>
    <row r="725" spans="1:19" x14ac:dyDescent="0.35">
      <c r="A725" t="s">
        <v>19</v>
      </c>
      <c r="B725" t="s">
        <v>2088</v>
      </c>
      <c r="C725" t="s">
        <v>36</v>
      </c>
      <c r="D725" t="s">
        <v>132</v>
      </c>
      <c r="E725" t="s">
        <v>661</v>
      </c>
      <c r="F725">
        <v>5942957</v>
      </c>
      <c r="G725" s="2">
        <v>44890</v>
      </c>
      <c r="H725" s="2">
        <v>44905</v>
      </c>
      <c r="I725" s="2"/>
      <c r="J725" s="2"/>
      <c r="K725" t="s">
        <v>1037</v>
      </c>
      <c r="L725" s="2">
        <v>44890</v>
      </c>
      <c r="M725" s="1">
        <f>Tabla1_Resueltas[[#This Row],[Resuelta]]-Tabla1_Resueltas[[#This Row],[Creada]]</f>
        <v>0</v>
      </c>
      <c r="N725" s="1">
        <f>Tabla1_Resueltas[[#This Row],[Fecha Fin Escalado]]-Tabla1_Resueltas[[#This Row],[Fecha Inicio Escalado]]</f>
        <v>0</v>
      </c>
      <c r="O725" s="1">
        <f>YEAR(Tabla1_Resueltas[[#This Row],[Resuelta]])</f>
        <v>2022</v>
      </c>
      <c r="P725" s="1">
        <f>MONTH(Tabla1_Resueltas[[#This Row],[Resuelta]])</f>
        <v>11</v>
      </c>
      <c r="Q725" s="1">
        <f>_xlfn.PERCENTILE.INC(Tabla1_Resueltas[CicleTime],0.85)</f>
        <v>28</v>
      </c>
      <c r="R725" s="1">
        <f>_xlfn.PERCENTILE.INC(Tabla1_Resueltas[CicleTime],0.7)</f>
        <v>9</v>
      </c>
      <c r="S725" s="1">
        <f>_xlfn.PERCENTILE.INC(Tabla1_Resueltas[CicleTime],0.5)</f>
        <v>3</v>
      </c>
    </row>
    <row r="726" spans="1:19" x14ac:dyDescent="0.35">
      <c r="A726" t="s">
        <v>19</v>
      </c>
      <c r="B726" t="s">
        <v>2084</v>
      </c>
      <c r="C726" t="s">
        <v>20</v>
      </c>
      <c r="D726" t="s">
        <v>132</v>
      </c>
      <c r="E726" t="s">
        <v>662</v>
      </c>
      <c r="F726">
        <v>5942760</v>
      </c>
      <c r="G726" s="2">
        <v>44890</v>
      </c>
      <c r="H726" s="2">
        <v>44905</v>
      </c>
      <c r="I726" s="2">
        <v>44890</v>
      </c>
      <c r="J726" s="2">
        <v>44890</v>
      </c>
      <c r="K726" t="s">
        <v>1037</v>
      </c>
      <c r="L726" s="2">
        <v>44890</v>
      </c>
      <c r="M726" s="1">
        <f>Tabla1_Resueltas[[#This Row],[Resuelta]]-Tabla1_Resueltas[[#This Row],[Creada]]</f>
        <v>0</v>
      </c>
      <c r="N726" s="1">
        <f>Tabla1_Resueltas[[#This Row],[Fecha Fin Escalado]]-Tabla1_Resueltas[[#This Row],[Fecha Inicio Escalado]]</f>
        <v>0</v>
      </c>
      <c r="O726" s="1">
        <f>YEAR(Tabla1_Resueltas[[#This Row],[Resuelta]])</f>
        <v>2022</v>
      </c>
      <c r="P726" s="1">
        <f>MONTH(Tabla1_Resueltas[[#This Row],[Resuelta]])</f>
        <v>11</v>
      </c>
      <c r="Q726" s="1">
        <f>_xlfn.PERCENTILE.INC(Tabla1_Resueltas[CicleTime],0.85)</f>
        <v>28</v>
      </c>
      <c r="R726" s="1">
        <f>_xlfn.PERCENTILE.INC(Tabla1_Resueltas[CicleTime],0.7)</f>
        <v>9</v>
      </c>
      <c r="S726" s="1">
        <f>_xlfn.PERCENTILE.INC(Tabla1_Resueltas[CicleTime],0.5)</f>
        <v>3</v>
      </c>
    </row>
    <row r="727" spans="1:19" x14ac:dyDescent="0.35">
      <c r="A727" t="s">
        <v>19</v>
      </c>
      <c r="B727" t="s">
        <v>2084</v>
      </c>
      <c r="C727" t="s">
        <v>20</v>
      </c>
      <c r="D727" t="s">
        <v>132</v>
      </c>
      <c r="E727" t="s">
        <v>664</v>
      </c>
      <c r="F727">
        <v>5942709</v>
      </c>
      <c r="G727" s="2">
        <v>44890</v>
      </c>
      <c r="H727" s="2">
        <v>44909</v>
      </c>
      <c r="I727" s="2">
        <v>44890</v>
      </c>
      <c r="J727" s="2">
        <v>44894</v>
      </c>
      <c r="K727" t="s">
        <v>1037</v>
      </c>
      <c r="L727" s="2">
        <v>44894</v>
      </c>
      <c r="M727" s="1">
        <f>Tabla1_Resueltas[[#This Row],[Resuelta]]-Tabla1_Resueltas[[#This Row],[Creada]]</f>
        <v>4</v>
      </c>
      <c r="N727" s="1">
        <f>Tabla1_Resueltas[[#This Row],[Fecha Fin Escalado]]-Tabla1_Resueltas[[#This Row],[Fecha Inicio Escalado]]</f>
        <v>4</v>
      </c>
      <c r="O727" s="1">
        <f>YEAR(Tabla1_Resueltas[[#This Row],[Resuelta]])</f>
        <v>2022</v>
      </c>
      <c r="P727" s="1">
        <f>MONTH(Tabla1_Resueltas[[#This Row],[Resuelta]])</f>
        <v>11</v>
      </c>
      <c r="Q727" s="1">
        <f>_xlfn.PERCENTILE.INC(Tabla1_Resueltas[CicleTime],0.85)</f>
        <v>28</v>
      </c>
      <c r="R727" s="1">
        <f>_xlfn.PERCENTILE.INC(Tabla1_Resueltas[CicleTime],0.7)</f>
        <v>9</v>
      </c>
      <c r="S727" s="1">
        <f>_xlfn.PERCENTILE.INC(Tabla1_Resueltas[CicleTime],0.5)</f>
        <v>3</v>
      </c>
    </row>
    <row r="728" spans="1:19" x14ac:dyDescent="0.35">
      <c r="A728" t="s">
        <v>17</v>
      </c>
      <c r="B728" t="s">
        <v>2083</v>
      </c>
      <c r="C728" t="s">
        <v>20</v>
      </c>
      <c r="D728" t="s">
        <v>132</v>
      </c>
      <c r="E728" t="s">
        <v>665</v>
      </c>
      <c r="F728">
        <v>5942823</v>
      </c>
      <c r="G728" s="2">
        <v>44890</v>
      </c>
      <c r="H728" s="2">
        <v>44905</v>
      </c>
      <c r="I728" s="2"/>
      <c r="J728" s="2"/>
      <c r="K728" t="s">
        <v>1037</v>
      </c>
      <c r="L728" s="2">
        <v>44890</v>
      </c>
      <c r="M728" s="1">
        <f>Tabla1_Resueltas[[#This Row],[Resuelta]]-Tabla1_Resueltas[[#This Row],[Creada]]</f>
        <v>0</v>
      </c>
      <c r="N728" s="1">
        <f>Tabla1_Resueltas[[#This Row],[Fecha Fin Escalado]]-Tabla1_Resueltas[[#This Row],[Fecha Inicio Escalado]]</f>
        <v>0</v>
      </c>
      <c r="O728" s="1">
        <f>YEAR(Tabla1_Resueltas[[#This Row],[Resuelta]])</f>
        <v>2022</v>
      </c>
      <c r="P728" s="1">
        <f>MONTH(Tabla1_Resueltas[[#This Row],[Resuelta]])</f>
        <v>11</v>
      </c>
      <c r="Q728" s="1">
        <f>_xlfn.PERCENTILE.INC(Tabla1_Resueltas[CicleTime],0.85)</f>
        <v>28</v>
      </c>
      <c r="R728" s="1">
        <f>_xlfn.PERCENTILE.INC(Tabla1_Resueltas[CicleTime],0.7)</f>
        <v>9</v>
      </c>
      <c r="S728" s="1">
        <f>_xlfn.PERCENTILE.INC(Tabla1_Resueltas[CicleTime],0.5)</f>
        <v>3</v>
      </c>
    </row>
    <row r="729" spans="1:19" x14ac:dyDescent="0.35">
      <c r="A729" t="s">
        <v>19</v>
      </c>
      <c r="B729" t="s">
        <v>2088</v>
      </c>
      <c r="C729" t="s">
        <v>20</v>
      </c>
      <c r="D729" t="s">
        <v>132</v>
      </c>
      <c r="E729" t="s">
        <v>667</v>
      </c>
      <c r="F729">
        <v>5934957</v>
      </c>
      <c r="G729" s="2">
        <v>44889</v>
      </c>
      <c r="H729" s="2">
        <v>44905</v>
      </c>
      <c r="I729" s="2"/>
      <c r="J729" s="2"/>
      <c r="K729" t="s">
        <v>1037</v>
      </c>
      <c r="L729" s="2">
        <v>44890</v>
      </c>
      <c r="M729" s="1">
        <f>Tabla1_Resueltas[[#This Row],[Resuelta]]-Tabla1_Resueltas[[#This Row],[Creada]]</f>
        <v>1</v>
      </c>
      <c r="N729" s="1">
        <f>Tabla1_Resueltas[[#This Row],[Fecha Fin Escalado]]-Tabla1_Resueltas[[#This Row],[Fecha Inicio Escalado]]</f>
        <v>0</v>
      </c>
      <c r="O729" s="1">
        <f>YEAR(Tabla1_Resueltas[[#This Row],[Resuelta]])</f>
        <v>2022</v>
      </c>
      <c r="P729" s="1">
        <f>MONTH(Tabla1_Resueltas[[#This Row],[Resuelta]])</f>
        <v>11</v>
      </c>
      <c r="Q729" s="1">
        <f>_xlfn.PERCENTILE.INC(Tabla1_Resueltas[CicleTime],0.85)</f>
        <v>28</v>
      </c>
      <c r="R729" s="1">
        <f>_xlfn.PERCENTILE.INC(Tabla1_Resueltas[CicleTime],0.7)</f>
        <v>9</v>
      </c>
      <c r="S729" s="1">
        <f>_xlfn.PERCENTILE.INC(Tabla1_Resueltas[CicleTime],0.5)</f>
        <v>3</v>
      </c>
    </row>
    <row r="730" spans="1:19" x14ac:dyDescent="0.35">
      <c r="A730" t="s">
        <v>19</v>
      </c>
      <c r="B730" t="s">
        <v>2088</v>
      </c>
      <c r="C730" t="s">
        <v>20</v>
      </c>
      <c r="D730" t="s">
        <v>132</v>
      </c>
      <c r="E730" t="s">
        <v>669</v>
      </c>
      <c r="F730">
        <v>5934941</v>
      </c>
      <c r="G730" s="2">
        <v>44889</v>
      </c>
      <c r="H730" s="2">
        <v>44905</v>
      </c>
      <c r="I730" s="2"/>
      <c r="J730" s="2"/>
      <c r="K730" t="s">
        <v>1037</v>
      </c>
      <c r="L730" s="2">
        <v>44889</v>
      </c>
      <c r="M730" s="1">
        <f>Tabla1_Resueltas[[#This Row],[Resuelta]]-Tabla1_Resueltas[[#This Row],[Creada]]</f>
        <v>0</v>
      </c>
      <c r="N730" s="1">
        <f>Tabla1_Resueltas[[#This Row],[Fecha Fin Escalado]]-Tabla1_Resueltas[[#This Row],[Fecha Inicio Escalado]]</f>
        <v>0</v>
      </c>
      <c r="O730" s="1">
        <f>YEAR(Tabla1_Resueltas[[#This Row],[Resuelta]])</f>
        <v>2022</v>
      </c>
      <c r="P730" s="1">
        <f>MONTH(Tabla1_Resueltas[[#This Row],[Resuelta]])</f>
        <v>11</v>
      </c>
      <c r="Q730" s="1">
        <f>_xlfn.PERCENTILE.INC(Tabla1_Resueltas[CicleTime],0.85)</f>
        <v>28</v>
      </c>
      <c r="R730" s="1">
        <f>_xlfn.PERCENTILE.INC(Tabla1_Resueltas[CicleTime],0.7)</f>
        <v>9</v>
      </c>
      <c r="S730" s="1">
        <f>_xlfn.PERCENTILE.INC(Tabla1_Resueltas[CicleTime],0.5)</f>
        <v>3</v>
      </c>
    </row>
    <row r="731" spans="1:19" x14ac:dyDescent="0.35">
      <c r="A731" t="s">
        <v>19</v>
      </c>
      <c r="B731" t="s">
        <v>2084</v>
      </c>
      <c r="C731" t="s">
        <v>20</v>
      </c>
      <c r="D731" t="s">
        <v>132</v>
      </c>
      <c r="E731" t="s">
        <v>670</v>
      </c>
      <c r="F731">
        <v>5935013</v>
      </c>
      <c r="G731" s="2">
        <v>44889</v>
      </c>
      <c r="H731" s="2">
        <v>44904</v>
      </c>
      <c r="I731" s="2"/>
      <c r="J731" s="2"/>
      <c r="K731" t="s">
        <v>1037</v>
      </c>
      <c r="L731" s="2">
        <v>44889</v>
      </c>
      <c r="M731" s="1">
        <f>Tabla1_Resueltas[[#This Row],[Resuelta]]-Tabla1_Resueltas[[#This Row],[Creada]]</f>
        <v>0</v>
      </c>
      <c r="N731" s="1">
        <f>Tabla1_Resueltas[[#This Row],[Fecha Fin Escalado]]-Tabla1_Resueltas[[#This Row],[Fecha Inicio Escalado]]</f>
        <v>0</v>
      </c>
      <c r="O731" s="1">
        <f>YEAR(Tabla1_Resueltas[[#This Row],[Resuelta]])</f>
        <v>2022</v>
      </c>
      <c r="P731" s="1">
        <f>MONTH(Tabla1_Resueltas[[#This Row],[Resuelta]])</f>
        <v>11</v>
      </c>
      <c r="Q731" s="1">
        <f>_xlfn.PERCENTILE.INC(Tabla1_Resueltas[CicleTime],0.85)</f>
        <v>28</v>
      </c>
      <c r="R731" s="1">
        <f>_xlfn.PERCENTILE.INC(Tabla1_Resueltas[CicleTime],0.7)</f>
        <v>9</v>
      </c>
      <c r="S731" s="1">
        <f>_xlfn.PERCENTILE.INC(Tabla1_Resueltas[CicleTime],0.5)</f>
        <v>3</v>
      </c>
    </row>
    <row r="732" spans="1:19" x14ac:dyDescent="0.35">
      <c r="A732" t="s">
        <v>19</v>
      </c>
      <c r="B732" t="s">
        <v>2086</v>
      </c>
      <c r="C732" t="s">
        <v>20</v>
      </c>
      <c r="D732" t="s">
        <v>132</v>
      </c>
      <c r="E732" t="s">
        <v>671</v>
      </c>
      <c r="F732">
        <v>5934480</v>
      </c>
      <c r="G732" s="2">
        <v>44889</v>
      </c>
      <c r="H732" s="2">
        <v>44905</v>
      </c>
      <c r="I732" s="2">
        <v>44889</v>
      </c>
      <c r="J732" s="2">
        <v>44890</v>
      </c>
      <c r="K732" t="s">
        <v>1037</v>
      </c>
      <c r="L732" s="2">
        <v>44890</v>
      </c>
      <c r="M732" s="1">
        <f>Tabla1_Resueltas[[#This Row],[Resuelta]]-Tabla1_Resueltas[[#This Row],[Creada]]</f>
        <v>1</v>
      </c>
      <c r="N732" s="1">
        <f>Tabla1_Resueltas[[#This Row],[Fecha Fin Escalado]]-Tabla1_Resueltas[[#This Row],[Fecha Inicio Escalado]]</f>
        <v>1</v>
      </c>
      <c r="O732" s="1">
        <f>YEAR(Tabla1_Resueltas[[#This Row],[Resuelta]])</f>
        <v>2022</v>
      </c>
      <c r="P732" s="1">
        <f>MONTH(Tabla1_Resueltas[[#This Row],[Resuelta]])</f>
        <v>11</v>
      </c>
      <c r="Q732" s="1">
        <f>_xlfn.PERCENTILE.INC(Tabla1_Resueltas[CicleTime],0.85)</f>
        <v>28</v>
      </c>
      <c r="R732" s="1">
        <f>_xlfn.PERCENTILE.INC(Tabla1_Resueltas[CicleTime],0.7)</f>
        <v>9</v>
      </c>
      <c r="S732" s="1">
        <f>_xlfn.PERCENTILE.INC(Tabla1_Resueltas[CicleTime],0.5)</f>
        <v>3</v>
      </c>
    </row>
    <row r="733" spans="1:19" x14ac:dyDescent="0.35">
      <c r="A733" t="s">
        <v>19</v>
      </c>
      <c r="B733" t="s">
        <v>2086</v>
      </c>
      <c r="C733" t="s">
        <v>20</v>
      </c>
      <c r="D733" t="s">
        <v>132</v>
      </c>
      <c r="E733" t="s">
        <v>672</v>
      </c>
      <c r="F733">
        <v>5934424</v>
      </c>
      <c r="G733" s="2">
        <v>44889</v>
      </c>
      <c r="H733" s="2">
        <v>44905</v>
      </c>
      <c r="I733" s="2">
        <v>44889</v>
      </c>
      <c r="J733" s="2">
        <v>44889</v>
      </c>
      <c r="K733" t="s">
        <v>1037</v>
      </c>
      <c r="L733" s="2">
        <v>44889</v>
      </c>
      <c r="M733" s="1">
        <f>Tabla1_Resueltas[[#This Row],[Resuelta]]-Tabla1_Resueltas[[#This Row],[Creada]]</f>
        <v>0</v>
      </c>
      <c r="N733" s="1">
        <f>Tabla1_Resueltas[[#This Row],[Fecha Fin Escalado]]-Tabla1_Resueltas[[#This Row],[Fecha Inicio Escalado]]</f>
        <v>0</v>
      </c>
      <c r="O733" s="1">
        <f>YEAR(Tabla1_Resueltas[[#This Row],[Resuelta]])</f>
        <v>2022</v>
      </c>
      <c r="P733" s="1">
        <f>MONTH(Tabla1_Resueltas[[#This Row],[Resuelta]])</f>
        <v>11</v>
      </c>
      <c r="Q733" s="1">
        <f>_xlfn.PERCENTILE.INC(Tabla1_Resueltas[CicleTime],0.85)</f>
        <v>28</v>
      </c>
      <c r="R733" s="1">
        <f>_xlfn.PERCENTILE.INC(Tabla1_Resueltas[CicleTime],0.7)</f>
        <v>9</v>
      </c>
      <c r="S733" s="1">
        <f>_xlfn.PERCENTILE.INC(Tabla1_Resueltas[CicleTime],0.5)</f>
        <v>3</v>
      </c>
    </row>
    <row r="734" spans="1:19" x14ac:dyDescent="0.35">
      <c r="A734" t="s">
        <v>19</v>
      </c>
      <c r="B734" t="s">
        <v>2084</v>
      </c>
      <c r="C734" t="s">
        <v>20</v>
      </c>
      <c r="D734" t="s">
        <v>132</v>
      </c>
      <c r="E734" t="s">
        <v>673</v>
      </c>
      <c r="F734">
        <v>5934319</v>
      </c>
      <c r="G734" s="2">
        <v>44889</v>
      </c>
      <c r="H734" s="2">
        <v>44905</v>
      </c>
      <c r="I734" s="2"/>
      <c r="J734" s="2"/>
      <c r="K734" t="s">
        <v>1037</v>
      </c>
      <c r="L734" s="2">
        <v>44890</v>
      </c>
      <c r="M734" s="1">
        <f>Tabla1_Resueltas[[#This Row],[Resuelta]]-Tabla1_Resueltas[[#This Row],[Creada]]</f>
        <v>1</v>
      </c>
      <c r="N734" s="1">
        <f>Tabla1_Resueltas[[#This Row],[Fecha Fin Escalado]]-Tabla1_Resueltas[[#This Row],[Fecha Inicio Escalado]]</f>
        <v>0</v>
      </c>
      <c r="O734" s="1">
        <f>YEAR(Tabla1_Resueltas[[#This Row],[Resuelta]])</f>
        <v>2022</v>
      </c>
      <c r="P734" s="1">
        <f>MONTH(Tabla1_Resueltas[[#This Row],[Resuelta]])</f>
        <v>11</v>
      </c>
      <c r="Q734" s="1">
        <f>_xlfn.PERCENTILE.INC(Tabla1_Resueltas[CicleTime],0.85)</f>
        <v>28</v>
      </c>
      <c r="R734" s="1">
        <f>_xlfn.PERCENTILE.INC(Tabla1_Resueltas[CicleTime],0.7)</f>
        <v>9</v>
      </c>
      <c r="S734" s="1">
        <f>_xlfn.PERCENTILE.INC(Tabla1_Resueltas[CicleTime],0.5)</f>
        <v>3</v>
      </c>
    </row>
    <row r="735" spans="1:19" x14ac:dyDescent="0.35">
      <c r="A735" t="s">
        <v>19</v>
      </c>
      <c r="B735" t="s">
        <v>2084</v>
      </c>
      <c r="C735" t="s">
        <v>20</v>
      </c>
      <c r="D735" t="s">
        <v>132</v>
      </c>
      <c r="E735" t="s">
        <v>674</v>
      </c>
      <c r="F735">
        <v>5931826</v>
      </c>
      <c r="G735" s="2">
        <v>44888</v>
      </c>
      <c r="H735" s="2">
        <v>44904</v>
      </c>
      <c r="I735" s="2">
        <v>44888</v>
      </c>
      <c r="J735" s="2">
        <v>44889</v>
      </c>
      <c r="K735" t="s">
        <v>1037</v>
      </c>
      <c r="L735" s="2">
        <v>44889</v>
      </c>
      <c r="M735" s="1">
        <f>Tabla1_Resueltas[[#This Row],[Resuelta]]-Tabla1_Resueltas[[#This Row],[Creada]]</f>
        <v>1</v>
      </c>
      <c r="N735" s="1">
        <f>Tabla1_Resueltas[[#This Row],[Fecha Fin Escalado]]-Tabla1_Resueltas[[#This Row],[Fecha Inicio Escalado]]</f>
        <v>1</v>
      </c>
      <c r="O735" s="1">
        <f>YEAR(Tabla1_Resueltas[[#This Row],[Resuelta]])</f>
        <v>2022</v>
      </c>
      <c r="P735" s="1">
        <f>MONTH(Tabla1_Resueltas[[#This Row],[Resuelta]])</f>
        <v>11</v>
      </c>
      <c r="Q735" s="1">
        <f>_xlfn.PERCENTILE.INC(Tabla1_Resueltas[CicleTime],0.85)</f>
        <v>28</v>
      </c>
      <c r="R735" s="1">
        <f>_xlfn.PERCENTILE.INC(Tabla1_Resueltas[CicleTime],0.7)</f>
        <v>9</v>
      </c>
      <c r="S735" s="1">
        <f>_xlfn.PERCENTILE.INC(Tabla1_Resueltas[CicleTime],0.5)</f>
        <v>3</v>
      </c>
    </row>
    <row r="736" spans="1:19" x14ac:dyDescent="0.35">
      <c r="A736" t="s">
        <v>19</v>
      </c>
      <c r="B736" t="s">
        <v>2084</v>
      </c>
      <c r="C736" t="s">
        <v>43</v>
      </c>
      <c r="D736" t="s">
        <v>132</v>
      </c>
      <c r="E736" t="s">
        <v>675</v>
      </c>
      <c r="F736">
        <v>5927874</v>
      </c>
      <c r="G736" s="2">
        <v>44888</v>
      </c>
      <c r="H736" s="2">
        <v>44904</v>
      </c>
      <c r="I736" s="2">
        <v>44888</v>
      </c>
      <c r="J736" s="2">
        <v>44889</v>
      </c>
      <c r="K736" t="s">
        <v>1037</v>
      </c>
      <c r="L736" s="2">
        <v>44889</v>
      </c>
      <c r="M736" s="1">
        <f>Tabla1_Resueltas[[#This Row],[Resuelta]]-Tabla1_Resueltas[[#This Row],[Creada]]</f>
        <v>1</v>
      </c>
      <c r="N736" s="1">
        <f>Tabla1_Resueltas[[#This Row],[Fecha Fin Escalado]]-Tabla1_Resueltas[[#This Row],[Fecha Inicio Escalado]]</f>
        <v>1</v>
      </c>
      <c r="O736" s="1">
        <f>YEAR(Tabla1_Resueltas[[#This Row],[Resuelta]])</f>
        <v>2022</v>
      </c>
      <c r="P736" s="1">
        <f>MONTH(Tabla1_Resueltas[[#This Row],[Resuelta]])</f>
        <v>11</v>
      </c>
      <c r="Q736" s="1">
        <f>_xlfn.PERCENTILE.INC(Tabla1_Resueltas[CicleTime],0.85)</f>
        <v>28</v>
      </c>
      <c r="R736" s="1">
        <f>_xlfn.PERCENTILE.INC(Tabla1_Resueltas[CicleTime],0.7)</f>
        <v>9</v>
      </c>
      <c r="S736" s="1">
        <f>_xlfn.PERCENTILE.INC(Tabla1_Resueltas[CicleTime],0.5)</f>
        <v>3</v>
      </c>
    </row>
    <row r="737" spans="1:19" x14ac:dyDescent="0.35">
      <c r="A737" t="s">
        <v>19</v>
      </c>
      <c r="B737" t="s">
        <v>2084</v>
      </c>
      <c r="C737" t="s">
        <v>20</v>
      </c>
      <c r="D737" t="s">
        <v>132</v>
      </c>
      <c r="E737" t="s">
        <v>676</v>
      </c>
      <c r="F737">
        <v>5927815</v>
      </c>
      <c r="G737" s="2">
        <v>44888</v>
      </c>
      <c r="H737" s="2">
        <v>44904</v>
      </c>
      <c r="I737" s="2">
        <v>44888</v>
      </c>
      <c r="J737" s="2">
        <v>44888</v>
      </c>
      <c r="K737" t="s">
        <v>1037</v>
      </c>
      <c r="L737" s="2">
        <v>44888</v>
      </c>
      <c r="M737" s="1">
        <f>Tabla1_Resueltas[[#This Row],[Resuelta]]-Tabla1_Resueltas[[#This Row],[Creada]]</f>
        <v>0</v>
      </c>
      <c r="N737" s="1">
        <f>Tabla1_Resueltas[[#This Row],[Fecha Fin Escalado]]-Tabla1_Resueltas[[#This Row],[Fecha Inicio Escalado]]</f>
        <v>0</v>
      </c>
      <c r="O737" s="1">
        <f>YEAR(Tabla1_Resueltas[[#This Row],[Resuelta]])</f>
        <v>2022</v>
      </c>
      <c r="P737" s="1">
        <f>MONTH(Tabla1_Resueltas[[#This Row],[Resuelta]])</f>
        <v>11</v>
      </c>
      <c r="Q737" s="1">
        <f>_xlfn.PERCENTILE.INC(Tabla1_Resueltas[CicleTime],0.85)</f>
        <v>28</v>
      </c>
      <c r="R737" s="1">
        <f>_xlfn.PERCENTILE.INC(Tabla1_Resueltas[CicleTime],0.7)</f>
        <v>9</v>
      </c>
      <c r="S737" s="1">
        <f>_xlfn.PERCENTILE.INC(Tabla1_Resueltas[CicleTime],0.5)</f>
        <v>3</v>
      </c>
    </row>
    <row r="738" spans="1:19" x14ac:dyDescent="0.35">
      <c r="A738" t="s">
        <v>19</v>
      </c>
      <c r="B738" t="s">
        <v>2090</v>
      </c>
      <c r="C738" t="s">
        <v>18</v>
      </c>
      <c r="D738" t="s">
        <v>132</v>
      </c>
      <c r="E738" t="s">
        <v>677</v>
      </c>
      <c r="F738">
        <v>5927629</v>
      </c>
      <c r="G738" s="2">
        <v>44888</v>
      </c>
      <c r="H738" s="2">
        <v>44905</v>
      </c>
      <c r="I738" s="2"/>
      <c r="J738" s="2"/>
      <c r="K738" t="s">
        <v>1037</v>
      </c>
      <c r="L738" s="2">
        <v>44890</v>
      </c>
      <c r="M738" s="1">
        <f>Tabla1_Resueltas[[#This Row],[Resuelta]]-Tabla1_Resueltas[[#This Row],[Creada]]</f>
        <v>2</v>
      </c>
      <c r="N738" s="1">
        <f>Tabla1_Resueltas[[#This Row],[Fecha Fin Escalado]]-Tabla1_Resueltas[[#This Row],[Fecha Inicio Escalado]]</f>
        <v>0</v>
      </c>
      <c r="O738" s="1">
        <f>YEAR(Tabla1_Resueltas[[#This Row],[Resuelta]])</f>
        <v>2022</v>
      </c>
      <c r="P738" s="1">
        <f>MONTH(Tabla1_Resueltas[[#This Row],[Resuelta]])</f>
        <v>11</v>
      </c>
      <c r="Q738" s="1">
        <f>_xlfn.PERCENTILE.INC(Tabla1_Resueltas[CicleTime],0.85)</f>
        <v>28</v>
      </c>
      <c r="R738" s="1">
        <f>_xlfn.PERCENTILE.INC(Tabla1_Resueltas[CicleTime],0.7)</f>
        <v>9</v>
      </c>
      <c r="S738" s="1">
        <f>_xlfn.PERCENTILE.INC(Tabla1_Resueltas[CicleTime],0.5)</f>
        <v>3</v>
      </c>
    </row>
    <row r="739" spans="1:19" x14ac:dyDescent="0.35">
      <c r="A739" t="s">
        <v>19</v>
      </c>
      <c r="B739" t="s">
        <v>2084</v>
      </c>
      <c r="C739" t="s">
        <v>20</v>
      </c>
      <c r="D739" t="s">
        <v>132</v>
      </c>
      <c r="E739" t="s">
        <v>680</v>
      </c>
      <c r="F739">
        <v>5926979</v>
      </c>
      <c r="G739" s="2">
        <v>44888</v>
      </c>
      <c r="H739" s="2">
        <v>44904</v>
      </c>
      <c r="I739" s="2"/>
      <c r="J739" s="2"/>
      <c r="K739" t="s">
        <v>1037</v>
      </c>
      <c r="L739" s="2">
        <v>44888</v>
      </c>
      <c r="M739" s="1">
        <f>Tabla1_Resueltas[[#This Row],[Resuelta]]-Tabla1_Resueltas[[#This Row],[Creada]]</f>
        <v>0</v>
      </c>
      <c r="N739" s="1">
        <f>Tabla1_Resueltas[[#This Row],[Fecha Fin Escalado]]-Tabla1_Resueltas[[#This Row],[Fecha Inicio Escalado]]</f>
        <v>0</v>
      </c>
      <c r="O739" s="1">
        <f>YEAR(Tabla1_Resueltas[[#This Row],[Resuelta]])</f>
        <v>2022</v>
      </c>
      <c r="P739" s="1">
        <f>MONTH(Tabla1_Resueltas[[#This Row],[Resuelta]])</f>
        <v>11</v>
      </c>
      <c r="Q739" s="1">
        <f>_xlfn.PERCENTILE.INC(Tabla1_Resueltas[CicleTime],0.85)</f>
        <v>28</v>
      </c>
      <c r="R739" s="1">
        <f>_xlfn.PERCENTILE.INC(Tabla1_Resueltas[CicleTime],0.7)</f>
        <v>9</v>
      </c>
      <c r="S739" s="1">
        <f>_xlfn.PERCENTILE.INC(Tabla1_Resueltas[CicleTime],0.5)</f>
        <v>3</v>
      </c>
    </row>
    <row r="740" spans="1:19" x14ac:dyDescent="0.35">
      <c r="A740" t="s">
        <v>19</v>
      </c>
      <c r="B740" t="s">
        <v>2084</v>
      </c>
      <c r="C740" t="s">
        <v>20</v>
      </c>
      <c r="D740" t="s">
        <v>132</v>
      </c>
      <c r="E740" t="s">
        <v>681</v>
      </c>
      <c r="F740">
        <v>5926970</v>
      </c>
      <c r="G740" s="2">
        <v>44888</v>
      </c>
      <c r="H740" s="2">
        <v>44905</v>
      </c>
      <c r="I740" s="2">
        <v>44888</v>
      </c>
      <c r="J740" s="2">
        <v>44889</v>
      </c>
      <c r="K740" t="s">
        <v>1037</v>
      </c>
      <c r="L740" s="2">
        <v>44889</v>
      </c>
      <c r="M740" s="1">
        <f>Tabla1_Resueltas[[#This Row],[Resuelta]]-Tabla1_Resueltas[[#This Row],[Creada]]</f>
        <v>1</v>
      </c>
      <c r="N740" s="1">
        <f>Tabla1_Resueltas[[#This Row],[Fecha Fin Escalado]]-Tabla1_Resueltas[[#This Row],[Fecha Inicio Escalado]]</f>
        <v>1</v>
      </c>
      <c r="O740" s="1">
        <f>YEAR(Tabla1_Resueltas[[#This Row],[Resuelta]])</f>
        <v>2022</v>
      </c>
      <c r="P740" s="1">
        <f>MONTH(Tabla1_Resueltas[[#This Row],[Resuelta]])</f>
        <v>11</v>
      </c>
      <c r="Q740" s="1">
        <f>_xlfn.PERCENTILE.INC(Tabla1_Resueltas[CicleTime],0.85)</f>
        <v>28</v>
      </c>
      <c r="R740" s="1">
        <f>_xlfn.PERCENTILE.INC(Tabla1_Resueltas[CicleTime],0.7)</f>
        <v>9</v>
      </c>
      <c r="S740" s="1">
        <f>_xlfn.PERCENTILE.INC(Tabla1_Resueltas[CicleTime],0.5)</f>
        <v>3</v>
      </c>
    </row>
    <row r="741" spans="1:19" x14ac:dyDescent="0.35">
      <c r="A741" t="s">
        <v>17</v>
      </c>
      <c r="B741" t="s">
        <v>2083</v>
      </c>
      <c r="C741" t="s">
        <v>18</v>
      </c>
      <c r="D741" t="s">
        <v>132</v>
      </c>
      <c r="E741" t="s">
        <v>682</v>
      </c>
      <c r="F741">
        <v>5923994</v>
      </c>
      <c r="G741" s="2">
        <v>44887</v>
      </c>
      <c r="H741" s="2">
        <v>44903</v>
      </c>
      <c r="I741" s="2"/>
      <c r="J741" s="2"/>
      <c r="K741" t="s">
        <v>1037</v>
      </c>
      <c r="L741" s="2">
        <v>44888</v>
      </c>
      <c r="M741" s="1">
        <f>Tabla1_Resueltas[[#This Row],[Resuelta]]-Tabla1_Resueltas[[#This Row],[Creada]]</f>
        <v>1</v>
      </c>
      <c r="N741" s="1">
        <f>Tabla1_Resueltas[[#This Row],[Fecha Fin Escalado]]-Tabla1_Resueltas[[#This Row],[Fecha Inicio Escalado]]</f>
        <v>0</v>
      </c>
      <c r="O741" s="1">
        <f>YEAR(Tabla1_Resueltas[[#This Row],[Resuelta]])</f>
        <v>2022</v>
      </c>
      <c r="P741" s="1">
        <f>MONTH(Tabla1_Resueltas[[#This Row],[Resuelta]])</f>
        <v>11</v>
      </c>
      <c r="Q741" s="1">
        <f>_xlfn.PERCENTILE.INC(Tabla1_Resueltas[CicleTime],0.85)</f>
        <v>28</v>
      </c>
      <c r="R741" s="1">
        <f>_xlfn.PERCENTILE.INC(Tabla1_Resueltas[CicleTime],0.7)</f>
        <v>9</v>
      </c>
      <c r="S741" s="1">
        <f>_xlfn.PERCENTILE.INC(Tabla1_Resueltas[CicleTime],0.5)</f>
        <v>3</v>
      </c>
    </row>
    <row r="742" spans="1:19" x14ac:dyDescent="0.35">
      <c r="A742" t="s">
        <v>19</v>
      </c>
      <c r="B742" t="s">
        <v>2084</v>
      </c>
      <c r="C742" t="s">
        <v>20</v>
      </c>
      <c r="D742" t="s">
        <v>132</v>
      </c>
      <c r="E742" t="s">
        <v>684</v>
      </c>
      <c r="F742">
        <v>5922255</v>
      </c>
      <c r="G742" s="2">
        <v>44887</v>
      </c>
      <c r="H742" s="2">
        <v>44904</v>
      </c>
      <c r="I742" s="2">
        <v>44887</v>
      </c>
      <c r="J742" s="2">
        <v>44889</v>
      </c>
      <c r="K742" t="s">
        <v>1037</v>
      </c>
      <c r="L742" s="2">
        <v>44889</v>
      </c>
      <c r="M742" s="1">
        <f>Tabla1_Resueltas[[#This Row],[Resuelta]]-Tabla1_Resueltas[[#This Row],[Creada]]</f>
        <v>2</v>
      </c>
      <c r="N742" s="1">
        <f>Tabla1_Resueltas[[#This Row],[Fecha Fin Escalado]]-Tabla1_Resueltas[[#This Row],[Fecha Inicio Escalado]]</f>
        <v>2</v>
      </c>
      <c r="O742" s="1">
        <f>YEAR(Tabla1_Resueltas[[#This Row],[Resuelta]])</f>
        <v>2022</v>
      </c>
      <c r="P742" s="1">
        <f>MONTH(Tabla1_Resueltas[[#This Row],[Resuelta]])</f>
        <v>11</v>
      </c>
      <c r="Q742" s="1">
        <f>_xlfn.PERCENTILE.INC(Tabla1_Resueltas[CicleTime],0.85)</f>
        <v>28</v>
      </c>
      <c r="R742" s="1">
        <f>_xlfn.PERCENTILE.INC(Tabla1_Resueltas[CicleTime],0.7)</f>
        <v>9</v>
      </c>
      <c r="S742" s="1">
        <f>_xlfn.PERCENTILE.INC(Tabla1_Resueltas[CicleTime],0.5)</f>
        <v>3</v>
      </c>
    </row>
    <row r="743" spans="1:19" x14ac:dyDescent="0.35">
      <c r="A743" t="s">
        <v>17</v>
      </c>
      <c r="B743" t="s">
        <v>2083</v>
      </c>
      <c r="C743" t="s">
        <v>20</v>
      </c>
      <c r="D743" t="s">
        <v>132</v>
      </c>
      <c r="E743" t="s">
        <v>685</v>
      </c>
      <c r="F743">
        <v>5921642</v>
      </c>
      <c r="G743" s="2">
        <v>44887</v>
      </c>
      <c r="H743" s="2">
        <v>44902</v>
      </c>
      <c r="I743" s="2"/>
      <c r="J743" s="2"/>
      <c r="K743" t="s">
        <v>1037</v>
      </c>
      <c r="L743" s="2">
        <v>44887</v>
      </c>
      <c r="M743" s="1">
        <f>Tabla1_Resueltas[[#This Row],[Resuelta]]-Tabla1_Resueltas[[#This Row],[Creada]]</f>
        <v>0</v>
      </c>
      <c r="N743" s="1">
        <f>Tabla1_Resueltas[[#This Row],[Fecha Fin Escalado]]-Tabla1_Resueltas[[#This Row],[Fecha Inicio Escalado]]</f>
        <v>0</v>
      </c>
      <c r="O743" s="1">
        <f>YEAR(Tabla1_Resueltas[[#This Row],[Resuelta]])</f>
        <v>2022</v>
      </c>
      <c r="P743" s="1">
        <f>MONTH(Tabla1_Resueltas[[#This Row],[Resuelta]])</f>
        <v>11</v>
      </c>
      <c r="Q743" s="1">
        <f>_xlfn.PERCENTILE.INC(Tabla1_Resueltas[CicleTime],0.85)</f>
        <v>28</v>
      </c>
      <c r="R743" s="1">
        <f>_xlfn.PERCENTILE.INC(Tabla1_Resueltas[CicleTime],0.7)</f>
        <v>9</v>
      </c>
      <c r="S743" s="1">
        <f>_xlfn.PERCENTILE.INC(Tabla1_Resueltas[CicleTime],0.5)</f>
        <v>3</v>
      </c>
    </row>
    <row r="744" spans="1:19" x14ac:dyDescent="0.35">
      <c r="A744" t="s">
        <v>19</v>
      </c>
      <c r="B744" t="s">
        <v>2084</v>
      </c>
      <c r="C744" t="s">
        <v>20</v>
      </c>
      <c r="D744" t="s">
        <v>132</v>
      </c>
      <c r="E744" t="s">
        <v>686</v>
      </c>
      <c r="F744">
        <v>5921079</v>
      </c>
      <c r="G744" s="2">
        <v>44887</v>
      </c>
      <c r="H744" s="2">
        <v>44905</v>
      </c>
      <c r="I744" s="2">
        <v>44887</v>
      </c>
      <c r="J744" s="2">
        <v>44890</v>
      </c>
      <c r="K744" t="s">
        <v>1037</v>
      </c>
      <c r="L744" s="2">
        <v>44890</v>
      </c>
      <c r="M744" s="1">
        <f>Tabla1_Resueltas[[#This Row],[Resuelta]]-Tabla1_Resueltas[[#This Row],[Creada]]</f>
        <v>3</v>
      </c>
      <c r="N744" s="1">
        <f>Tabla1_Resueltas[[#This Row],[Fecha Fin Escalado]]-Tabla1_Resueltas[[#This Row],[Fecha Inicio Escalado]]</f>
        <v>3</v>
      </c>
      <c r="O744" s="1">
        <f>YEAR(Tabla1_Resueltas[[#This Row],[Resuelta]])</f>
        <v>2022</v>
      </c>
      <c r="P744" s="1">
        <f>MONTH(Tabla1_Resueltas[[#This Row],[Resuelta]])</f>
        <v>11</v>
      </c>
      <c r="Q744" s="1">
        <f>_xlfn.PERCENTILE.INC(Tabla1_Resueltas[CicleTime],0.85)</f>
        <v>28</v>
      </c>
      <c r="R744" s="1">
        <f>_xlfn.PERCENTILE.INC(Tabla1_Resueltas[CicleTime],0.7)</f>
        <v>9</v>
      </c>
      <c r="S744" s="1">
        <f>_xlfn.PERCENTILE.INC(Tabla1_Resueltas[CicleTime],0.5)</f>
        <v>3</v>
      </c>
    </row>
    <row r="745" spans="1:19" x14ac:dyDescent="0.35">
      <c r="A745" t="s">
        <v>19</v>
      </c>
      <c r="B745" t="s">
        <v>2084</v>
      </c>
      <c r="C745" t="s">
        <v>20</v>
      </c>
      <c r="D745" t="s">
        <v>132</v>
      </c>
      <c r="E745" t="s">
        <v>687</v>
      </c>
      <c r="F745">
        <v>5920887</v>
      </c>
      <c r="G745" s="2">
        <v>44887</v>
      </c>
      <c r="H745" s="2">
        <v>44902</v>
      </c>
      <c r="I745" s="2"/>
      <c r="J745" s="2"/>
      <c r="K745" t="s">
        <v>1037</v>
      </c>
      <c r="L745" s="2">
        <v>44887</v>
      </c>
      <c r="M745" s="1">
        <f>Tabla1_Resueltas[[#This Row],[Resuelta]]-Tabla1_Resueltas[[#This Row],[Creada]]</f>
        <v>0</v>
      </c>
      <c r="N745" s="1">
        <f>Tabla1_Resueltas[[#This Row],[Fecha Fin Escalado]]-Tabla1_Resueltas[[#This Row],[Fecha Inicio Escalado]]</f>
        <v>0</v>
      </c>
      <c r="O745" s="1">
        <f>YEAR(Tabla1_Resueltas[[#This Row],[Resuelta]])</f>
        <v>2022</v>
      </c>
      <c r="P745" s="1">
        <f>MONTH(Tabla1_Resueltas[[#This Row],[Resuelta]])</f>
        <v>11</v>
      </c>
      <c r="Q745" s="1">
        <f>_xlfn.PERCENTILE.INC(Tabla1_Resueltas[CicleTime],0.85)</f>
        <v>28</v>
      </c>
      <c r="R745" s="1">
        <f>_xlfn.PERCENTILE.INC(Tabla1_Resueltas[CicleTime],0.7)</f>
        <v>9</v>
      </c>
      <c r="S745" s="1">
        <f>_xlfn.PERCENTILE.INC(Tabla1_Resueltas[CicleTime],0.5)</f>
        <v>3</v>
      </c>
    </row>
    <row r="746" spans="1:19" x14ac:dyDescent="0.35">
      <c r="A746" t="s">
        <v>19</v>
      </c>
      <c r="B746" t="s">
        <v>2086</v>
      </c>
      <c r="C746" t="s">
        <v>20</v>
      </c>
      <c r="D746" t="s">
        <v>132</v>
      </c>
      <c r="E746" t="s">
        <v>689</v>
      </c>
      <c r="F746">
        <v>5920938</v>
      </c>
      <c r="G746" s="2">
        <v>44887</v>
      </c>
      <c r="H746" s="2">
        <v>44902</v>
      </c>
      <c r="I746" s="2"/>
      <c r="J746" s="2"/>
      <c r="K746" t="s">
        <v>1037</v>
      </c>
      <c r="L746" s="2">
        <v>44887</v>
      </c>
      <c r="M746" s="1">
        <f>Tabla1_Resueltas[[#This Row],[Resuelta]]-Tabla1_Resueltas[[#This Row],[Creada]]</f>
        <v>0</v>
      </c>
      <c r="N746" s="1">
        <f>Tabla1_Resueltas[[#This Row],[Fecha Fin Escalado]]-Tabla1_Resueltas[[#This Row],[Fecha Inicio Escalado]]</f>
        <v>0</v>
      </c>
      <c r="O746" s="1">
        <f>YEAR(Tabla1_Resueltas[[#This Row],[Resuelta]])</f>
        <v>2022</v>
      </c>
      <c r="P746" s="1">
        <f>MONTH(Tabla1_Resueltas[[#This Row],[Resuelta]])</f>
        <v>11</v>
      </c>
      <c r="Q746" s="1">
        <f>_xlfn.PERCENTILE.INC(Tabla1_Resueltas[CicleTime],0.85)</f>
        <v>28</v>
      </c>
      <c r="R746" s="1">
        <f>_xlfn.PERCENTILE.INC(Tabla1_Resueltas[CicleTime],0.7)</f>
        <v>9</v>
      </c>
      <c r="S746" s="1">
        <f>_xlfn.PERCENTILE.INC(Tabla1_Resueltas[CicleTime],0.5)</f>
        <v>3</v>
      </c>
    </row>
    <row r="747" spans="1:19" x14ac:dyDescent="0.35">
      <c r="A747" t="s">
        <v>17</v>
      </c>
      <c r="B747" t="s">
        <v>2083</v>
      </c>
      <c r="C747" t="s">
        <v>20</v>
      </c>
      <c r="D747" t="s">
        <v>132</v>
      </c>
      <c r="E747" t="s">
        <v>691</v>
      </c>
      <c r="F747">
        <v>5920400</v>
      </c>
      <c r="G747" s="2">
        <v>44887</v>
      </c>
      <c r="H747" s="2">
        <v>44903</v>
      </c>
      <c r="I747" s="2"/>
      <c r="J747" s="2"/>
      <c r="K747" t="s">
        <v>1037</v>
      </c>
      <c r="L747" s="2">
        <v>44887</v>
      </c>
      <c r="M747" s="1">
        <f>Tabla1_Resueltas[[#This Row],[Resuelta]]-Tabla1_Resueltas[[#This Row],[Creada]]</f>
        <v>0</v>
      </c>
      <c r="N747" s="1">
        <f>Tabla1_Resueltas[[#This Row],[Fecha Fin Escalado]]-Tabla1_Resueltas[[#This Row],[Fecha Inicio Escalado]]</f>
        <v>0</v>
      </c>
      <c r="O747" s="1">
        <f>YEAR(Tabla1_Resueltas[[#This Row],[Resuelta]])</f>
        <v>2022</v>
      </c>
      <c r="P747" s="1">
        <f>MONTH(Tabla1_Resueltas[[#This Row],[Resuelta]])</f>
        <v>11</v>
      </c>
      <c r="Q747" s="1">
        <f>_xlfn.PERCENTILE.INC(Tabla1_Resueltas[CicleTime],0.85)</f>
        <v>28</v>
      </c>
      <c r="R747" s="1">
        <f>_xlfn.PERCENTILE.INC(Tabla1_Resueltas[CicleTime],0.7)</f>
        <v>9</v>
      </c>
      <c r="S747" s="1">
        <f>_xlfn.PERCENTILE.INC(Tabla1_Resueltas[CicleTime],0.5)</f>
        <v>3</v>
      </c>
    </row>
    <row r="748" spans="1:19" x14ac:dyDescent="0.35">
      <c r="A748" t="s">
        <v>19</v>
      </c>
      <c r="B748" t="s">
        <v>2084</v>
      </c>
      <c r="C748" t="s">
        <v>20</v>
      </c>
      <c r="D748" t="s">
        <v>132</v>
      </c>
      <c r="E748" t="s">
        <v>693</v>
      </c>
      <c r="F748">
        <v>5918813</v>
      </c>
      <c r="G748" s="2">
        <v>44886</v>
      </c>
      <c r="H748" s="2">
        <v>44902</v>
      </c>
      <c r="I748" s="2">
        <v>44886</v>
      </c>
      <c r="J748" s="2">
        <v>44887</v>
      </c>
      <c r="K748" t="s">
        <v>1037</v>
      </c>
      <c r="L748" s="2">
        <v>44887</v>
      </c>
      <c r="M748" s="1">
        <f>Tabla1_Resueltas[[#This Row],[Resuelta]]-Tabla1_Resueltas[[#This Row],[Creada]]</f>
        <v>1</v>
      </c>
      <c r="N748" s="1">
        <f>Tabla1_Resueltas[[#This Row],[Fecha Fin Escalado]]-Tabla1_Resueltas[[#This Row],[Fecha Inicio Escalado]]</f>
        <v>1</v>
      </c>
      <c r="O748" s="1">
        <f>YEAR(Tabla1_Resueltas[[#This Row],[Resuelta]])</f>
        <v>2022</v>
      </c>
      <c r="P748" s="1">
        <f>MONTH(Tabla1_Resueltas[[#This Row],[Resuelta]])</f>
        <v>11</v>
      </c>
      <c r="Q748" s="1">
        <f>_xlfn.PERCENTILE.INC(Tabla1_Resueltas[CicleTime],0.85)</f>
        <v>28</v>
      </c>
      <c r="R748" s="1">
        <f>_xlfn.PERCENTILE.INC(Tabla1_Resueltas[CicleTime],0.7)</f>
        <v>9</v>
      </c>
      <c r="S748" s="1">
        <f>_xlfn.PERCENTILE.INC(Tabla1_Resueltas[CicleTime],0.5)</f>
        <v>3</v>
      </c>
    </row>
    <row r="749" spans="1:19" x14ac:dyDescent="0.35">
      <c r="A749" t="s">
        <v>19</v>
      </c>
      <c r="B749" t="s">
        <v>2084</v>
      </c>
      <c r="C749" t="s">
        <v>20</v>
      </c>
      <c r="D749" t="s">
        <v>132</v>
      </c>
      <c r="E749" t="s">
        <v>694</v>
      </c>
      <c r="F749">
        <v>5917975</v>
      </c>
      <c r="G749" s="2">
        <v>44886</v>
      </c>
      <c r="H749" s="2">
        <v>44902</v>
      </c>
      <c r="I749" s="2">
        <v>44886</v>
      </c>
      <c r="J749" s="2">
        <v>44887</v>
      </c>
      <c r="K749" t="s">
        <v>1037</v>
      </c>
      <c r="L749" s="2">
        <v>44887</v>
      </c>
      <c r="M749" s="1">
        <f>Tabla1_Resueltas[[#This Row],[Resuelta]]-Tabla1_Resueltas[[#This Row],[Creada]]</f>
        <v>1</v>
      </c>
      <c r="N749" s="1">
        <f>Tabla1_Resueltas[[#This Row],[Fecha Fin Escalado]]-Tabla1_Resueltas[[#This Row],[Fecha Inicio Escalado]]</f>
        <v>1</v>
      </c>
      <c r="O749" s="1">
        <f>YEAR(Tabla1_Resueltas[[#This Row],[Resuelta]])</f>
        <v>2022</v>
      </c>
      <c r="P749" s="1">
        <f>MONTH(Tabla1_Resueltas[[#This Row],[Resuelta]])</f>
        <v>11</v>
      </c>
      <c r="Q749" s="1">
        <f>_xlfn.PERCENTILE.INC(Tabla1_Resueltas[CicleTime],0.85)</f>
        <v>28</v>
      </c>
      <c r="R749" s="1">
        <f>_xlfn.PERCENTILE.INC(Tabla1_Resueltas[CicleTime],0.7)</f>
        <v>9</v>
      </c>
      <c r="S749" s="1">
        <f>_xlfn.PERCENTILE.INC(Tabla1_Resueltas[CicleTime],0.5)</f>
        <v>3</v>
      </c>
    </row>
    <row r="750" spans="1:19" x14ac:dyDescent="0.35">
      <c r="A750" t="s">
        <v>19</v>
      </c>
      <c r="B750" t="s">
        <v>2088</v>
      </c>
      <c r="C750" t="s">
        <v>36</v>
      </c>
      <c r="D750" t="s">
        <v>132</v>
      </c>
      <c r="E750" t="s">
        <v>695</v>
      </c>
      <c r="F750">
        <v>5917723</v>
      </c>
      <c r="G750" s="2">
        <v>44886</v>
      </c>
      <c r="H750" s="2">
        <v>44905</v>
      </c>
      <c r="I750" s="2">
        <v>44886</v>
      </c>
      <c r="J750" s="2">
        <v>44890</v>
      </c>
      <c r="K750" t="s">
        <v>1037</v>
      </c>
      <c r="L750" s="2">
        <v>44890</v>
      </c>
      <c r="M750" s="1">
        <f>Tabla1_Resueltas[[#This Row],[Resuelta]]-Tabla1_Resueltas[[#This Row],[Creada]]</f>
        <v>4</v>
      </c>
      <c r="N750" s="1">
        <f>Tabla1_Resueltas[[#This Row],[Fecha Fin Escalado]]-Tabla1_Resueltas[[#This Row],[Fecha Inicio Escalado]]</f>
        <v>4</v>
      </c>
      <c r="O750" s="1">
        <f>YEAR(Tabla1_Resueltas[[#This Row],[Resuelta]])</f>
        <v>2022</v>
      </c>
      <c r="P750" s="1">
        <f>MONTH(Tabla1_Resueltas[[#This Row],[Resuelta]])</f>
        <v>11</v>
      </c>
      <c r="Q750" s="1">
        <f>_xlfn.PERCENTILE.INC(Tabla1_Resueltas[CicleTime],0.85)</f>
        <v>28</v>
      </c>
      <c r="R750" s="1">
        <f>_xlfn.PERCENTILE.INC(Tabla1_Resueltas[CicleTime],0.7)</f>
        <v>9</v>
      </c>
      <c r="S750" s="1">
        <f>_xlfn.PERCENTILE.INC(Tabla1_Resueltas[CicleTime],0.5)</f>
        <v>3</v>
      </c>
    </row>
    <row r="751" spans="1:19" x14ac:dyDescent="0.35">
      <c r="A751" t="s">
        <v>17</v>
      </c>
      <c r="B751" t="s">
        <v>2083</v>
      </c>
      <c r="C751" t="s">
        <v>18</v>
      </c>
      <c r="D751" t="s">
        <v>132</v>
      </c>
      <c r="E751" t="s">
        <v>697</v>
      </c>
      <c r="F751">
        <v>5913811</v>
      </c>
      <c r="G751" s="2">
        <v>44886</v>
      </c>
      <c r="H751" s="2">
        <v>44904</v>
      </c>
      <c r="I751" s="2"/>
      <c r="J751" s="2"/>
      <c r="K751" t="s">
        <v>1037</v>
      </c>
      <c r="L751" s="2">
        <v>44889</v>
      </c>
      <c r="M751" s="1">
        <f>Tabla1_Resueltas[[#This Row],[Resuelta]]-Tabla1_Resueltas[[#This Row],[Creada]]</f>
        <v>3</v>
      </c>
      <c r="N751" s="1">
        <f>Tabla1_Resueltas[[#This Row],[Fecha Fin Escalado]]-Tabla1_Resueltas[[#This Row],[Fecha Inicio Escalado]]</f>
        <v>0</v>
      </c>
      <c r="O751" s="1">
        <f>YEAR(Tabla1_Resueltas[[#This Row],[Resuelta]])</f>
        <v>2022</v>
      </c>
      <c r="P751" s="1">
        <f>MONTH(Tabla1_Resueltas[[#This Row],[Resuelta]])</f>
        <v>11</v>
      </c>
      <c r="Q751" s="1">
        <f>_xlfn.PERCENTILE.INC(Tabla1_Resueltas[CicleTime],0.85)</f>
        <v>28</v>
      </c>
      <c r="R751" s="1">
        <f>_xlfn.PERCENTILE.INC(Tabla1_Resueltas[CicleTime],0.7)</f>
        <v>9</v>
      </c>
      <c r="S751" s="1">
        <f>_xlfn.PERCENTILE.INC(Tabla1_Resueltas[CicleTime],0.5)</f>
        <v>3</v>
      </c>
    </row>
    <row r="752" spans="1:19" x14ac:dyDescent="0.35">
      <c r="A752" t="s">
        <v>19</v>
      </c>
      <c r="B752" t="s">
        <v>2084</v>
      </c>
      <c r="C752" t="s">
        <v>20</v>
      </c>
      <c r="D752" t="s">
        <v>132</v>
      </c>
      <c r="E752" t="s">
        <v>698</v>
      </c>
      <c r="F752">
        <v>5913385</v>
      </c>
      <c r="G752" s="2">
        <v>44886</v>
      </c>
      <c r="H752" s="2">
        <v>44903</v>
      </c>
      <c r="I752" s="2"/>
      <c r="J752" s="2"/>
      <c r="K752" t="s">
        <v>1037</v>
      </c>
      <c r="L752" s="2">
        <v>44888</v>
      </c>
      <c r="M752" s="1">
        <f>Tabla1_Resueltas[[#This Row],[Resuelta]]-Tabla1_Resueltas[[#This Row],[Creada]]</f>
        <v>2</v>
      </c>
      <c r="N752" s="1">
        <f>Tabla1_Resueltas[[#This Row],[Fecha Fin Escalado]]-Tabla1_Resueltas[[#This Row],[Fecha Inicio Escalado]]</f>
        <v>0</v>
      </c>
      <c r="O752" s="1">
        <f>YEAR(Tabla1_Resueltas[[#This Row],[Resuelta]])</f>
        <v>2022</v>
      </c>
      <c r="P752" s="1">
        <f>MONTH(Tabla1_Resueltas[[#This Row],[Resuelta]])</f>
        <v>11</v>
      </c>
      <c r="Q752" s="1">
        <f>_xlfn.PERCENTILE.INC(Tabla1_Resueltas[CicleTime],0.85)</f>
        <v>28</v>
      </c>
      <c r="R752" s="1">
        <f>_xlfn.PERCENTILE.INC(Tabla1_Resueltas[CicleTime],0.7)</f>
        <v>9</v>
      </c>
      <c r="S752" s="1">
        <f>_xlfn.PERCENTILE.INC(Tabla1_Resueltas[CicleTime],0.5)</f>
        <v>3</v>
      </c>
    </row>
    <row r="753" spans="1:19" x14ac:dyDescent="0.35">
      <c r="A753" t="s">
        <v>19</v>
      </c>
      <c r="B753" t="s">
        <v>2088</v>
      </c>
      <c r="C753" t="s">
        <v>20</v>
      </c>
      <c r="D753" t="s">
        <v>132</v>
      </c>
      <c r="E753" t="s">
        <v>699</v>
      </c>
      <c r="F753">
        <v>5913366</v>
      </c>
      <c r="G753" s="2">
        <v>44886</v>
      </c>
      <c r="H753" s="2">
        <v>44901</v>
      </c>
      <c r="I753" s="2"/>
      <c r="J753" s="2"/>
      <c r="K753" t="s">
        <v>1037</v>
      </c>
      <c r="L753" s="2">
        <v>44886</v>
      </c>
      <c r="M753" s="1">
        <f>Tabla1_Resueltas[[#This Row],[Resuelta]]-Tabla1_Resueltas[[#This Row],[Creada]]</f>
        <v>0</v>
      </c>
      <c r="N753" s="1">
        <f>Tabla1_Resueltas[[#This Row],[Fecha Fin Escalado]]-Tabla1_Resueltas[[#This Row],[Fecha Inicio Escalado]]</f>
        <v>0</v>
      </c>
      <c r="O753" s="1">
        <f>YEAR(Tabla1_Resueltas[[#This Row],[Resuelta]])</f>
        <v>2022</v>
      </c>
      <c r="P753" s="1">
        <f>MONTH(Tabla1_Resueltas[[#This Row],[Resuelta]])</f>
        <v>11</v>
      </c>
      <c r="Q753" s="1">
        <f>_xlfn.PERCENTILE.INC(Tabla1_Resueltas[CicleTime],0.85)</f>
        <v>28</v>
      </c>
      <c r="R753" s="1">
        <f>_xlfn.PERCENTILE.INC(Tabla1_Resueltas[CicleTime],0.7)</f>
        <v>9</v>
      </c>
      <c r="S753" s="1">
        <f>_xlfn.PERCENTILE.INC(Tabla1_Resueltas[CicleTime],0.5)</f>
        <v>3</v>
      </c>
    </row>
    <row r="754" spans="1:19" x14ac:dyDescent="0.35">
      <c r="A754" t="s">
        <v>19</v>
      </c>
      <c r="B754" t="s">
        <v>2088</v>
      </c>
      <c r="C754" t="s">
        <v>20</v>
      </c>
      <c r="D754" t="s">
        <v>132</v>
      </c>
      <c r="E754" t="s">
        <v>700</v>
      </c>
      <c r="F754">
        <v>5913349</v>
      </c>
      <c r="G754" s="2">
        <v>44886</v>
      </c>
      <c r="H754" s="2">
        <v>44902</v>
      </c>
      <c r="I754" s="2"/>
      <c r="J754" s="2"/>
      <c r="K754" t="s">
        <v>1037</v>
      </c>
      <c r="L754" s="2">
        <v>44887</v>
      </c>
      <c r="M754" s="1">
        <f>Tabla1_Resueltas[[#This Row],[Resuelta]]-Tabla1_Resueltas[[#This Row],[Creada]]</f>
        <v>1</v>
      </c>
      <c r="N754" s="1">
        <f>Tabla1_Resueltas[[#This Row],[Fecha Fin Escalado]]-Tabla1_Resueltas[[#This Row],[Fecha Inicio Escalado]]</f>
        <v>0</v>
      </c>
      <c r="O754" s="1">
        <f>YEAR(Tabla1_Resueltas[[#This Row],[Resuelta]])</f>
        <v>2022</v>
      </c>
      <c r="P754" s="1">
        <f>MONTH(Tabla1_Resueltas[[#This Row],[Resuelta]])</f>
        <v>11</v>
      </c>
      <c r="Q754" s="1">
        <f>_xlfn.PERCENTILE.INC(Tabla1_Resueltas[CicleTime],0.85)</f>
        <v>28</v>
      </c>
      <c r="R754" s="1">
        <f>_xlfn.PERCENTILE.INC(Tabla1_Resueltas[CicleTime],0.7)</f>
        <v>9</v>
      </c>
      <c r="S754" s="1">
        <f>_xlfn.PERCENTILE.INC(Tabla1_Resueltas[CicleTime],0.5)</f>
        <v>3</v>
      </c>
    </row>
    <row r="755" spans="1:19" x14ac:dyDescent="0.35">
      <c r="A755" t="s">
        <v>19</v>
      </c>
      <c r="B755" t="s">
        <v>2084</v>
      </c>
      <c r="C755" t="s">
        <v>20</v>
      </c>
      <c r="D755" t="s">
        <v>132</v>
      </c>
      <c r="E755" t="s">
        <v>701</v>
      </c>
      <c r="F755">
        <v>5913339</v>
      </c>
      <c r="G755" s="2">
        <v>44886</v>
      </c>
      <c r="H755" s="2">
        <v>44902</v>
      </c>
      <c r="I755" s="2"/>
      <c r="J755" s="2"/>
      <c r="K755" t="s">
        <v>1037</v>
      </c>
      <c r="L755" s="2">
        <v>44887</v>
      </c>
      <c r="M755" s="1">
        <f>Tabla1_Resueltas[[#This Row],[Resuelta]]-Tabla1_Resueltas[[#This Row],[Creada]]</f>
        <v>1</v>
      </c>
      <c r="N755" s="1">
        <f>Tabla1_Resueltas[[#This Row],[Fecha Fin Escalado]]-Tabla1_Resueltas[[#This Row],[Fecha Inicio Escalado]]</f>
        <v>0</v>
      </c>
      <c r="O755" s="1">
        <f>YEAR(Tabla1_Resueltas[[#This Row],[Resuelta]])</f>
        <v>2022</v>
      </c>
      <c r="P755" s="1">
        <f>MONTH(Tabla1_Resueltas[[#This Row],[Resuelta]])</f>
        <v>11</v>
      </c>
      <c r="Q755" s="1">
        <f>_xlfn.PERCENTILE.INC(Tabla1_Resueltas[CicleTime],0.85)</f>
        <v>28</v>
      </c>
      <c r="R755" s="1">
        <f>_xlfn.PERCENTILE.INC(Tabla1_Resueltas[CicleTime],0.7)</f>
        <v>9</v>
      </c>
      <c r="S755" s="1">
        <f>_xlfn.PERCENTILE.INC(Tabla1_Resueltas[CicleTime],0.5)</f>
        <v>3</v>
      </c>
    </row>
    <row r="756" spans="1:19" x14ac:dyDescent="0.35">
      <c r="A756" t="s">
        <v>17</v>
      </c>
      <c r="B756" t="s">
        <v>2083</v>
      </c>
      <c r="C756" t="s">
        <v>20</v>
      </c>
      <c r="D756" t="s">
        <v>132</v>
      </c>
      <c r="E756" t="s">
        <v>704</v>
      </c>
      <c r="F756">
        <v>5906104</v>
      </c>
      <c r="G756" s="2">
        <v>44883</v>
      </c>
      <c r="H756" s="2">
        <v>44901</v>
      </c>
      <c r="I756" s="2"/>
      <c r="J756" s="2"/>
      <c r="K756" t="s">
        <v>1037</v>
      </c>
      <c r="L756" s="2">
        <v>44886</v>
      </c>
      <c r="M756" s="1">
        <f>Tabla1_Resueltas[[#This Row],[Resuelta]]-Tabla1_Resueltas[[#This Row],[Creada]]</f>
        <v>3</v>
      </c>
      <c r="N756" s="1">
        <f>Tabla1_Resueltas[[#This Row],[Fecha Fin Escalado]]-Tabla1_Resueltas[[#This Row],[Fecha Inicio Escalado]]</f>
        <v>0</v>
      </c>
      <c r="O756" s="1">
        <f>YEAR(Tabla1_Resueltas[[#This Row],[Resuelta]])</f>
        <v>2022</v>
      </c>
      <c r="P756" s="1">
        <f>MONTH(Tabla1_Resueltas[[#This Row],[Resuelta]])</f>
        <v>11</v>
      </c>
      <c r="Q756" s="1">
        <f>_xlfn.PERCENTILE.INC(Tabla1_Resueltas[CicleTime],0.85)</f>
        <v>28</v>
      </c>
      <c r="R756" s="1">
        <f>_xlfn.PERCENTILE.INC(Tabla1_Resueltas[CicleTime],0.7)</f>
        <v>9</v>
      </c>
      <c r="S756" s="1">
        <f>_xlfn.PERCENTILE.INC(Tabla1_Resueltas[CicleTime],0.5)</f>
        <v>3</v>
      </c>
    </row>
    <row r="757" spans="1:19" x14ac:dyDescent="0.35">
      <c r="A757" t="s">
        <v>17</v>
      </c>
      <c r="B757" t="s">
        <v>2083</v>
      </c>
      <c r="C757" t="s">
        <v>18</v>
      </c>
      <c r="D757" t="s">
        <v>132</v>
      </c>
      <c r="E757" t="s">
        <v>705</v>
      </c>
      <c r="F757">
        <v>5906098</v>
      </c>
      <c r="G757" s="2">
        <v>44883</v>
      </c>
      <c r="H757" s="2">
        <v>44898</v>
      </c>
      <c r="I757" s="2"/>
      <c r="J757" s="2"/>
      <c r="K757" t="s">
        <v>1037</v>
      </c>
      <c r="L757" s="2">
        <v>44883</v>
      </c>
      <c r="M757" s="1">
        <f>Tabla1_Resueltas[[#This Row],[Resuelta]]-Tabla1_Resueltas[[#This Row],[Creada]]</f>
        <v>0</v>
      </c>
      <c r="N757" s="1">
        <f>Tabla1_Resueltas[[#This Row],[Fecha Fin Escalado]]-Tabla1_Resueltas[[#This Row],[Fecha Inicio Escalado]]</f>
        <v>0</v>
      </c>
      <c r="O757" s="1">
        <f>YEAR(Tabla1_Resueltas[[#This Row],[Resuelta]])</f>
        <v>2022</v>
      </c>
      <c r="P757" s="1">
        <f>MONTH(Tabla1_Resueltas[[#This Row],[Resuelta]])</f>
        <v>11</v>
      </c>
      <c r="Q757" s="1">
        <f>_xlfn.PERCENTILE.INC(Tabla1_Resueltas[CicleTime],0.85)</f>
        <v>28</v>
      </c>
      <c r="R757" s="1">
        <f>_xlfn.PERCENTILE.INC(Tabla1_Resueltas[CicleTime],0.7)</f>
        <v>9</v>
      </c>
      <c r="S757" s="1">
        <f>_xlfn.PERCENTILE.INC(Tabla1_Resueltas[CicleTime],0.5)</f>
        <v>3</v>
      </c>
    </row>
    <row r="758" spans="1:19" x14ac:dyDescent="0.35">
      <c r="A758" t="s">
        <v>19</v>
      </c>
      <c r="B758" t="s">
        <v>2088</v>
      </c>
      <c r="C758" t="s">
        <v>20</v>
      </c>
      <c r="D758" t="s">
        <v>132</v>
      </c>
      <c r="E758" t="s">
        <v>706</v>
      </c>
      <c r="F758">
        <v>5904710</v>
      </c>
      <c r="G758" s="2">
        <v>44883</v>
      </c>
      <c r="H758" s="2">
        <v>44898</v>
      </c>
      <c r="I758" s="2"/>
      <c r="J758" s="2"/>
      <c r="K758" t="s">
        <v>1037</v>
      </c>
      <c r="L758" s="2">
        <v>44883</v>
      </c>
      <c r="M758" s="1">
        <f>Tabla1_Resueltas[[#This Row],[Resuelta]]-Tabla1_Resueltas[[#This Row],[Creada]]</f>
        <v>0</v>
      </c>
      <c r="N758" s="1">
        <f>Tabla1_Resueltas[[#This Row],[Fecha Fin Escalado]]-Tabla1_Resueltas[[#This Row],[Fecha Inicio Escalado]]</f>
        <v>0</v>
      </c>
      <c r="O758" s="1">
        <f>YEAR(Tabla1_Resueltas[[#This Row],[Resuelta]])</f>
        <v>2022</v>
      </c>
      <c r="P758" s="1">
        <f>MONTH(Tabla1_Resueltas[[#This Row],[Resuelta]])</f>
        <v>11</v>
      </c>
      <c r="Q758" s="1">
        <f>_xlfn.PERCENTILE.INC(Tabla1_Resueltas[CicleTime],0.85)</f>
        <v>28</v>
      </c>
      <c r="R758" s="1">
        <f>_xlfn.PERCENTILE.INC(Tabla1_Resueltas[CicleTime],0.7)</f>
        <v>9</v>
      </c>
      <c r="S758" s="1">
        <f>_xlfn.PERCENTILE.INC(Tabla1_Resueltas[CicleTime],0.5)</f>
        <v>3</v>
      </c>
    </row>
    <row r="759" spans="1:19" x14ac:dyDescent="0.35">
      <c r="A759" t="s">
        <v>19</v>
      </c>
      <c r="B759" t="s">
        <v>2084</v>
      </c>
      <c r="C759" t="s">
        <v>20</v>
      </c>
      <c r="D759" t="s">
        <v>132</v>
      </c>
      <c r="E759" t="s">
        <v>707</v>
      </c>
      <c r="F759">
        <v>5904265</v>
      </c>
      <c r="G759" s="2">
        <v>44883</v>
      </c>
      <c r="H759" s="2">
        <v>44898</v>
      </c>
      <c r="I759" s="2">
        <v>44883</v>
      </c>
      <c r="J759" s="2">
        <v>44883</v>
      </c>
      <c r="K759" t="s">
        <v>1037</v>
      </c>
      <c r="L759" s="2">
        <v>44883</v>
      </c>
      <c r="M759" s="1">
        <f>Tabla1_Resueltas[[#This Row],[Resuelta]]-Tabla1_Resueltas[[#This Row],[Creada]]</f>
        <v>0</v>
      </c>
      <c r="N759" s="1">
        <f>Tabla1_Resueltas[[#This Row],[Fecha Fin Escalado]]-Tabla1_Resueltas[[#This Row],[Fecha Inicio Escalado]]</f>
        <v>0</v>
      </c>
      <c r="O759" s="1">
        <f>YEAR(Tabla1_Resueltas[[#This Row],[Resuelta]])</f>
        <v>2022</v>
      </c>
      <c r="P759" s="1">
        <f>MONTH(Tabla1_Resueltas[[#This Row],[Resuelta]])</f>
        <v>11</v>
      </c>
      <c r="Q759" s="1">
        <f>_xlfn.PERCENTILE.INC(Tabla1_Resueltas[CicleTime],0.85)</f>
        <v>28</v>
      </c>
      <c r="R759" s="1">
        <f>_xlfn.PERCENTILE.INC(Tabla1_Resueltas[CicleTime],0.7)</f>
        <v>9</v>
      </c>
      <c r="S759" s="1">
        <f>_xlfn.PERCENTILE.INC(Tabla1_Resueltas[CicleTime],0.5)</f>
        <v>3</v>
      </c>
    </row>
    <row r="760" spans="1:19" x14ac:dyDescent="0.35">
      <c r="A760" t="s">
        <v>19</v>
      </c>
      <c r="B760" t="s">
        <v>2088</v>
      </c>
      <c r="C760" t="s">
        <v>20</v>
      </c>
      <c r="D760" t="s">
        <v>132</v>
      </c>
      <c r="E760" t="s">
        <v>708</v>
      </c>
      <c r="F760">
        <v>5903309</v>
      </c>
      <c r="G760" s="2">
        <v>44883</v>
      </c>
      <c r="H760" s="2">
        <v>44901</v>
      </c>
      <c r="I760" s="2">
        <v>44883</v>
      </c>
      <c r="J760" s="2">
        <v>44886</v>
      </c>
      <c r="K760" t="s">
        <v>1037</v>
      </c>
      <c r="L760" s="2">
        <v>44886</v>
      </c>
      <c r="M760" s="1">
        <f>Tabla1_Resueltas[[#This Row],[Resuelta]]-Tabla1_Resueltas[[#This Row],[Creada]]</f>
        <v>3</v>
      </c>
      <c r="N760" s="1">
        <f>Tabla1_Resueltas[[#This Row],[Fecha Fin Escalado]]-Tabla1_Resueltas[[#This Row],[Fecha Inicio Escalado]]</f>
        <v>3</v>
      </c>
      <c r="O760" s="1">
        <f>YEAR(Tabla1_Resueltas[[#This Row],[Resuelta]])</f>
        <v>2022</v>
      </c>
      <c r="P760" s="1">
        <f>MONTH(Tabla1_Resueltas[[#This Row],[Resuelta]])</f>
        <v>11</v>
      </c>
      <c r="Q760" s="1">
        <f>_xlfn.PERCENTILE.INC(Tabla1_Resueltas[CicleTime],0.85)</f>
        <v>28</v>
      </c>
      <c r="R760" s="1">
        <f>_xlfn.PERCENTILE.INC(Tabla1_Resueltas[CicleTime],0.7)</f>
        <v>9</v>
      </c>
      <c r="S760" s="1">
        <f>_xlfn.PERCENTILE.INC(Tabla1_Resueltas[CicleTime],0.5)</f>
        <v>3</v>
      </c>
    </row>
    <row r="761" spans="1:19" x14ac:dyDescent="0.35">
      <c r="A761" t="s">
        <v>19</v>
      </c>
      <c r="B761" t="s">
        <v>2088</v>
      </c>
      <c r="C761" t="s">
        <v>20</v>
      </c>
      <c r="D761" t="s">
        <v>132</v>
      </c>
      <c r="E761" t="s">
        <v>710</v>
      </c>
      <c r="F761">
        <v>5903293</v>
      </c>
      <c r="G761" s="2">
        <v>44883</v>
      </c>
      <c r="H761" s="2">
        <v>44898</v>
      </c>
      <c r="I761" s="2"/>
      <c r="J761" s="2"/>
      <c r="K761" t="s">
        <v>1037</v>
      </c>
      <c r="L761" s="2">
        <v>44883</v>
      </c>
      <c r="M761" s="1">
        <f>Tabla1_Resueltas[[#This Row],[Resuelta]]-Tabla1_Resueltas[[#This Row],[Creada]]</f>
        <v>0</v>
      </c>
      <c r="N761" s="1">
        <f>Tabla1_Resueltas[[#This Row],[Fecha Fin Escalado]]-Tabla1_Resueltas[[#This Row],[Fecha Inicio Escalado]]</f>
        <v>0</v>
      </c>
      <c r="O761" s="1">
        <f>YEAR(Tabla1_Resueltas[[#This Row],[Resuelta]])</f>
        <v>2022</v>
      </c>
      <c r="P761" s="1">
        <f>MONTH(Tabla1_Resueltas[[#This Row],[Resuelta]])</f>
        <v>11</v>
      </c>
      <c r="Q761" s="1">
        <f>_xlfn.PERCENTILE.INC(Tabla1_Resueltas[CicleTime],0.85)</f>
        <v>28</v>
      </c>
      <c r="R761" s="1">
        <f>_xlfn.PERCENTILE.INC(Tabla1_Resueltas[CicleTime],0.7)</f>
        <v>9</v>
      </c>
      <c r="S761" s="1">
        <f>_xlfn.PERCENTILE.INC(Tabla1_Resueltas[CicleTime],0.5)</f>
        <v>3</v>
      </c>
    </row>
    <row r="762" spans="1:19" x14ac:dyDescent="0.35">
      <c r="A762" t="s">
        <v>19</v>
      </c>
      <c r="B762" t="s">
        <v>2084</v>
      </c>
      <c r="C762" t="s">
        <v>20</v>
      </c>
      <c r="D762" t="s">
        <v>132</v>
      </c>
      <c r="E762" t="s">
        <v>712</v>
      </c>
      <c r="F762">
        <v>5903214</v>
      </c>
      <c r="G762" s="2">
        <v>44883</v>
      </c>
      <c r="H762" s="2">
        <v>44901</v>
      </c>
      <c r="I762" s="2">
        <v>44883</v>
      </c>
      <c r="J762" s="2">
        <v>44886</v>
      </c>
      <c r="K762" t="s">
        <v>1037</v>
      </c>
      <c r="L762" s="2">
        <v>44886</v>
      </c>
      <c r="M762" s="1">
        <f>Tabla1_Resueltas[[#This Row],[Resuelta]]-Tabla1_Resueltas[[#This Row],[Creada]]</f>
        <v>3</v>
      </c>
      <c r="N762" s="1">
        <f>Tabla1_Resueltas[[#This Row],[Fecha Fin Escalado]]-Tabla1_Resueltas[[#This Row],[Fecha Inicio Escalado]]</f>
        <v>3</v>
      </c>
      <c r="O762" s="1">
        <f>YEAR(Tabla1_Resueltas[[#This Row],[Resuelta]])</f>
        <v>2022</v>
      </c>
      <c r="P762" s="1">
        <f>MONTH(Tabla1_Resueltas[[#This Row],[Resuelta]])</f>
        <v>11</v>
      </c>
      <c r="Q762" s="1">
        <f>_xlfn.PERCENTILE.INC(Tabla1_Resueltas[CicleTime],0.85)</f>
        <v>28</v>
      </c>
      <c r="R762" s="1">
        <f>_xlfn.PERCENTILE.INC(Tabla1_Resueltas[CicleTime],0.7)</f>
        <v>9</v>
      </c>
      <c r="S762" s="1">
        <f>_xlfn.PERCENTILE.INC(Tabla1_Resueltas[CicleTime],0.5)</f>
        <v>3</v>
      </c>
    </row>
    <row r="763" spans="1:19" x14ac:dyDescent="0.35">
      <c r="A763" t="s">
        <v>19</v>
      </c>
      <c r="B763" t="s">
        <v>2084</v>
      </c>
      <c r="C763" t="s">
        <v>20</v>
      </c>
      <c r="D763" t="s">
        <v>132</v>
      </c>
      <c r="E763" t="s">
        <v>713</v>
      </c>
      <c r="F763">
        <v>5894929</v>
      </c>
      <c r="G763" s="2">
        <v>44882</v>
      </c>
      <c r="H763" s="2">
        <v>44898</v>
      </c>
      <c r="I763" s="2"/>
      <c r="J763" s="2"/>
      <c r="K763" t="s">
        <v>1037</v>
      </c>
      <c r="L763" s="2">
        <v>44883</v>
      </c>
      <c r="M763" s="1">
        <f>Tabla1_Resueltas[[#This Row],[Resuelta]]-Tabla1_Resueltas[[#This Row],[Creada]]</f>
        <v>1</v>
      </c>
      <c r="N763" s="1">
        <f>Tabla1_Resueltas[[#This Row],[Fecha Fin Escalado]]-Tabla1_Resueltas[[#This Row],[Fecha Inicio Escalado]]</f>
        <v>0</v>
      </c>
      <c r="O763" s="1">
        <f>YEAR(Tabla1_Resueltas[[#This Row],[Resuelta]])</f>
        <v>2022</v>
      </c>
      <c r="P763" s="1">
        <f>MONTH(Tabla1_Resueltas[[#This Row],[Resuelta]])</f>
        <v>11</v>
      </c>
      <c r="Q763" s="1">
        <f>_xlfn.PERCENTILE.INC(Tabla1_Resueltas[CicleTime],0.85)</f>
        <v>28</v>
      </c>
      <c r="R763" s="1">
        <f>_xlfn.PERCENTILE.INC(Tabla1_Resueltas[CicleTime],0.7)</f>
        <v>9</v>
      </c>
      <c r="S763" s="1">
        <f>_xlfn.PERCENTILE.INC(Tabla1_Resueltas[CicleTime],0.5)</f>
        <v>3</v>
      </c>
    </row>
    <row r="764" spans="1:19" x14ac:dyDescent="0.35">
      <c r="A764" t="s">
        <v>19</v>
      </c>
      <c r="B764" t="s">
        <v>2084</v>
      </c>
      <c r="C764" t="s">
        <v>20</v>
      </c>
      <c r="D764" t="s">
        <v>132</v>
      </c>
      <c r="E764" t="s">
        <v>714</v>
      </c>
      <c r="F764">
        <v>5894926</v>
      </c>
      <c r="G764" s="2">
        <v>44882</v>
      </c>
      <c r="H764" s="2">
        <v>44898</v>
      </c>
      <c r="I764" s="2"/>
      <c r="J764" s="2"/>
      <c r="K764" t="s">
        <v>1037</v>
      </c>
      <c r="L764" s="2">
        <v>44882</v>
      </c>
      <c r="M764" s="1">
        <f>Tabla1_Resueltas[[#This Row],[Resuelta]]-Tabla1_Resueltas[[#This Row],[Creada]]</f>
        <v>0</v>
      </c>
      <c r="N764" s="1">
        <f>Tabla1_Resueltas[[#This Row],[Fecha Fin Escalado]]-Tabla1_Resueltas[[#This Row],[Fecha Inicio Escalado]]</f>
        <v>0</v>
      </c>
      <c r="O764" s="1">
        <f>YEAR(Tabla1_Resueltas[[#This Row],[Resuelta]])</f>
        <v>2022</v>
      </c>
      <c r="P764" s="1">
        <f>MONTH(Tabla1_Resueltas[[#This Row],[Resuelta]])</f>
        <v>11</v>
      </c>
      <c r="Q764" s="1">
        <f>_xlfn.PERCENTILE.INC(Tabla1_Resueltas[CicleTime],0.85)</f>
        <v>28</v>
      </c>
      <c r="R764" s="1">
        <f>_xlfn.PERCENTILE.INC(Tabla1_Resueltas[CicleTime],0.7)</f>
        <v>9</v>
      </c>
      <c r="S764" s="1">
        <f>_xlfn.PERCENTILE.INC(Tabla1_Resueltas[CicleTime],0.5)</f>
        <v>3</v>
      </c>
    </row>
    <row r="765" spans="1:19" x14ac:dyDescent="0.35">
      <c r="A765" t="s">
        <v>19</v>
      </c>
      <c r="B765" t="s">
        <v>2084</v>
      </c>
      <c r="C765" t="s">
        <v>20</v>
      </c>
      <c r="D765" t="s">
        <v>132</v>
      </c>
      <c r="E765" t="s">
        <v>715</v>
      </c>
      <c r="F765">
        <v>5894914</v>
      </c>
      <c r="G765" s="2">
        <v>44882</v>
      </c>
      <c r="H765" s="2">
        <v>44898</v>
      </c>
      <c r="I765" s="2"/>
      <c r="J765" s="2"/>
      <c r="K765" t="s">
        <v>1037</v>
      </c>
      <c r="L765" s="2">
        <v>44882</v>
      </c>
      <c r="M765" s="1">
        <f>Tabla1_Resueltas[[#This Row],[Resuelta]]-Tabla1_Resueltas[[#This Row],[Creada]]</f>
        <v>0</v>
      </c>
      <c r="N765" s="1">
        <f>Tabla1_Resueltas[[#This Row],[Fecha Fin Escalado]]-Tabla1_Resueltas[[#This Row],[Fecha Inicio Escalado]]</f>
        <v>0</v>
      </c>
      <c r="O765" s="1">
        <f>YEAR(Tabla1_Resueltas[[#This Row],[Resuelta]])</f>
        <v>2022</v>
      </c>
      <c r="P765" s="1">
        <f>MONTH(Tabla1_Resueltas[[#This Row],[Resuelta]])</f>
        <v>11</v>
      </c>
      <c r="Q765" s="1">
        <f>_xlfn.PERCENTILE.INC(Tabla1_Resueltas[CicleTime],0.85)</f>
        <v>28</v>
      </c>
      <c r="R765" s="1">
        <f>_xlfn.PERCENTILE.INC(Tabla1_Resueltas[CicleTime],0.7)</f>
        <v>9</v>
      </c>
      <c r="S765" s="1">
        <f>_xlfn.PERCENTILE.INC(Tabla1_Resueltas[CicleTime],0.5)</f>
        <v>3</v>
      </c>
    </row>
    <row r="766" spans="1:19" x14ac:dyDescent="0.35">
      <c r="A766" t="s">
        <v>19</v>
      </c>
      <c r="B766" t="s">
        <v>2088</v>
      </c>
      <c r="C766" t="s">
        <v>20</v>
      </c>
      <c r="D766" t="s">
        <v>132</v>
      </c>
      <c r="E766" t="s">
        <v>716</v>
      </c>
      <c r="F766">
        <v>5894841</v>
      </c>
      <c r="G766" s="2">
        <v>44882</v>
      </c>
      <c r="H766" s="2">
        <v>44898</v>
      </c>
      <c r="I766" s="2">
        <v>44882</v>
      </c>
      <c r="J766" s="2">
        <v>44883</v>
      </c>
      <c r="K766" t="s">
        <v>1037</v>
      </c>
      <c r="L766" s="2">
        <v>44883</v>
      </c>
      <c r="M766" s="1">
        <f>Tabla1_Resueltas[[#This Row],[Resuelta]]-Tabla1_Resueltas[[#This Row],[Creada]]</f>
        <v>1</v>
      </c>
      <c r="N766" s="1">
        <f>Tabla1_Resueltas[[#This Row],[Fecha Fin Escalado]]-Tabla1_Resueltas[[#This Row],[Fecha Inicio Escalado]]</f>
        <v>1</v>
      </c>
      <c r="O766" s="1">
        <f>YEAR(Tabla1_Resueltas[[#This Row],[Resuelta]])</f>
        <v>2022</v>
      </c>
      <c r="P766" s="1">
        <f>MONTH(Tabla1_Resueltas[[#This Row],[Resuelta]])</f>
        <v>11</v>
      </c>
      <c r="Q766" s="1">
        <f>_xlfn.PERCENTILE.INC(Tabla1_Resueltas[CicleTime],0.85)</f>
        <v>28</v>
      </c>
      <c r="R766" s="1">
        <f>_xlfn.PERCENTILE.INC(Tabla1_Resueltas[CicleTime],0.7)</f>
        <v>9</v>
      </c>
      <c r="S766" s="1">
        <f>_xlfn.PERCENTILE.INC(Tabla1_Resueltas[CicleTime],0.5)</f>
        <v>3</v>
      </c>
    </row>
    <row r="767" spans="1:19" x14ac:dyDescent="0.35">
      <c r="A767" t="s">
        <v>19</v>
      </c>
      <c r="B767" t="s">
        <v>2088</v>
      </c>
      <c r="C767" t="s">
        <v>20</v>
      </c>
      <c r="D767" t="s">
        <v>132</v>
      </c>
      <c r="E767" t="s">
        <v>717</v>
      </c>
      <c r="F767">
        <v>5894830</v>
      </c>
      <c r="G767" s="2">
        <v>44882</v>
      </c>
      <c r="H767" s="2">
        <v>44897</v>
      </c>
      <c r="I767" s="2"/>
      <c r="J767" s="2"/>
      <c r="K767" t="s">
        <v>1037</v>
      </c>
      <c r="L767" s="2">
        <v>44882</v>
      </c>
      <c r="M767" s="1">
        <f>Tabla1_Resueltas[[#This Row],[Resuelta]]-Tabla1_Resueltas[[#This Row],[Creada]]</f>
        <v>0</v>
      </c>
      <c r="N767" s="1">
        <f>Tabla1_Resueltas[[#This Row],[Fecha Fin Escalado]]-Tabla1_Resueltas[[#This Row],[Fecha Inicio Escalado]]</f>
        <v>0</v>
      </c>
      <c r="O767" s="1">
        <f>YEAR(Tabla1_Resueltas[[#This Row],[Resuelta]])</f>
        <v>2022</v>
      </c>
      <c r="P767" s="1">
        <f>MONTH(Tabla1_Resueltas[[#This Row],[Resuelta]])</f>
        <v>11</v>
      </c>
      <c r="Q767" s="1">
        <f>_xlfn.PERCENTILE.INC(Tabla1_Resueltas[CicleTime],0.85)</f>
        <v>28</v>
      </c>
      <c r="R767" s="1">
        <f>_xlfn.PERCENTILE.INC(Tabla1_Resueltas[CicleTime],0.7)</f>
        <v>9</v>
      </c>
      <c r="S767" s="1">
        <f>_xlfn.PERCENTILE.INC(Tabla1_Resueltas[CicleTime],0.5)</f>
        <v>3</v>
      </c>
    </row>
    <row r="768" spans="1:19" x14ac:dyDescent="0.35">
      <c r="A768" t="s">
        <v>19</v>
      </c>
      <c r="B768" t="s">
        <v>2086</v>
      </c>
      <c r="C768" t="s">
        <v>20</v>
      </c>
      <c r="D768" t="s">
        <v>132</v>
      </c>
      <c r="E768" t="s">
        <v>718</v>
      </c>
      <c r="F768">
        <v>5894429</v>
      </c>
      <c r="G768" s="2">
        <v>44882</v>
      </c>
      <c r="H768" s="2">
        <v>44897</v>
      </c>
      <c r="I768" s="2"/>
      <c r="J768" s="2"/>
      <c r="K768" t="s">
        <v>1037</v>
      </c>
      <c r="L768" s="2">
        <v>44882</v>
      </c>
      <c r="M768" s="1">
        <f>Tabla1_Resueltas[[#This Row],[Resuelta]]-Tabla1_Resueltas[[#This Row],[Creada]]</f>
        <v>0</v>
      </c>
      <c r="N768" s="1">
        <f>Tabla1_Resueltas[[#This Row],[Fecha Fin Escalado]]-Tabla1_Resueltas[[#This Row],[Fecha Inicio Escalado]]</f>
        <v>0</v>
      </c>
      <c r="O768" s="1">
        <f>YEAR(Tabla1_Resueltas[[#This Row],[Resuelta]])</f>
        <v>2022</v>
      </c>
      <c r="P768" s="1">
        <f>MONTH(Tabla1_Resueltas[[#This Row],[Resuelta]])</f>
        <v>11</v>
      </c>
      <c r="Q768" s="1">
        <f>_xlfn.PERCENTILE.INC(Tabla1_Resueltas[CicleTime],0.85)</f>
        <v>28</v>
      </c>
      <c r="R768" s="1">
        <f>_xlfn.PERCENTILE.INC(Tabla1_Resueltas[CicleTime],0.7)</f>
        <v>9</v>
      </c>
      <c r="S768" s="1">
        <f>_xlfn.PERCENTILE.INC(Tabla1_Resueltas[CicleTime],0.5)</f>
        <v>3</v>
      </c>
    </row>
    <row r="769" spans="1:19" x14ac:dyDescent="0.35">
      <c r="A769" t="s">
        <v>19</v>
      </c>
      <c r="B769" t="s">
        <v>2086</v>
      </c>
      <c r="C769" t="s">
        <v>36</v>
      </c>
      <c r="D769" t="s">
        <v>132</v>
      </c>
      <c r="E769" t="s">
        <v>719</v>
      </c>
      <c r="F769">
        <v>5890519</v>
      </c>
      <c r="G769" s="2">
        <v>44881</v>
      </c>
      <c r="H769" s="2">
        <v>44897</v>
      </c>
      <c r="I769" s="2"/>
      <c r="J769" s="2"/>
      <c r="K769" t="s">
        <v>1037</v>
      </c>
      <c r="L769" s="2">
        <v>44881</v>
      </c>
      <c r="M769" s="1">
        <f>Tabla1_Resueltas[[#This Row],[Resuelta]]-Tabla1_Resueltas[[#This Row],[Creada]]</f>
        <v>0</v>
      </c>
      <c r="N769" s="1">
        <f>Tabla1_Resueltas[[#This Row],[Fecha Fin Escalado]]-Tabla1_Resueltas[[#This Row],[Fecha Inicio Escalado]]</f>
        <v>0</v>
      </c>
      <c r="O769" s="1">
        <f>YEAR(Tabla1_Resueltas[[#This Row],[Resuelta]])</f>
        <v>2022</v>
      </c>
      <c r="P769" s="1">
        <f>MONTH(Tabla1_Resueltas[[#This Row],[Resuelta]])</f>
        <v>11</v>
      </c>
      <c r="Q769" s="1">
        <f>_xlfn.PERCENTILE.INC(Tabla1_Resueltas[CicleTime],0.85)</f>
        <v>28</v>
      </c>
      <c r="R769" s="1">
        <f>_xlfn.PERCENTILE.INC(Tabla1_Resueltas[CicleTime],0.7)</f>
        <v>9</v>
      </c>
      <c r="S769" s="1">
        <f>_xlfn.PERCENTILE.INC(Tabla1_Resueltas[CicleTime],0.5)</f>
        <v>3</v>
      </c>
    </row>
    <row r="770" spans="1:19" x14ac:dyDescent="0.35">
      <c r="A770" t="s">
        <v>19</v>
      </c>
      <c r="B770" t="s">
        <v>2088</v>
      </c>
      <c r="C770" t="s">
        <v>36</v>
      </c>
      <c r="D770" t="s">
        <v>132</v>
      </c>
      <c r="E770" t="s">
        <v>720</v>
      </c>
      <c r="F770">
        <v>5887847</v>
      </c>
      <c r="G770" s="2">
        <v>44881</v>
      </c>
      <c r="H770" s="2">
        <v>44901</v>
      </c>
      <c r="I770" s="2">
        <v>44881</v>
      </c>
      <c r="J770" s="2">
        <v>44886</v>
      </c>
      <c r="K770" t="s">
        <v>1037</v>
      </c>
      <c r="L770" s="2">
        <v>44886</v>
      </c>
      <c r="M770" s="1">
        <f>Tabla1_Resueltas[[#This Row],[Resuelta]]-Tabla1_Resueltas[[#This Row],[Creada]]</f>
        <v>5</v>
      </c>
      <c r="N770" s="1">
        <f>Tabla1_Resueltas[[#This Row],[Fecha Fin Escalado]]-Tabla1_Resueltas[[#This Row],[Fecha Inicio Escalado]]</f>
        <v>5</v>
      </c>
      <c r="O770" s="1">
        <f>YEAR(Tabla1_Resueltas[[#This Row],[Resuelta]])</f>
        <v>2022</v>
      </c>
      <c r="P770" s="1">
        <f>MONTH(Tabla1_Resueltas[[#This Row],[Resuelta]])</f>
        <v>11</v>
      </c>
      <c r="Q770" s="1">
        <f>_xlfn.PERCENTILE.INC(Tabla1_Resueltas[CicleTime],0.85)</f>
        <v>28</v>
      </c>
      <c r="R770" s="1">
        <f>_xlfn.PERCENTILE.INC(Tabla1_Resueltas[CicleTime],0.7)</f>
        <v>9</v>
      </c>
      <c r="S770" s="1">
        <f>_xlfn.PERCENTILE.INC(Tabla1_Resueltas[CicleTime],0.5)</f>
        <v>3</v>
      </c>
    </row>
    <row r="771" spans="1:19" x14ac:dyDescent="0.35">
      <c r="A771" t="s">
        <v>19</v>
      </c>
      <c r="B771" t="s">
        <v>2088</v>
      </c>
      <c r="C771" t="s">
        <v>20</v>
      </c>
      <c r="D771" t="s">
        <v>132</v>
      </c>
      <c r="E771" t="s">
        <v>721</v>
      </c>
      <c r="F771">
        <v>5887830</v>
      </c>
      <c r="G771" s="2">
        <v>44881</v>
      </c>
      <c r="H771" s="2">
        <v>44897</v>
      </c>
      <c r="I771" s="2">
        <v>44881</v>
      </c>
      <c r="J771" s="2">
        <v>44881</v>
      </c>
      <c r="K771" t="s">
        <v>1037</v>
      </c>
      <c r="L771" s="2">
        <v>44881</v>
      </c>
      <c r="M771" s="1">
        <f>Tabla1_Resueltas[[#This Row],[Resuelta]]-Tabla1_Resueltas[[#This Row],[Creada]]</f>
        <v>0</v>
      </c>
      <c r="N771" s="1">
        <f>Tabla1_Resueltas[[#This Row],[Fecha Fin Escalado]]-Tabla1_Resueltas[[#This Row],[Fecha Inicio Escalado]]</f>
        <v>0</v>
      </c>
      <c r="O771" s="1">
        <f>YEAR(Tabla1_Resueltas[[#This Row],[Resuelta]])</f>
        <v>2022</v>
      </c>
      <c r="P771" s="1">
        <f>MONTH(Tabla1_Resueltas[[#This Row],[Resuelta]])</f>
        <v>11</v>
      </c>
      <c r="Q771" s="1">
        <f>_xlfn.PERCENTILE.INC(Tabla1_Resueltas[CicleTime],0.85)</f>
        <v>28</v>
      </c>
      <c r="R771" s="1">
        <f>_xlfn.PERCENTILE.INC(Tabla1_Resueltas[CicleTime],0.7)</f>
        <v>9</v>
      </c>
      <c r="S771" s="1">
        <f>_xlfn.PERCENTILE.INC(Tabla1_Resueltas[CicleTime],0.5)</f>
        <v>3</v>
      </c>
    </row>
    <row r="772" spans="1:19" x14ac:dyDescent="0.35">
      <c r="A772" t="s">
        <v>19</v>
      </c>
      <c r="B772" t="s">
        <v>2088</v>
      </c>
      <c r="C772" t="s">
        <v>20</v>
      </c>
      <c r="D772" t="s">
        <v>132</v>
      </c>
      <c r="E772" t="s">
        <v>722</v>
      </c>
      <c r="F772">
        <v>5887386</v>
      </c>
      <c r="G772" s="2">
        <v>44881</v>
      </c>
      <c r="H772" s="2">
        <v>44897</v>
      </c>
      <c r="I772" s="2">
        <v>44881</v>
      </c>
      <c r="J772" s="2">
        <v>44882</v>
      </c>
      <c r="K772" t="s">
        <v>1037</v>
      </c>
      <c r="L772" s="2">
        <v>44882</v>
      </c>
      <c r="M772" s="1">
        <f>Tabla1_Resueltas[[#This Row],[Resuelta]]-Tabla1_Resueltas[[#This Row],[Creada]]</f>
        <v>1</v>
      </c>
      <c r="N772" s="1">
        <f>Tabla1_Resueltas[[#This Row],[Fecha Fin Escalado]]-Tabla1_Resueltas[[#This Row],[Fecha Inicio Escalado]]</f>
        <v>1</v>
      </c>
      <c r="O772" s="1">
        <f>YEAR(Tabla1_Resueltas[[#This Row],[Resuelta]])</f>
        <v>2022</v>
      </c>
      <c r="P772" s="1">
        <f>MONTH(Tabla1_Resueltas[[#This Row],[Resuelta]])</f>
        <v>11</v>
      </c>
      <c r="Q772" s="1">
        <f>_xlfn.PERCENTILE.INC(Tabla1_Resueltas[CicleTime],0.85)</f>
        <v>28</v>
      </c>
      <c r="R772" s="1">
        <f>_xlfn.PERCENTILE.INC(Tabla1_Resueltas[CicleTime],0.7)</f>
        <v>9</v>
      </c>
      <c r="S772" s="1">
        <f>_xlfn.PERCENTILE.INC(Tabla1_Resueltas[CicleTime],0.5)</f>
        <v>3</v>
      </c>
    </row>
    <row r="773" spans="1:19" x14ac:dyDescent="0.35">
      <c r="A773" t="s">
        <v>19</v>
      </c>
      <c r="B773" t="s">
        <v>2088</v>
      </c>
      <c r="C773" t="s">
        <v>20</v>
      </c>
      <c r="D773" t="s">
        <v>132</v>
      </c>
      <c r="E773" t="s">
        <v>723</v>
      </c>
      <c r="F773">
        <v>5887532</v>
      </c>
      <c r="G773" s="2">
        <v>44881</v>
      </c>
      <c r="H773" s="2">
        <v>44901</v>
      </c>
      <c r="I773" s="2"/>
      <c r="J773" s="2"/>
      <c r="K773" t="s">
        <v>1037</v>
      </c>
      <c r="L773" s="2">
        <v>44886</v>
      </c>
      <c r="M773" s="1">
        <f>Tabla1_Resueltas[[#This Row],[Resuelta]]-Tabla1_Resueltas[[#This Row],[Creada]]</f>
        <v>5</v>
      </c>
      <c r="N773" s="1">
        <f>Tabla1_Resueltas[[#This Row],[Fecha Fin Escalado]]-Tabla1_Resueltas[[#This Row],[Fecha Inicio Escalado]]</f>
        <v>0</v>
      </c>
      <c r="O773" s="1">
        <f>YEAR(Tabla1_Resueltas[[#This Row],[Resuelta]])</f>
        <v>2022</v>
      </c>
      <c r="P773" s="1">
        <f>MONTH(Tabla1_Resueltas[[#This Row],[Resuelta]])</f>
        <v>11</v>
      </c>
      <c r="Q773" s="1">
        <f>_xlfn.PERCENTILE.INC(Tabla1_Resueltas[CicleTime],0.85)</f>
        <v>28</v>
      </c>
      <c r="R773" s="1">
        <f>_xlfn.PERCENTILE.INC(Tabla1_Resueltas[CicleTime],0.7)</f>
        <v>9</v>
      </c>
      <c r="S773" s="1">
        <f>_xlfn.PERCENTILE.INC(Tabla1_Resueltas[CicleTime],0.5)</f>
        <v>3</v>
      </c>
    </row>
    <row r="774" spans="1:19" x14ac:dyDescent="0.35">
      <c r="A774" t="s">
        <v>17</v>
      </c>
      <c r="B774" t="s">
        <v>2083</v>
      </c>
      <c r="C774" t="s">
        <v>18</v>
      </c>
      <c r="D774" t="s">
        <v>132</v>
      </c>
      <c r="E774" t="s">
        <v>725</v>
      </c>
      <c r="F774">
        <v>5882757</v>
      </c>
      <c r="G774" s="2">
        <v>44880</v>
      </c>
      <c r="H774" s="2">
        <v>44898</v>
      </c>
      <c r="I774" s="2"/>
      <c r="J774" s="2"/>
      <c r="K774" t="s">
        <v>1037</v>
      </c>
      <c r="L774" s="2">
        <v>44882</v>
      </c>
      <c r="M774" s="1">
        <f>Tabla1_Resueltas[[#This Row],[Resuelta]]-Tabla1_Resueltas[[#This Row],[Creada]]</f>
        <v>2</v>
      </c>
      <c r="N774" s="1">
        <f>Tabla1_Resueltas[[#This Row],[Fecha Fin Escalado]]-Tabla1_Resueltas[[#This Row],[Fecha Inicio Escalado]]</f>
        <v>0</v>
      </c>
      <c r="O774" s="1">
        <f>YEAR(Tabla1_Resueltas[[#This Row],[Resuelta]])</f>
        <v>2022</v>
      </c>
      <c r="P774" s="1">
        <f>MONTH(Tabla1_Resueltas[[#This Row],[Resuelta]])</f>
        <v>11</v>
      </c>
      <c r="Q774" s="1">
        <f>_xlfn.PERCENTILE.INC(Tabla1_Resueltas[CicleTime],0.85)</f>
        <v>28</v>
      </c>
      <c r="R774" s="1">
        <f>_xlfn.PERCENTILE.INC(Tabla1_Resueltas[CicleTime],0.7)</f>
        <v>9</v>
      </c>
      <c r="S774" s="1">
        <f>_xlfn.PERCENTILE.INC(Tabla1_Resueltas[CicleTime],0.5)</f>
        <v>3</v>
      </c>
    </row>
    <row r="775" spans="1:19" x14ac:dyDescent="0.35">
      <c r="A775" t="s">
        <v>17</v>
      </c>
      <c r="B775" t="s">
        <v>2083</v>
      </c>
      <c r="C775" t="s">
        <v>20</v>
      </c>
      <c r="D775" t="s">
        <v>132</v>
      </c>
      <c r="E775" t="s">
        <v>726</v>
      </c>
      <c r="F775">
        <v>5882704</v>
      </c>
      <c r="G775" s="2">
        <v>44880</v>
      </c>
      <c r="H775" s="2">
        <v>44895</v>
      </c>
      <c r="I775" s="2"/>
      <c r="J775" s="2"/>
      <c r="K775" t="s">
        <v>1037</v>
      </c>
      <c r="L775" s="2">
        <v>44880</v>
      </c>
      <c r="M775" s="1">
        <f>Tabla1_Resueltas[[#This Row],[Resuelta]]-Tabla1_Resueltas[[#This Row],[Creada]]</f>
        <v>0</v>
      </c>
      <c r="N775" s="1">
        <f>Tabla1_Resueltas[[#This Row],[Fecha Fin Escalado]]-Tabla1_Resueltas[[#This Row],[Fecha Inicio Escalado]]</f>
        <v>0</v>
      </c>
      <c r="O775" s="1">
        <f>YEAR(Tabla1_Resueltas[[#This Row],[Resuelta]])</f>
        <v>2022</v>
      </c>
      <c r="P775" s="1">
        <f>MONTH(Tabla1_Resueltas[[#This Row],[Resuelta]])</f>
        <v>11</v>
      </c>
      <c r="Q775" s="1">
        <f>_xlfn.PERCENTILE.INC(Tabla1_Resueltas[CicleTime],0.85)</f>
        <v>28</v>
      </c>
      <c r="R775" s="1">
        <f>_xlfn.PERCENTILE.INC(Tabla1_Resueltas[CicleTime],0.7)</f>
        <v>9</v>
      </c>
      <c r="S775" s="1">
        <f>_xlfn.PERCENTILE.INC(Tabla1_Resueltas[CicleTime],0.5)</f>
        <v>3</v>
      </c>
    </row>
    <row r="776" spans="1:19" x14ac:dyDescent="0.35">
      <c r="A776" t="s">
        <v>19</v>
      </c>
      <c r="B776" t="s">
        <v>2084</v>
      </c>
      <c r="C776" t="s">
        <v>20</v>
      </c>
      <c r="D776" t="s">
        <v>132</v>
      </c>
      <c r="E776" t="s">
        <v>727</v>
      </c>
      <c r="F776">
        <v>5880972</v>
      </c>
      <c r="G776" s="2">
        <v>44880</v>
      </c>
      <c r="H776" s="2">
        <v>44902</v>
      </c>
      <c r="I776" s="2">
        <v>44880</v>
      </c>
      <c r="J776" s="2">
        <v>44887</v>
      </c>
      <c r="K776" t="s">
        <v>1037</v>
      </c>
      <c r="L776" s="2">
        <v>44887</v>
      </c>
      <c r="M776" s="1">
        <f>Tabla1_Resueltas[[#This Row],[Resuelta]]-Tabla1_Resueltas[[#This Row],[Creada]]</f>
        <v>7</v>
      </c>
      <c r="N776" s="1">
        <f>Tabla1_Resueltas[[#This Row],[Fecha Fin Escalado]]-Tabla1_Resueltas[[#This Row],[Fecha Inicio Escalado]]</f>
        <v>7</v>
      </c>
      <c r="O776" s="1">
        <f>YEAR(Tabla1_Resueltas[[#This Row],[Resuelta]])</f>
        <v>2022</v>
      </c>
      <c r="P776" s="1">
        <f>MONTH(Tabla1_Resueltas[[#This Row],[Resuelta]])</f>
        <v>11</v>
      </c>
      <c r="Q776" s="1">
        <f>_xlfn.PERCENTILE.INC(Tabla1_Resueltas[CicleTime],0.85)</f>
        <v>28</v>
      </c>
      <c r="R776" s="1">
        <f>_xlfn.PERCENTILE.INC(Tabla1_Resueltas[CicleTime],0.7)</f>
        <v>9</v>
      </c>
      <c r="S776" s="1">
        <f>_xlfn.PERCENTILE.INC(Tabla1_Resueltas[CicleTime],0.5)</f>
        <v>3</v>
      </c>
    </row>
    <row r="777" spans="1:19" x14ac:dyDescent="0.35">
      <c r="A777" t="s">
        <v>19</v>
      </c>
      <c r="B777" t="s">
        <v>2084</v>
      </c>
      <c r="C777" t="s">
        <v>20</v>
      </c>
      <c r="D777" t="s">
        <v>132</v>
      </c>
      <c r="E777" t="s">
        <v>728</v>
      </c>
      <c r="F777">
        <v>5880458</v>
      </c>
      <c r="G777" s="2">
        <v>44880</v>
      </c>
      <c r="H777" s="2">
        <v>44898</v>
      </c>
      <c r="I777" s="2">
        <v>44880</v>
      </c>
      <c r="J777" s="2">
        <v>44883</v>
      </c>
      <c r="K777" t="s">
        <v>1037</v>
      </c>
      <c r="L777" s="2">
        <v>44883</v>
      </c>
      <c r="M777" s="1">
        <f>Tabla1_Resueltas[[#This Row],[Resuelta]]-Tabla1_Resueltas[[#This Row],[Creada]]</f>
        <v>3</v>
      </c>
      <c r="N777" s="1">
        <f>Tabla1_Resueltas[[#This Row],[Fecha Fin Escalado]]-Tabla1_Resueltas[[#This Row],[Fecha Inicio Escalado]]</f>
        <v>3</v>
      </c>
      <c r="O777" s="1">
        <f>YEAR(Tabla1_Resueltas[[#This Row],[Resuelta]])</f>
        <v>2022</v>
      </c>
      <c r="P777" s="1">
        <f>MONTH(Tabla1_Resueltas[[#This Row],[Resuelta]])</f>
        <v>11</v>
      </c>
      <c r="Q777" s="1">
        <f>_xlfn.PERCENTILE.INC(Tabla1_Resueltas[CicleTime],0.85)</f>
        <v>28</v>
      </c>
      <c r="R777" s="1">
        <f>_xlfn.PERCENTILE.INC(Tabla1_Resueltas[CicleTime],0.7)</f>
        <v>9</v>
      </c>
      <c r="S777" s="1">
        <f>_xlfn.PERCENTILE.INC(Tabla1_Resueltas[CicleTime],0.5)</f>
        <v>3</v>
      </c>
    </row>
    <row r="778" spans="1:19" x14ac:dyDescent="0.35">
      <c r="A778" t="s">
        <v>19</v>
      </c>
      <c r="B778" t="s">
        <v>2084</v>
      </c>
      <c r="C778" t="s">
        <v>20</v>
      </c>
      <c r="D778" t="s">
        <v>132</v>
      </c>
      <c r="E778" t="s">
        <v>730</v>
      </c>
      <c r="F778">
        <v>5880270</v>
      </c>
      <c r="G778" s="2">
        <v>44880</v>
      </c>
      <c r="H778" s="2">
        <v>44897</v>
      </c>
      <c r="I778" s="2">
        <v>44880</v>
      </c>
      <c r="J778" s="2">
        <v>44882</v>
      </c>
      <c r="K778" t="s">
        <v>1037</v>
      </c>
      <c r="L778" s="2">
        <v>44882</v>
      </c>
      <c r="M778" s="1">
        <f>Tabla1_Resueltas[[#This Row],[Resuelta]]-Tabla1_Resueltas[[#This Row],[Creada]]</f>
        <v>2</v>
      </c>
      <c r="N778" s="1">
        <f>Tabla1_Resueltas[[#This Row],[Fecha Fin Escalado]]-Tabla1_Resueltas[[#This Row],[Fecha Inicio Escalado]]</f>
        <v>2</v>
      </c>
      <c r="O778" s="1">
        <f>YEAR(Tabla1_Resueltas[[#This Row],[Resuelta]])</f>
        <v>2022</v>
      </c>
      <c r="P778" s="1">
        <f>MONTH(Tabla1_Resueltas[[#This Row],[Resuelta]])</f>
        <v>11</v>
      </c>
      <c r="Q778" s="1">
        <f>_xlfn.PERCENTILE.INC(Tabla1_Resueltas[CicleTime],0.85)</f>
        <v>28</v>
      </c>
      <c r="R778" s="1">
        <f>_xlfn.PERCENTILE.INC(Tabla1_Resueltas[CicleTime],0.7)</f>
        <v>9</v>
      </c>
      <c r="S778" s="1">
        <f>_xlfn.PERCENTILE.INC(Tabla1_Resueltas[CicleTime],0.5)</f>
        <v>3</v>
      </c>
    </row>
    <row r="779" spans="1:19" x14ac:dyDescent="0.35">
      <c r="A779" t="s">
        <v>19</v>
      </c>
      <c r="B779" t="s">
        <v>2084</v>
      </c>
      <c r="C779" t="s">
        <v>20</v>
      </c>
      <c r="D779" t="s">
        <v>132</v>
      </c>
      <c r="E779" t="s">
        <v>733</v>
      </c>
      <c r="F779">
        <v>5879756</v>
      </c>
      <c r="G779" s="2">
        <v>44880</v>
      </c>
      <c r="H779" s="2">
        <v>44896</v>
      </c>
      <c r="I779" s="2">
        <v>44880</v>
      </c>
      <c r="J779" s="2">
        <v>44881</v>
      </c>
      <c r="K779" t="s">
        <v>1037</v>
      </c>
      <c r="L779" s="2">
        <v>44881</v>
      </c>
      <c r="M779" s="1">
        <f>Tabla1_Resueltas[[#This Row],[Resuelta]]-Tabla1_Resueltas[[#This Row],[Creada]]</f>
        <v>1</v>
      </c>
      <c r="N779" s="1">
        <f>Tabla1_Resueltas[[#This Row],[Fecha Fin Escalado]]-Tabla1_Resueltas[[#This Row],[Fecha Inicio Escalado]]</f>
        <v>1</v>
      </c>
      <c r="O779" s="1">
        <f>YEAR(Tabla1_Resueltas[[#This Row],[Resuelta]])</f>
        <v>2022</v>
      </c>
      <c r="P779" s="1">
        <f>MONTH(Tabla1_Resueltas[[#This Row],[Resuelta]])</f>
        <v>11</v>
      </c>
      <c r="Q779" s="1">
        <f>_xlfn.PERCENTILE.INC(Tabla1_Resueltas[CicleTime],0.85)</f>
        <v>28</v>
      </c>
      <c r="R779" s="1">
        <f>_xlfn.PERCENTILE.INC(Tabla1_Resueltas[CicleTime],0.7)</f>
        <v>9</v>
      </c>
      <c r="S779" s="1">
        <f>_xlfn.PERCENTILE.INC(Tabla1_Resueltas[CicleTime],0.5)</f>
        <v>3</v>
      </c>
    </row>
    <row r="780" spans="1:19" x14ac:dyDescent="0.35">
      <c r="A780" t="s">
        <v>19</v>
      </c>
      <c r="B780" t="s">
        <v>2088</v>
      </c>
      <c r="C780" t="s">
        <v>20</v>
      </c>
      <c r="D780" t="s">
        <v>132</v>
      </c>
      <c r="E780" t="s">
        <v>736</v>
      </c>
      <c r="F780">
        <v>5875152</v>
      </c>
      <c r="G780" s="2">
        <v>44879</v>
      </c>
      <c r="H780" s="2">
        <v>44894</v>
      </c>
      <c r="I780" s="2"/>
      <c r="J780" s="2"/>
      <c r="K780" t="s">
        <v>1037</v>
      </c>
      <c r="L780" s="2">
        <v>44879</v>
      </c>
      <c r="M780" s="1">
        <f>Tabla1_Resueltas[[#This Row],[Resuelta]]-Tabla1_Resueltas[[#This Row],[Creada]]</f>
        <v>0</v>
      </c>
      <c r="N780" s="1">
        <f>Tabla1_Resueltas[[#This Row],[Fecha Fin Escalado]]-Tabla1_Resueltas[[#This Row],[Fecha Inicio Escalado]]</f>
        <v>0</v>
      </c>
      <c r="O780" s="1">
        <f>YEAR(Tabla1_Resueltas[[#This Row],[Resuelta]])</f>
        <v>2022</v>
      </c>
      <c r="P780" s="1">
        <f>MONTH(Tabla1_Resueltas[[#This Row],[Resuelta]])</f>
        <v>11</v>
      </c>
      <c r="Q780" s="1">
        <f>_xlfn.PERCENTILE.INC(Tabla1_Resueltas[CicleTime],0.85)</f>
        <v>28</v>
      </c>
      <c r="R780" s="1">
        <f>_xlfn.PERCENTILE.INC(Tabla1_Resueltas[CicleTime],0.7)</f>
        <v>9</v>
      </c>
      <c r="S780" s="1">
        <f>_xlfn.PERCENTILE.INC(Tabla1_Resueltas[CicleTime],0.5)</f>
        <v>3</v>
      </c>
    </row>
    <row r="781" spans="1:19" x14ac:dyDescent="0.35">
      <c r="A781" t="s">
        <v>17</v>
      </c>
      <c r="B781" t="s">
        <v>2083</v>
      </c>
      <c r="C781" t="s">
        <v>20</v>
      </c>
      <c r="D781" t="s">
        <v>132</v>
      </c>
      <c r="E781" t="s">
        <v>738</v>
      </c>
      <c r="F781">
        <v>5872894</v>
      </c>
      <c r="G781" s="2">
        <v>44879</v>
      </c>
      <c r="H781" s="2">
        <v>44894</v>
      </c>
      <c r="I781" s="2"/>
      <c r="J781" s="2"/>
      <c r="K781" t="s">
        <v>1037</v>
      </c>
      <c r="L781" s="2">
        <v>44879</v>
      </c>
      <c r="M781" s="1">
        <f>Tabla1_Resueltas[[#This Row],[Resuelta]]-Tabla1_Resueltas[[#This Row],[Creada]]</f>
        <v>0</v>
      </c>
      <c r="N781" s="1">
        <f>Tabla1_Resueltas[[#This Row],[Fecha Fin Escalado]]-Tabla1_Resueltas[[#This Row],[Fecha Inicio Escalado]]</f>
        <v>0</v>
      </c>
      <c r="O781" s="1">
        <f>YEAR(Tabla1_Resueltas[[#This Row],[Resuelta]])</f>
        <v>2022</v>
      </c>
      <c r="P781" s="1">
        <f>MONTH(Tabla1_Resueltas[[#This Row],[Resuelta]])</f>
        <v>11</v>
      </c>
      <c r="Q781" s="1">
        <f>_xlfn.PERCENTILE.INC(Tabla1_Resueltas[CicleTime],0.85)</f>
        <v>28</v>
      </c>
      <c r="R781" s="1">
        <f>_xlfn.PERCENTILE.INC(Tabla1_Resueltas[CicleTime],0.7)</f>
        <v>9</v>
      </c>
      <c r="S781" s="1">
        <f>_xlfn.PERCENTILE.INC(Tabla1_Resueltas[CicleTime],0.5)</f>
        <v>3</v>
      </c>
    </row>
    <row r="782" spans="1:19" x14ac:dyDescent="0.35">
      <c r="A782" t="s">
        <v>17</v>
      </c>
      <c r="B782" t="s">
        <v>2083</v>
      </c>
      <c r="C782" t="s">
        <v>20</v>
      </c>
      <c r="D782" t="s">
        <v>132</v>
      </c>
      <c r="E782" t="s">
        <v>739</v>
      </c>
      <c r="F782">
        <v>5873021</v>
      </c>
      <c r="G782" s="2">
        <v>44879</v>
      </c>
      <c r="H782" s="2">
        <v>44894</v>
      </c>
      <c r="I782" s="2"/>
      <c r="J782" s="2"/>
      <c r="K782" t="s">
        <v>1037</v>
      </c>
      <c r="L782" s="2">
        <v>44879</v>
      </c>
      <c r="M782" s="1">
        <f>Tabla1_Resueltas[[#This Row],[Resuelta]]-Tabla1_Resueltas[[#This Row],[Creada]]</f>
        <v>0</v>
      </c>
      <c r="N782" s="1">
        <f>Tabla1_Resueltas[[#This Row],[Fecha Fin Escalado]]-Tabla1_Resueltas[[#This Row],[Fecha Inicio Escalado]]</f>
        <v>0</v>
      </c>
      <c r="O782" s="1">
        <f>YEAR(Tabla1_Resueltas[[#This Row],[Resuelta]])</f>
        <v>2022</v>
      </c>
      <c r="P782" s="1">
        <f>MONTH(Tabla1_Resueltas[[#This Row],[Resuelta]])</f>
        <v>11</v>
      </c>
      <c r="Q782" s="1">
        <f>_xlfn.PERCENTILE.INC(Tabla1_Resueltas[CicleTime],0.85)</f>
        <v>28</v>
      </c>
      <c r="R782" s="1">
        <f>_xlfn.PERCENTILE.INC(Tabla1_Resueltas[CicleTime],0.7)</f>
        <v>9</v>
      </c>
      <c r="S782" s="1">
        <f>_xlfn.PERCENTILE.INC(Tabla1_Resueltas[CicleTime],0.5)</f>
        <v>3</v>
      </c>
    </row>
    <row r="783" spans="1:19" x14ac:dyDescent="0.35">
      <c r="A783" t="s">
        <v>17</v>
      </c>
      <c r="B783" t="s">
        <v>2083</v>
      </c>
      <c r="C783" t="s">
        <v>20</v>
      </c>
      <c r="D783" t="s">
        <v>132</v>
      </c>
      <c r="E783" t="s">
        <v>740</v>
      </c>
      <c r="F783">
        <v>5872788</v>
      </c>
      <c r="G783" s="2">
        <v>44879</v>
      </c>
      <c r="H783" s="2">
        <v>44894</v>
      </c>
      <c r="I783" s="2"/>
      <c r="J783" s="2"/>
      <c r="K783" t="s">
        <v>1037</v>
      </c>
      <c r="L783" s="2">
        <v>44879</v>
      </c>
      <c r="M783" s="1">
        <f>Tabla1_Resueltas[[#This Row],[Resuelta]]-Tabla1_Resueltas[[#This Row],[Creada]]</f>
        <v>0</v>
      </c>
      <c r="N783" s="1">
        <f>Tabla1_Resueltas[[#This Row],[Fecha Fin Escalado]]-Tabla1_Resueltas[[#This Row],[Fecha Inicio Escalado]]</f>
        <v>0</v>
      </c>
      <c r="O783" s="1">
        <f>YEAR(Tabla1_Resueltas[[#This Row],[Resuelta]])</f>
        <v>2022</v>
      </c>
      <c r="P783" s="1">
        <f>MONTH(Tabla1_Resueltas[[#This Row],[Resuelta]])</f>
        <v>11</v>
      </c>
      <c r="Q783" s="1">
        <f>_xlfn.PERCENTILE.INC(Tabla1_Resueltas[CicleTime],0.85)</f>
        <v>28</v>
      </c>
      <c r="R783" s="1">
        <f>_xlfn.PERCENTILE.INC(Tabla1_Resueltas[CicleTime],0.7)</f>
        <v>9</v>
      </c>
      <c r="S783" s="1">
        <f>_xlfn.PERCENTILE.INC(Tabla1_Resueltas[CicleTime],0.5)</f>
        <v>3</v>
      </c>
    </row>
    <row r="784" spans="1:19" x14ac:dyDescent="0.35">
      <c r="A784" t="s">
        <v>19</v>
      </c>
      <c r="B784" t="s">
        <v>2086</v>
      </c>
      <c r="C784" t="s">
        <v>43</v>
      </c>
      <c r="D784" t="s">
        <v>132</v>
      </c>
      <c r="E784" t="s">
        <v>741</v>
      </c>
      <c r="F784">
        <v>5872914</v>
      </c>
      <c r="G784" s="2">
        <v>44879</v>
      </c>
      <c r="H784" s="2">
        <v>44897</v>
      </c>
      <c r="I784" s="2">
        <v>44879</v>
      </c>
      <c r="J784" s="2">
        <v>44882</v>
      </c>
      <c r="K784" t="s">
        <v>1037</v>
      </c>
      <c r="L784" s="2">
        <v>44882</v>
      </c>
      <c r="M784" s="1">
        <f>Tabla1_Resueltas[[#This Row],[Resuelta]]-Tabla1_Resueltas[[#This Row],[Creada]]</f>
        <v>3</v>
      </c>
      <c r="N784" s="1">
        <f>Tabla1_Resueltas[[#This Row],[Fecha Fin Escalado]]-Tabla1_Resueltas[[#This Row],[Fecha Inicio Escalado]]</f>
        <v>3</v>
      </c>
      <c r="O784" s="1">
        <f>YEAR(Tabla1_Resueltas[[#This Row],[Resuelta]])</f>
        <v>2022</v>
      </c>
      <c r="P784" s="1">
        <f>MONTH(Tabla1_Resueltas[[#This Row],[Resuelta]])</f>
        <v>11</v>
      </c>
      <c r="Q784" s="1">
        <f>_xlfn.PERCENTILE.INC(Tabla1_Resueltas[CicleTime],0.85)</f>
        <v>28</v>
      </c>
      <c r="R784" s="1">
        <f>_xlfn.PERCENTILE.INC(Tabla1_Resueltas[CicleTime],0.7)</f>
        <v>9</v>
      </c>
      <c r="S784" s="1">
        <f>_xlfn.PERCENTILE.INC(Tabla1_Resueltas[CicleTime],0.5)</f>
        <v>3</v>
      </c>
    </row>
    <row r="785" spans="1:19" x14ac:dyDescent="0.35">
      <c r="A785" t="s">
        <v>19</v>
      </c>
      <c r="B785" t="s">
        <v>2086</v>
      </c>
      <c r="C785" t="s">
        <v>20</v>
      </c>
      <c r="D785" t="s">
        <v>132</v>
      </c>
      <c r="E785" t="s">
        <v>742</v>
      </c>
      <c r="F785">
        <v>5872481</v>
      </c>
      <c r="G785" s="2">
        <v>44879</v>
      </c>
      <c r="H785" s="2">
        <v>44896</v>
      </c>
      <c r="I785" s="2">
        <v>44879</v>
      </c>
      <c r="J785" s="2">
        <v>44880</v>
      </c>
      <c r="K785" t="s">
        <v>1037</v>
      </c>
      <c r="L785" s="2">
        <v>44880</v>
      </c>
      <c r="M785" s="1">
        <f>Tabla1_Resueltas[[#This Row],[Resuelta]]-Tabla1_Resueltas[[#This Row],[Creada]]</f>
        <v>1</v>
      </c>
      <c r="N785" s="1">
        <f>Tabla1_Resueltas[[#This Row],[Fecha Fin Escalado]]-Tabla1_Resueltas[[#This Row],[Fecha Inicio Escalado]]</f>
        <v>1</v>
      </c>
      <c r="O785" s="1">
        <f>YEAR(Tabla1_Resueltas[[#This Row],[Resuelta]])</f>
        <v>2022</v>
      </c>
      <c r="P785" s="1">
        <f>MONTH(Tabla1_Resueltas[[#This Row],[Resuelta]])</f>
        <v>11</v>
      </c>
      <c r="Q785" s="1">
        <f>_xlfn.PERCENTILE.INC(Tabla1_Resueltas[CicleTime],0.85)</f>
        <v>28</v>
      </c>
      <c r="R785" s="1">
        <f>_xlfn.PERCENTILE.INC(Tabla1_Resueltas[CicleTime],0.7)</f>
        <v>9</v>
      </c>
      <c r="S785" s="1">
        <f>_xlfn.PERCENTILE.INC(Tabla1_Resueltas[CicleTime],0.5)</f>
        <v>3</v>
      </c>
    </row>
    <row r="786" spans="1:19" x14ac:dyDescent="0.35">
      <c r="A786" t="s">
        <v>19</v>
      </c>
      <c r="B786" t="s">
        <v>2086</v>
      </c>
      <c r="C786" t="s">
        <v>20</v>
      </c>
      <c r="D786" t="s">
        <v>132</v>
      </c>
      <c r="E786" t="s">
        <v>743</v>
      </c>
      <c r="F786">
        <v>5872474</v>
      </c>
      <c r="G786" s="2">
        <v>44879</v>
      </c>
      <c r="H786" s="2">
        <v>44897</v>
      </c>
      <c r="I786" s="2"/>
      <c r="J786" s="2"/>
      <c r="K786" t="s">
        <v>1037</v>
      </c>
      <c r="L786" s="2">
        <v>44881</v>
      </c>
      <c r="M786" s="1">
        <f>Tabla1_Resueltas[[#This Row],[Resuelta]]-Tabla1_Resueltas[[#This Row],[Creada]]</f>
        <v>2</v>
      </c>
      <c r="N786" s="1">
        <f>Tabla1_Resueltas[[#This Row],[Fecha Fin Escalado]]-Tabla1_Resueltas[[#This Row],[Fecha Inicio Escalado]]</f>
        <v>0</v>
      </c>
      <c r="O786" s="1">
        <f>YEAR(Tabla1_Resueltas[[#This Row],[Resuelta]])</f>
        <v>2022</v>
      </c>
      <c r="P786" s="1">
        <f>MONTH(Tabla1_Resueltas[[#This Row],[Resuelta]])</f>
        <v>11</v>
      </c>
      <c r="Q786" s="1">
        <f>_xlfn.PERCENTILE.INC(Tabla1_Resueltas[CicleTime],0.85)</f>
        <v>28</v>
      </c>
      <c r="R786" s="1">
        <f>_xlfn.PERCENTILE.INC(Tabla1_Resueltas[CicleTime],0.7)</f>
        <v>9</v>
      </c>
      <c r="S786" s="1">
        <f>_xlfn.PERCENTILE.INC(Tabla1_Resueltas[CicleTime],0.5)</f>
        <v>3</v>
      </c>
    </row>
    <row r="787" spans="1:19" x14ac:dyDescent="0.35">
      <c r="A787" t="s">
        <v>19</v>
      </c>
      <c r="B787" t="s">
        <v>2090</v>
      </c>
      <c r="C787" t="s">
        <v>18</v>
      </c>
      <c r="D787" t="s">
        <v>132</v>
      </c>
      <c r="E787" t="s">
        <v>744</v>
      </c>
      <c r="F787">
        <v>5868562</v>
      </c>
      <c r="G787" s="2">
        <v>44877</v>
      </c>
      <c r="H787" s="2">
        <v>44897</v>
      </c>
      <c r="I787" s="2"/>
      <c r="J787" s="2"/>
      <c r="K787" t="s">
        <v>1037</v>
      </c>
      <c r="L787" s="2">
        <v>44881</v>
      </c>
      <c r="M787" s="1">
        <f>Tabla1_Resueltas[[#This Row],[Resuelta]]-Tabla1_Resueltas[[#This Row],[Creada]]</f>
        <v>4</v>
      </c>
      <c r="N787" s="1">
        <f>Tabla1_Resueltas[[#This Row],[Fecha Fin Escalado]]-Tabla1_Resueltas[[#This Row],[Fecha Inicio Escalado]]</f>
        <v>0</v>
      </c>
      <c r="O787" s="1">
        <f>YEAR(Tabla1_Resueltas[[#This Row],[Resuelta]])</f>
        <v>2022</v>
      </c>
      <c r="P787" s="1">
        <f>MONTH(Tabla1_Resueltas[[#This Row],[Resuelta]])</f>
        <v>11</v>
      </c>
      <c r="Q787" s="1">
        <f>_xlfn.PERCENTILE.INC(Tabla1_Resueltas[CicleTime],0.85)</f>
        <v>28</v>
      </c>
      <c r="R787" s="1">
        <f>_xlfn.PERCENTILE.INC(Tabla1_Resueltas[CicleTime],0.7)</f>
        <v>9</v>
      </c>
      <c r="S787" s="1">
        <f>_xlfn.PERCENTILE.INC(Tabla1_Resueltas[CicleTime],0.5)</f>
        <v>3</v>
      </c>
    </row>
    <row r="788" spans="1:19" x14ac:dyDescent="0.35">
      <c r="A788" t="s">
        <v>19</v>
      </c>
      <c r="B788" t="s">
        <v>2090</v>
      </c>
      <c r="C788" t="s">
        <v>18</v>
      </c>
      <c r="D788" t="s">
        <v>132</v>
      </c>
      <c r="E788" t="s">
        <v>745</v>
      </c>
      <c r="F788">
        <v>5866229</v>
      </c>
      <c r="G788" s="2">
        <v>44876</v>
      </c>
      <c r="H788" s="2">
        <v>44898</v>
      </c>
      <c r="I788" s="2"/>
      <c r="J788" s="2"/>
      <c r="K788" t="s">
        <v>1037</v>
      </c>
      <c r="L788" s="2">
        <v>44882</v>
      </c>
      <c r="M788" s="1">
        <f>Tabla1_Resueltas[[#This Row],[Resuelta]]-Tabla1_Resueltas[[#This Row],[Creada]]</f>
        <v>6</v>
      </c>
      <c r="N788" s="1">
        <f>Tabla1_Resueltas[[#This Row],[Fecha Fin Escalado]]-Tabla1_Resueltas[[#This Row],[Fecha Inicio Escalado]]</f>
        <v>0</v>
      </c>
      <c r="O788" s="1">
        <f>YEAR(Tabla1_Resueltas[[#This Row],[Resuelta]])</f>
        <v>2022</v>
      </c>
      <c r="P788" s="1">
        <f>MONTH(Tabla1_Resueltas[[#This Row],[Resuelta]])</f>
        <v>11</v>
      </c>
      <c r="Q788" s="1">
        <f>_xlfn.PERCENTILE.INC(Tabla1_Resueltas[CicleTime],0.85)</f>
        <v>28</v>
      </c>
      <c r="R788" s="1">
        <f>_xlfn.PERCENTILE.INC(Tabla1_Resueltas[CicleTime],0.7)</f>
        <v>9</v>
      </c>
      <c r="S788" s="1">
        <f>_xlfn.PERCENTILE.INC(Tabla1_Resueltas[CicleTime],0.5)</f>
        <v>3</v>
      </c>
    </row>
    <row r="789" spans="1:19" x14ac:dyDescent="0.35">
      <c r="A789" t="s">
        <v>19</v>
      </c>
      <c r="B789" t="s">
        <v>2084</v>
      </c>
      <c r="C789" t="s">
        <v>20</v>
      </c>
      <c r="D789" t="s">
        <v>132</v>
      </c>
      <c r="E789" t="s">
        <v>746</v>
      </c>
      <c r="F789">
        <v>5865451</v>
      </c>
      <c r="G789" s="2">
        <v>44876</v>
      </c>
      <c r="H789" s="2">
        <v>44894</v>
      </c>
      <c r="I789" s="2">
        <v>44876</v>
      </c>
      <c r="J789" s="2">
        <v>44879</v>
      </c>
      <c r="K789" t="s">
        <v>1037</v>
      </c>
      <c r="L789" s="2">
        <v>44879</v>
      </c>
      <c r="M789" s="1">
        <f>Tabla1_Resueltas[[#This Row],[Resuelta]]-Tabla1_Resueltas[[#This Row],[Creada]]</f>
        <v>3</v>
      </c>
      <c r="N789" s="1">
        <f>Tabla1_Resueltas[[#This Row],[Fecha Fin Escalado]]-Tabla1_Resueltas[[#This Row],[Fecha Inicio Escalado]]</f>
        <v>3</v>
      </c>
      <c r="O789" s="1">
        <f>YEAR(Tabla1_Resueltas[[#This Row],[Resuelta]])</f>
        <v>2022</v>
      </c>
      <c r="P789" s="1">
        <f>MONTH(Tabla1_Resueltas[[#This Row],[Resuelta]])</f>
        <v>11</v>
      </c>
      <c r="Q789" s="1">
        <f>_xlfn.PERCENTILE.INC(Tabla1_Resueltas[CicleTime],0.85)</f>
        <v>28</v>
      </c>
      <c r="R789" s="1">
        <f>_xlfn.PERCENTILE.INC(Tabla1_Resueltas[CicleTime],0.7)</f>
        <v>9</v>
      </c>
      <c r="S789" s="1">
        <f>_xlfn.PERCENTILE.INC(Tabla1_Resueltas[CicleTime],0.5)</f>
        <v>3</v>
      </c>
    </row>
    <row r="790" spans="1:19" x14ac:dyDescent="0.35">
      <c r="A790" t="s">
        <v>17</v>
      </c>
      <c r="B790" t="s">
        <v>2083</v>
      </c>
      <c r="C790" t="s">
        <v>18</v>
      </c>
      <c r="D790" t="s">
        <v>132</v>
      </c>
      <c r="E790" t="s">
        <v>747</v>
      </c>
      <c r="F790">
        <v>5864812</v>
      </c>
      <c r="G790" s="2">
        <v>44876</v>
      </c>
      <c r="H790" s="2">
        <v>44895</v>
      </c>
      <c r="I790" s="2"/>
      <c r="J790" s="2"/>
      <c r="K790" t="s">
        <v>1037</v>
      </c>
      <c r="L790" s="2">
        <v>44880</v>
      </c>
      <c r="M790" s="1">
        <f>Tabla1_Resueltas[[#This Row],[Resuelta]]-Tabla1_Resueltas[[#This Row],[Creada]]</f>
        <v>4</v>
      </c>
      <c r="N790" s="1">
        <f>Tabla1_Resueltas[[#This Row],[Fecha Fin Escalado]]-Tabla1_Resueltas[[#This Row],[Fecha Inicio Escalado]]</f>
        <v>0</v>
      </c>
      <c r="O790" s="1">
        <f>YEAR(Tabla1_Resueltas[[#This Row],[Resuelta]])</f>
        <v>2022</v>
      </c>
      <c r="P790" s="1">
        <f>MONTH(Tabla1_Resueltas[[#This Row],[Resuelta]])</f>
        <v>11</v>
      </c>
      <c r="Q790" s="1">
        <f>_xlfn.PERCENTILE.INC(Tabla1_Resueltas[CicleTime],0.85)</f>
        <v>28</v>
      </c>
      <c r="R790" s="1">
        <f>_xlfn.PERCENTILE.INC(Tabla1_Resueltas[CicleTime],0.7)</f>
        <v>9</v>
      </c>
      <c r="S790" s="1">
        <f>_xlfn.PERCENTILE.INC(Tabla1_Resueltas[CicleTime],0.5)</f>
        <v>3</v>
      </c>
    </row>
    <row r="791" spans="1:19" x14ac:dyDescent="0.35">
      <c r="A791" t="s">
        <v>19</v>
      </c>
      <c r="B791" t="s">
        <v>2084</v>
      </c>
      <c r="C791" t="s">
        <v>18</v>
      </c>
      <c r="D791" t="s">
        <v>132</v>
      </c>
      <c r="E791" t="s">
        <v>748</v>
      </c>
      <c r="F791">
        <v>5864384</v>
      </c>
      <c r="G791" s="2">
        <v>44876</v>
      </c>
      <c r="H791" s="2">
        <v>44905</v>
      </c>
      <c r="I791" s="2"/>
      <c r="J791" s="2"/>
      <c r="K791" t="s">
        <v>1037</v>
      </c>
      <c r="L791" s="2">
        <v>44890</v>
      </c>
      <c r="M791" s="1">
        <f>Tabla1_Resueltas[[#This Row],[Resuelta]]-Tabla1_Resueltas[[#This Row],[Creada]]</f>
        <v>14</v>
      </c>
      <c r="N791" s="1">
        <f>Tabla1_Resueltas[[#This Row],[Fecha Fin Escalado]]-Tabla1_Resueltas[[#This Row],[Fecha Inicio Escalado]]</f>
        <v>0</v>
      </c>
      <c r="O791" s="1">
        <f>YEAR(Tabla1_Resueltas[[#This Row],[Resuelta]])</f>
        <v>2022</v>
      </c>
      <c r="P791" s="1">
        <f>MONTH(Tabla1_Resueltas[[#This Row],[Resuelta]])</f>
        <v>11</v>
      </c>
      <c r="Q791" s="1">
        <f>_xlfn.PERCENTILE.INC(Tabla1_Resueltas[CicleTime],0.85)</f>
        <v>28</v>
      </c>
      <c r="R791" s="1">
        <f>_xlfn.PERCENTILE.INC(Tabla1_Resueltas[CicleTime],0.7)</f>
        <v>9</v>
      </c>
      <c r="S791" s="1">
        <f>_xlfn.PERCENTILE.INC(Tabla1_Resueltas[CicleTime],0.5)</f>
        <v>3</v>
      </c>
    </row>
    <row r="792" spans="1:19" x14ac:dyDescent="0.35">
      <c r="A792" t="s">
        <v>17</v>
      </c>
      <c r="B792" t="s">
        <v>2083</v>
      </c>
      <c r="C792" t="s">
        <v>20</v>
      </c>
      <c r="D792" t="s">
        <v>132</v>
      </c>
      <c r="E792" t="s">
        <v>749</v>
      </c>
      <c r="F792">
        <v>5864515</v>
      </c>
      <c r="G792" s="2">
        <v>44876</v>
      </c>
      <c r="H792" s="2">
        <v>44891</v>
      </c>
      <c r="I792" s="2"/>
      <c r="J792" s="2"/>
      <c r="K792" t="s">
        <v>1037</v>
      </c>
      <c r="L792" s="2">
        <v>44876</v>
      </c>
      <c r="M792" s="1">
        <f>Tabla1_Resueltas[[#This Row],[Resuelta]]-Tabla1_Resueltas[[#This Row],[Creada]]</f>
        <v>0</v>
      </c>
      <c r="N792" s="1">
        <f>Tabla1_Resueltas[[#This Row],[Fecha Fin Escalado]]-Tabla1_Resueltas[[#This Row],[Fecha Inicio Escalado]]</f>
        <v>0</v>
      </c>
      <c r="O792" s="1">
        <f>YEAR(Tabla1_Resueltas[[#This Row],[Resuelta]])</f>
        <v>2022</v>
      </c>
      <c r="P792" s="1">
        <f>MONTH(Tabla1_Resueltas[[#This Row],[Resuelta]])</f>
        <v>11</v>
      </c>
      <c r="Q792" s="1">
        <f>_xlfn.PERCENTILE.INC(Tabla1_Resueltas[CicleTime],0.85)</f>
        <v>28</v>
      </c>
      <c r="R792" s="1">
        <f>_xlfn.PERCENTILE.INC(Tabla1_Resueltas[CicleTime],0.7)</f>
        <v>9</v>
      </c>
      <c r="S792" s="1">
        <f>_xlfn.PERCENTILE.INC(Tabla1_Resueltas[CicleTime],0.5)</f>
        <v>3</v>
      </c>
    </row>
    <row r="793" spans="1:19" x14ac:dyDescent="0.35">
      <c r="A793" t="s">
        <v>19</v>
      </c>
      <c r="B793" t="s">
        <v>2088</v>
      </c>
      <c r="C793" t="s">
        <v>20</v>
      </c>
      <c r="D793" t="s">
        <v>132</v>
      </c>
      <c r="E793" t="s">
        <v>750</v>
      </c>
      <c r="F793">
        <v>5864029</v>
      </c>
      <c r="G793" s="2">
        <v>44876</v>
      </c>
      <c r="H793" s="2">
        <v>44891</v>
      </c>
      <c r="I793" s="2">
        <v>44876</v>
      </c>
      <c r="J793" s="2">
        <v>44876</v>
      </c>
      <c r="K793" t="s">
        <v>1037</v>
      </c>
      <c r="L793" s="2">
        <v>44876</v>
      </c>
      <c r="M793" s="1">
        <f>Tabla1_Resueltas[[#This Row],[Resuelta]]-Tabla1_Resueltas[[#This Row],[Creada]]</f>
        <v>0</v>
      </c>
      <c r="N793" s="1">
        <f>Tabla1_Resueltas[[#This Row],[Fecha Fin Escalado]]-Tabla1_Resueltas[[#This Row],[Fecha Inicio Escalado]]</f>
        <v>0</v>
      </c>
      <c r="O793" s="1">
        <f>YEAR(Tabla1_Resueltas[[#This Row],[Resuelta]])</f>
        <v>2022</v>
      </c>
      <c r="P793" s="1">
        <f>MONTH(Tabla1_Resueltas[[#This Row],[Resuelta]])</f>
        <v>11</v>
      </c>
      <c r="Q793" s="1">
        <f>_xlfn.PERCENTILE.INC(Tabla1_Resueltas[CicleTime],0.85)</f>
        <v>28</v>
      </c>
      <c r="R793" s="1">
        <f>_xlfn.PERCENTILE.INC(Tabla1_Resueltas[CicleTime],0.7)</f>
        <v>9</v>
      </c>
      <c r="S793" s="1">
        <f>_xlfn.PERCENTILE.INC(Tabla1_Resueltas[CicleTime],0.5)</f>
        <v>3</v>
      </c>
    </row>
    <row r="794" spans="1:19" x14ac:dyDescent="0.35">
      <c r="A794" t="s">
        <v>19</v>
      </c>
      <c r="B794" t="s">
        <v>2084</v>
      </c>
      <c r="C794" t="s">
        <v>20</v>
      </c>
      <c r="D794" t="s">
        <v>132</v>
      </c>
      <c r="E794" t="s">
        <v>751</v>
      </c>
      <c r="F794">
        <v>5863796</v>
      </c>
      <c r="G794" s="2">
        <v>44876</v>
      </c>
      <c r="H794" s="2">
        <v>44897</v>
      </c>
      <c r="I794" s="2">
        <v>44876</v>
      </c>
      <c r="J794" s="2">
        <v>44882</v>
      </c>
      <c r="K794" t="s">
        <v>1037</v>
      </c>
      <c r="L794" s="2">
        <v>44882</v>
      </c>
      <c r="M794" s="1">
        <f>Tabla1_Resueltas[[#This Row],[Resuelta]]-Tabla1_Resueltas[[#This Row],[Creada]]</f>
        <v>6</v>
      </c>
      <c r="N794" s="1">
        <f>Tabla1_Resueltas[[#This Row],[Fecha Fin Escalado]]-Tabla1_Resueltas[[#This Row],[Fecha Inicio Escalado]]</f>
        <v>6</v>
      </c>
      <c r="O794" s="1">
        <f>YEAR(Tabla1_Resueltas[[#This Row],[Resuelta]])</f>
        <v>2022</v>
      </c>
      <c r="P794" s="1">
        <f>MONTH(Tabla1_Resueltas[[#This Row],[Resuelta]])</f>
        <v>11</v>
      </c>
      <c r="Q794" s="1">
        <f>_xlfn.PERCENTILE.INC(Tabla1_Resueltas[CicleTime],0.85)</f>
        <v>28</v>
      </c>
      <c r="R794" s="1">
        <f>_xlfn.PERCENTILE.INC(Tabla1_Resueltas[CicleTime],0.7)</f>
        <v>9</v>
      </c>
      <c r="S794" s="1">
        <f>_xlfn.PERCENTILE.INC(Tabla1_Resueltas[CicleTime],0.5)</f>
        <v>3</v>
      </c>
    </row>
    <row r="795" spans="1:19" x14ac:dyDescent="0.35">
      <c r="A795" t="s">
        <v>19</v>
      </c>
      <c r="B795" t="s">
        <v>2088</v>
      </c>
      <c r="C795" t="s">
        <v>20</v>
      </c>
      <c r="D795" t="s">
        <v>132</v>
      </c>
      <c r="E795" t="s">
        <v>753</v>
      </c>
      <c r="F795">
        <v>5863769</v>
      </c>
      <c r="G795" s="2">
        <v>44876</v>
      </c>
      <c r="H795" s="2">
        <v>44891</v>
      </c>
      <c r="I795" s="2"/>
      <c r="J795" s="2"/>
      <c r="K795" t="s">
        <v>1037</v>
      </c>
      <c r="L795" s="2">
        <v>44876</v>
      </c>
      <c r="M795" s="1">
        <f>Tabla1_Resueltas[[#This Row],[Resuelta]]-Tabla1_Resueltas[[#This Row],[Creada]]</f>
        <v>0</v>
      </c>
      <c r="N795" s="1">
        <f>Tabla1_Resueltas[[#This Row],[Fecha Fin Escalado]]-Tabla1_Resueltas[[#This Row],[Fecha Inicio Escalado]]</f>
        <v>0</v>
      </c>
      <c r="O795" s="1">
        <f>YEAR(Tabla1_Resueltas[[#This Row],[Resuelta]])</f>
        <v>2022</v>
      </c>
      <c r="P795" s="1">
        <f>MONTH(Tabla1_Resueltas[[#This Row],[Resuelta]])</f>
        <v>11</v>
      </c>
      <c r="Q795" s="1">
        <f>_xlfn.PERCENTILE.INC(Tabla1_Resueltas[CicleTime],0.85)</f>
        <v>28</v>
      </c>
      <c r="R795" s="1">
        <f>_xlfn.PERCENTILE.INC(Tabla1_Resueltas[CicleTime],0.7)</f>
        <v>9</v>
      </c>
      <c r="S795" s="1">
        <f>_xlfn.PERCENTILE.INC(Tabla1_Resueltas[CicleTime],0.5)</f>
        <v>3</v>
      </c>
    </row>
    <row r="796" spans="1:19" x14ac:dyDescent="0.35">
      <c r="A796" t="s">
        <v>19</v>
      </c>
      <c r="B796" t="s">
        <v>2088</v>
      </c>
      <c r="C796" t="s">
        <v>20</v>
      </c>
      <c r="D796" t="s">
        <v>132</v>
      </c>
      <c r="E796" t="s">
        <v>754</v>
      </c>
      <c r="F796">
        <v>5863764</v>
      </c>
      <c r="G796" s="2">
        <v>44876</v>
      </c>
      <c r="H796" s="2">
        <v>44891</v>
      </c>
      <c r="I796" s="2"/>
      <c r="J796" s="2"/>
      <c r="K796" t="s">
        <v>1037</v>
      </c>
      <c r="L796" s="2">
        <v>44876</v>
      </c>
      <c r="M796" s="1">
        <f>Tabla1_Resueltas[[#This Row],[Resuelta]]-Tabla1_Resueltas[[#This Row],[Creada]]</f>
        <v>0</v>
      </c>
      <c r="N796" s="1">
        <f>Tabla1_Resueltas[[#This Row],[Fecha Fin Escalado]]-Tabla1_Resueltas[[#This Row],[Fecha Inicio Escalado]]</f>
        <v>0</v>
      </c>
      <c r="O796" s="1">
        <f>YEAR(Tabla1_Resueltas[[#This Row],[Resuelta]])</f>
        <v>2022</v>
      </c>
      <c r="P796" s="1">
        <f>MONTH(Tabla1_Resueltas[[#This Row],[Resuelta]])</f>
        <v>11</v>
      </c>
      <c r="Q796" s="1">
        <f>_xlfn.PERCENTILE.INC(Tabla1_Resueltas[CicleTime],0.85)</f>
        <v>28</v>
      </c>
      <c r="R796" s="1">
        <f>_xlfn.PERCENTILE.INC(Tabla1_Resueltas[CicleTime],0.7)</f>
        <v>9</v>
      </c>
      <c r="S796" s="1">
        <f>_xlfn.PERCENTILE.INC(Tabla1_Resueltas[CicleTime],0.5)</f>
        <v>3</v>
      </c>
    </row>
    <row r="797" spans="1:19" x14ac:dyDescent="0.35">
      <c r="A797" t="s">
        <v>19</v>
      </c>
      <c r="B797" t="s">
        <v>2088</v>
      </c>
      <c r="C797" t="s">
        <v>36</v>
      </c>
      <c r="D797" t="s">
        <v>132</v>
      </c>
      <c r="E797" t="s">
        <v>755</v>
      </c>
      <c r="F797">
        <v>5863757</v>
      </c>
      <c r="G797" s="2">
        <v>44876</v>
      </c>
      <c r="H797" s="2">
        <v>44891</v>
      </c>
      <c r="I797" s="2">
        <v>44876</v>
      </c>
      <c r="J797" s="2">
        <v>44876</v>
      </c>
      <c r="K797" t="s">
        <v>1037</v>
      </c>
      <c r="L797" s="2">
        <v>44876</v>
      </c>
      <c r="M797" s="1">
        <f>Tabla1_Resueltas[[#This Row],[Resuelta]]-Tabla1_Resueltas[[#This Row],[Creada]]</f>
        <v>0</v>
      </c>
      <c r="N797" s="1">
        <f>Tabla1_Resueltas[[#This Row],[Fecha Fin Escalado]]-Tabla1_Resueltas[[#This Row],[Fecha Inicio Escalado]]</f>
        <v>0</v>
      </c>
      <c r="O797" s="1">
        <f>YEAR(Tabla1_Resueltas[[#This Row],[Resuelta]])</f>
        <v>2022</v>
      </c>
      <c r="P797" s="1">
        <f>MONTH(Tabla1_Resueltas[[#This Row],[Resuelta]])</f>
        <v>11</v>
      </c>
      <c r="Q797" s="1">
        <f>_xlfn.PERCENTILE.INC(Tabla1_Resueltas[CicleTime],0.85)</f>
        <v>28</v>
      </c>
      <c r="R797" s="1">
        <f>_xlfn.PERCENTILE.INC(Tabla1_Resueltas[CicleTime],0.7)</f>
        <v>9</v>
      </c>
      <c r="S797" s="1">
        <f>_xlfn.PERCENTILE.INC(Tabla1_Resueltas[CicleTime],0.5)</f>
        <v>3</v>
      </c>
    </row>
    <row r="798" spans="1:19" x14ac:dyDescent="0.35">
      <c r="A798" t="s">
        <v>19</v>
      </c>
      <c r="B798" t="s">
        <v>2088</v>
      </c>
      <c r="C798" t="s">
        <v>18</v>
      </c>
      <c r="D798" t="s">
        <v>132</v>
      </c>
      <c r="E798" t="s">
        <v>756</v>
      </c>
      <c r="F798">
        <v>5859337</v>
      </c>
      <c r="G798" s="2">
        <v>44875</v>
      </c>
      <c r="H798" s="2">
        <v>44896</v>
      </c>
      <c r="I798" s="2">
        <v>44876</v>
      </c>
      <c r="J798" s="2">
        <v>44881</v>
      </c>
      <c r="K798" t="s">
        <v>1037</v>
      </c>
      <c r="L798" s="2">
        <v>44881</v>
      </c>
      <c r="M798" s="1">
        <f>Tabla1_Resueltas[[#This Row],[Resuelta]]-Tabla1_Resueltas[[#This Row],[Creada]]</f>
        <v>6</v>
      </c>
      <c r="N798" s="1">
        <f>Tabla1_Resueltas[[#This Row],[Fecha Fin Escalado]]-Tabla1_Resueltas[[#This Row],[Fecha Inicio Escalado]]</f>
        <v>5</v>
      </c>
      <c r="O798" s="1">
        <f>YEAR(Tabla1_Resueltas[[#This Row],[Resuelta]])</f>
        <v>2022</v>
      </c>
      <c r="P798" s="1">
        <f>MONTH(Tabla1_Resueltas[[#This Row],[Resuelta]])</f>
        <v>11</v>
      </c>
      <c r="Q798" s="1">
        <f>_xlfn.PERCENTILE.INC(Tabla1_Resueltas[CicleTime],0.85)</f>
        <v>28</v>
      </c>
      <c r="R798" s="1">
        <f>_xlfn.PERCENTILE.INC(Tabla1_Resueltas[CicleTime],0.7)</f>
        <v>9</v>
      </c>
      <c r="S798" s="1">
        <f>_xlfn.PERCENTILE.INC(Tabla1_Resueltas[CicleTime],0.5)</f>
        <v>3</v>
      </c>
    </row>
    <row r="799" spans="1:19" x14ac:dyDescent="0.35">
      <c r="A799" t="s">
        <v>17</v>
      </c>
      <c r="B799" t="s">
        <v>2083</v>
      </c>
      <c r="C799" t="s">
        <v>20</v>
      </c>
      <c r="D799" t="s">
        <v>132</v>
      </c>
      <c r="E799" t="s">
        <v>757</v>
      </c>
      <c r="F799">
        <v>5857270</v>
      </c>
      <c r="G799" s="2">
        <v>44875</v>
      </c>
      <c r="H799" s="2">
        <v>44890</v>
      </c>
      <c r="I799" s="2"/>
      <c r="J799" s="2"/>
      <c r="K799" t="s">
        <v>1037</v>
      </c>
      <c r="L799" s="2">
        <v>44875</v>
      </c>
      <c r="M799" s="1">
        <f>Tabla1_Resueltas[[#This Row],[Resuelta]]-Tabla1_Resueltas[[#This Row],[Creada]]</f>
        <v>0</v>
      </c>
      <c r="N799" s="1">
        <f>Tabla1_Resueltas[[#This Row],[Fecha Fin Escalado]]-Tabla1_Resueltas[[#This Row],[Fecha Inicio Escalado]]</f>
        <v>0</v>
      </c>
      <c r="O799" s="1">
        <f>YEAR(Tabla1_Resueltas[[#This Row],[Resuelta]])</f>
        <v>2022</v>
      </c>
      <c r="P799" s="1">
        <f>MONTH(Tabla1_Resueltas[[#This Row],[Resuelta]])</f>
        <v>11</v>
      </c>
      <c r="Q799" s="1">
        <f>_xlfn.PERCENTILE.INC(Tabla1_Resueltas[CicleTime],0.85)</f>
        <v>28</v>
      </c>
      <c r="R799" s="1">
        <f>_xlfn.PERCENTILE.INC(Tabla1_Resueltas[CicleTime],0.7)</f>
        <v>9</v>
      </c>
      <c r="S799" s="1">
        <f>_xlfn.PERCENTILE.INC(Tabla1_Resueltas[CicleTime],0.5)</f>
        <v>3</v>
      </c>
    </row>
    <row r="800" spans="1:19" x14ac:dyDescent="0.35">
      <c r="A800" t="s">
        <v>17</v>
      </c>
      <c r="B800" t="s">
        <v>2083</v>
      </c>
      <c r="C800" t="s">
        <v>20</v>
      </c>
      <c r="D800" t="s">
        <v>132</v>
      </c>
      <c r="E800" t="s">
        <v>760</v>
      </c>
      <c r="F800">
        <v>5851669</v>
      </c>
      <c r="G800" s="2">
        <v>44874</v>
      </c>
      <c r="H800" s="2">
        <v>44889</v>
      </c>
      <c r="I800" s="2"/>
      <c r="J800" s="2"/>
      <c r="K800" t="s">
        <v>1037</v>
      </c>
      <c r="L800" s="2">
        <v>44874</v>
      </c>
      <c r="M800" s="1">
        <f>Tabla1_Resueltas[[#This Row],[Resuelta]]-Tabla1_Resueltas[[#This Row],[Creada]]</f>
        <v>0</v>
      </c>
      <c r="N800" s="1">
        <f>Tabla1_Resueltas[[#This Row],[Fecha Fin Escalado]]-Tabla1_Resueltas[[#This Row],[Fecha Inicio Escalado]]</f>
        <v>0</v>
      </c>
      <c r="O800" s="1">
        <f>YEAR(Tabla1_Resueltas[[#This Row],[Resuelta]])</f>
        <v>2022</v>
      </c>
      <c r="P800" s="1">
        <f>MONTH(Tabla1_Resueltas[[#This Row],[Resuelta]])</f>
        <v>11</v>
      </c>
      <c r="Q800" s="1">
        <f>_xlfn.PERCENTILE.INC(Tabla1_Resueltas[CicleTime],0.85)</f>
        <v>28</v>
      </c>
      <c r="R800" s="1">
        <f>_xlfn.PERCENTILE.INC(Tabla1_Resueltas[CicleTime],0.7)</f>
        <v>9</v>
      </c>
      <c r="S800" s="1">
        <f>_xlfn.PERCENTILE.INC(Tabla1_Resueltas[CicleTime],0.5)</f>
        <v>3</v>
      </c>
    </row>
    <row r="801" spans="1:19" x14ac:dyDescent="0.35">
      <c r="A801" t="s">
        <v>19</v>
      </c>
      <c r="B801" t="s">
        <v>2088</v>
      </c>
      <c r="C801" t="s">
        <v>20</v>
      </c>
      <c r="D801" t="s">
        <v>132</v>
      </c>
      <c r="E801" t="s">
        <v>762</v>
      </c>
      <c r="F801">
        <v>5850201</v>
      </c>
      <c r="G801" s="2">
        <v>44874</v>
      </c>
      <c r="H801" s="2">
        <v>44909</v>
      </c>
      <c r="I801" s="2"/>
      <c r="J801" s="2"/>
      <c r="K801" t="s">
        <v>1037</v>
      </c>
      <c r="L801" s="2">
        <v>44894</v>
      </c>
      <c r="M801" s="1">
        <f>Tabla1_Resueltas[[#This Row],[Resuelta]]-Tabla1_Resueltas[[#This Row],[Creada]]</f>
        <v>20</v>
      </c>
      <c r="N801" s="1">
        <f>Tabla1_Resueltas[[#This Row],[Fecha Fin Escalado]]-Tabla1_Resueltas[[#This Row],[Fecha Inicio Escalado]]</f>
        <v>0</v>
      </c>
      <c r="O801" s="1">
        <f>YEAR(Tabla1_Resueltas[[#This Row],[Resuelta]])</f>
        <v>2022</v>
      </c>
      <c r="P801" s="1">
        <f>MONTH(Tabla1_Resueltas[[#This Row],[Resuelta]])</f>
        <v>11</v>
      </c>
      <c r="Q801" s="1">
        <f>_xlfn.PERCENTILE.INC(Tabla1_Resueltas[CicleTime],0.85)</f>
        <v>28</v>
      </c>
      <c r="R801" s="1">
        <f>_xlfn.PERCENTILE.INC(Tabla1_Resueltas[CicleTime],0.7)</f>
        <v>9</v>
      </c>
      <c r="S801" s="1">
        <f>_xlfn.PERCENTILE.INC(Tabla1_Resueltas[CicleTime],0.5)</f>
        <v>3</v>
      </c>
    </row>
    <row r="802" spans="1:19" x14ac:dyDescent="0.35">
      <c r="A802" t="s">
        <v>19</v>
      </c>
      <c r="B802" t="s">
        <v>2088</v>
      </c>
      <c r="C802" t="s">
        <v>20</v>
      </c>
      <c r="D802" t="s">
        <v>132</v>
      </c>
      <c r="E802" t="s">
        <v>763</v>
      </c>
      <c r="F802">
        <v>5850193</v>
      </c>
      <c r="G802" s="2">
        <v>44874</v>
      </c>
      <c r="H802" s="2">
        <v>44890</v>
      </c>
      <c r="I802" s="2">
        <v>44874</v>
      </c>
      <c r="J802" s="2">
        <v>44875</v>
      </c>
      <c r="K802" t="s">
        <v>1037</v>
      </c>
      <c r="L802" s="2">
        <v>44875</v>
      </c>
      <c r="M802" s="1">
        <f>Tabla1_Resueltas[[#This Row],[Resuelta]]-Tabla1_Resueltas[[#This Row],[Creada]]</f>
        <v>1</v>
      </c>
      <c r="N802" s="1">
        <f>Tabla1_Resueltas[[#This Row],[Fecha Fin Escalado]]-Tabla1_Resueltas[[#This Row],[Fecha Inicio Escalado]]</f>
        <v>1</v>
      </c>
      <c r="O802" s="1">
        <f>YEAR(Tabla1_Resueltas[[#This Row],[Resuelta]])</f>
        <v>2022</v>
      </c>
      <c r="P802" s="1">
        <f>MONTH(Tabla1_Resueltas[[#This Row],[Resuelta]])</f>
        <v>11</v>
      </c>
      <c r="Q802" s="1">
        <f>_xlfn.PERCENTILE.INC(Tabla1_Resueltas[CicleTime],0.85)</f>
        <v>28</v>
      </c>
      <c r="R802" s="1">
        <f>_xlfn.PERCENTILE.INC(Tabla1_Resueltas[CicleTime],0.7)</f>
        <v>9</v>
      </c>
      <c r="S802" s="1">
        <f>_xlfn.PERCENTILE.INC(Tabla1_Resueltas[CicleTime],0.5)</f>
        <v>3</v>
      </c>
    </row>
    <row r="803" spans="1:19" x14ac:dyDescent="0.35">
      <c r="A803" t="s">
        <v>19</v>
      </c>
      <c r="B803" t="s">
        <v>2086</v>
      </c>
      <c r="C803" t="s">
        <v>20</v>
      </c>
      <c r="D803" t="s">
        <v>132</v>
      </c>
      <c r="E803" t="s">
        <v>764</v>
      </c>
      <c r="F803">
        <v>5849969</v>
      </c>
      <c r="G803" s="2">
        <v>44874</v>
      </c>
      <c r="H803" s="2">
        <v>44890</v>
      </c>
      <c r="I803" s="2"/>
      <c r="J803" s="2"/>
      <c r="K803" t="s">
        <v>1037</v>
      </c>
      <c r="L803" s="2">
        <v>44875</v>
      </c>
      <c r="M803" s="1">
        <f>Tabla1_Resueltas[[#This Row],[Resuelta]]-Tabla1_Resueltas[[#This Row],[Creada]]</f>
        <v>1</v>
      </c>
      <c r="N803" s="1">
        <f>Tabla1_Resueltas[[#This Row],[Fecha Fin Escalado]]-Tabla1_Resueltas[[#This Row],[Fecha Inicio Escalado]]</f>
        <v>0</v>
      </c>
      <c r="O803" s="1">
        <f>YEAR(Tabla1_Resueltas[[#This Row],[Resuelta]])</f>
        <v>2022</v>
      </c>
      <c r="P803" s="1">
        <f>MONTH(Tabla1_Resueltas[[#This Row],[Resuelta]])</f>
        <v>11</v>
      </c>
      <c r="Q803" s="1">
        <f>_xlfn.PERCENTILE.INC(Tabla1_Resueltas[CicleTime],0.85)</f>
        <v>28</v>
      </c>
      <c r="R803" s="1">
        <f>_xlfn.PERCENTILE.INC(Tabla1_Resueltas[CicleTime],0.7)</f>
        <v>9</v>
      </c>
      <c r="S803" s="1">
        <f>_xlfn.PERCENTILE.INC(Tabla1_Resueltas[CicleTime],0.5)</f>
        <v>3</v>
      </c>
    </row>
    <row r="804" spans="1:19" x14ac:dyDescent="0.35">
      <c r="A804" t="s">
        <v>19</v>
      </c>
      <c r="B804" t="s">
        <v>2086</v>
      </c>
      <c r="C804" t="s">
        <v>20</v>
      </c>
      <c r="D804" t="s">
        <v>132</v>
      </c>
      <c r="E804" t="s">
        <v>765</v>
      </c>
      <c r="F804">
        <v>5850136</v>
      </c>
      <c r="G804" s="2">
        <v>44874</v>
      </c>
      <c r="H804" s="2">
        <v>44896</v>
      </c>
      <c r="I804" s="2">
        <v>44875</v>
      </c>
      <c r="J804" s="2">
        <v>44881</v>
      </c>
      <c r="K804" t="s">
        <v>1037</v>
      </c>
      <c r="L804" s="2">
        <v>44881</v>
      </c>
      <c r="M804" s="1">
        <f>Tabla1_Resueltas[[#This Row],[Resuelta]]-Tabla1_Resueltas[[#This Row],[Creada]]</f>
        <v>7</v>
      </c>
      <c r="N804" s="1">
        <f>Tabla1_Resueltas[[#This Row],[Fecha Fin Escalado]]-Tabla1_Resueltas[[#This Row],[Fecha Inicio Escalado]]</f>
        <v>6</v>
      </c>
      <c r="O804" s="1">
        <f>YEAR(Tabla1_Resueltas[[#This Row],[Resuelta]])</f>
        <v>2022</v>
      </c>
      <c r="P804" s="1">
        <f>MONTH(Tabla1_Resueltas[[#This Row],[Resuelta]])</f>
        <v>11</v>
      </c>
      <c r="Q804" s="1">
        <f>_xlfn.PERCENTILE.INC(Tabla1_Resueltas[CicleTime],0.85)</f>
        <v>28</v>
      </c>
      <c r="R804" s="1">
        <f>_xlfn.PERCENTILE.INC(Tabla1_Resueltas[CicleTime],0.7)</f>
        <v>9</v>
      </c>
      <c r="S804" s="1">
        <f>_xlfn.PERCENTILE.INC(Tabla1_Resueltas[CicleTime],0.5)</f>
        <v>3</v>
      </c>
    </row>
    <row r="805" spans="1:19" x14ac:dyDescent="0.35">
      <c r="A805" t="s">
        <v>17</v>
      </c>
      <c r="B805" t="s">
        <v>2083</v>
      </c>
      <c r="C805" t="s">
        <v>20</v>
      </c>
      <c r="D805" t="s">
        <v>132</v>
      </c>
      <c r="E805" t="s">
        <v>766</v>
      </c>
      <c r="F805">
        <v>5846603</v>
      </c>
      <c r="G805" s="2">
        <v>44873</v>
      </c>
      <c r="H805" s="2">
        <v>44889</v>
      </c>
      <c r="I805" s="2"/>
      <c r="J805" s="2"/>
      <c r="K805" t="s">
        <v>1037</v>
      </c>
      <c r="L805" s="2">
        <v>44873</v>
      </c>
      <c r="M805" s="1">
        <f>Tabla1_Resueltas[[#This Row],[Resuelta]]-Tabla1_Resueltas[[#This Row],[Creada]]</f>
        <v>0</v>
      </c>
      <c r="N805" s="1">
        <f>Tabla1_Resueltas[[#This Row],[Fecha Fin Escalado]]-Tabla1_Resueltas[[#This Row],[Fecha Inicio Escalado]]</f>
        <v>0</v>
      </c>
      <c r="O805" s="1">
        <f>YEAR(Tabla1_Resueltas[[#This Row],[Resuelta]])</f>
        <v>2022</v>
      </c>
      <c r="P805" s="1">
        <f>MONTH(Tabla1_Resueltas[[#This Row],[Resuelta]])</f>
        <v>11</v>
      </c>
      <c r="Q805" s="1">
        <f>_xlfn.PERCENTILE.INC(Tabla1_Resueltas[CicleTime],0.85)</f>
        <v>28</v>
      </c>
      <c r="R805" s="1">
        <f>_xlfn.PERCENTILE.INC(Tabla1_Resueltas[CicleTime],0.7)</f>
        <v>9</v>
      </c>
      <c r="S805" s="1">
        <f>_xlfn.PERCENTILE.INC(Tabla1_Resueltas[CicleTime],0.5)</f>
        <v>3</v>
      </c>
    </row>
    <row r="806" spans="1:19" x14ac:dyDescent="0.35">
      <c r="A806" t="s">
        <v>19</v>
      </c>
      <c r="B806" t="s">
        <v>2088</v>
      </c>
      <c r="C806" t="s">
        <v>36</v>
      </c>
      <c r="D806" t="s">
        <v>132</v>
      </c>
      <c r="E806" t="s">
        <v>767</v>
      </c>
      <c r="F806">
        <v>5845001</v>
      </c>
      <c r="G806" s="2">
        <v>44873</v>
      </c>
      <c r="H806" s="2">
        <v>44896</v>
      </c>
      <c r="I806" s="2">
        <v>44873</v>
      </c>
      <c r="J806" s="2">
        <v>44881</v>
      </c>
      <c r="K806" t="s">
        <v>1037</v>
      </c>
      <c r="L806" s="2">
        <v>44881</v>
      </c>
      <c r="M806" s="1">
        <f>Tabla1_Resueltas[[#This Row],[Resuelta]]-Tabla1_Resueltas[[#This Row],[Creada]]</f>
        <v>8</v>
      </c>
      <c r="N806" s="1">
        <f>Tabla1_Resueltas[[#This Row],[Fecha Fin Escalado]]-Tabla1_Resueltas[[#This Row],[Fecha Inicio Escalado]]</f>
        <v>8</v>
      </c>
      <c r="O806" s="1">
        <f>YEAR(Tabla1_Resueltas[[#This Row],[Resuelta]])</f>
        <v>2022</v>
      </c>
      <c r="P806" s="1">
        <f>MONTH(Tabla1_Resueltas[[#This Row],[Resuelta]])</f>
        <v>11</v>
      </c>
      <c r="Q806" s="1">
        <f>_xlfn.PERCENTILE.INC(Tabla1_Resueltas[CicleTime],0.85)</f>
        <v>28</v>
      </c>
      <c r="R806" s="1">
        <f>_xlfn.PERCENTILE.INC(Tabla1_Resueltas[CicleTime],0.7)</f>
        <v>9</v>
      </c>
      <c r="S806" s="1">
        <f>_xlfn.PERCENTILE.INC(Tabla1_Resueltas[CicleTime],0.5)</f>
        <v>3</v>
      </c>
    </row>
    <row r="807" spans="1:19" x14ac:dyDescent="0.35">
      <c r="A807" t="s">
        <v>19</v>
      </c>
      <c r="B807" t="s">
        <v>2084</v>
      </c>
      <c r="C807" t="s">
        <v>20</v>
      </c>
      <c r="D807" t="s">
        <v>132</v>
      </c>
      <c r="E807" t="s">
        <v>768</v>
      </c>
      <c r="F807">
        <v>5843886</v>
      </c>
      <c r="G807" s="2">
        <v>44873</v>
      </c>
      <c r="H807" s="2">
        <v>44891</v>
      </c>
      <c r="I807" s="2">
        <v>44874</v>
      </c>
      <c r="J807" s="2">
        <v>44876</v>
      </c>
      <c r="K807" t="s">
        <v>1037</v>
      </c>
      <c r="L807" s="2">
        <v>44876</v>
      </c>
      <c r="M807" s="1">
        <f>Tabla1_Resueltas[[#This Row],[Resuelta]]-Tabla1_Resueltas[[#This Row],[Creada]]</f>
        <v>3</v>
      </c>
      <c r="N807" s="1">
        <f>Tabla1_Resueltas[[#This Row],[Fecha Fin Escalado]]-Tabla1_Resueltas[[#This Row],[Fecha Inicio Escalado]]</f>
        <v>2</v>
      </c>
      <c r="O807" s="1">
        <f>YEAR(Tabla1_Resueltas[[#This Row],[Resuelta]])</f>
        <v>2022</v>
      </c>
      <c r="P807" s="1">
        <f>MONTH(Tabla1_Resueltas[[#This Row],[Resuelta]])</f>
        <v>11</v>
      </c>
      <c r="Q807" s="1">
        <f>_xlfn.PERCENTILE.INC(Tabla1_Resueltas[CicleTime],0.85)</f>
        <v>28</v>
      </c>
      <c r="R807" s="1">
        <f>_xlfn.PERCENTILE.INC(Tabla1_Resueltas[CicleTime],0.7)</f>
        <v>9</v>
      </c>
      <c r="S807" s="1">
        <f>_xlfn.PERCENTILE.INC(Tabla1_Resueltas[CicleTime],0.5)</f>
        <v>3</v>
      </c>
    </row>
    <row r="808" spans="1:19" x14ac:dyDescent="0.35">
      <c r="A808" t="s">
        <v>19</v>
      </c>
      <c r="B808" t="s">
        <v>2084</v>
      </c>
      <c r="C808" t="s">
        <v>20</v>
      </c>
      <c r="D808" t="s">
        <v>132</v>
      </c>
      <c r="E808" t="s">
        <v>769</v>
      </c>
      <c r="F808">
        <v>5843596</v>
      </c>
      <c r="G808" s="2">
        <v>44873</v>
      </c>
      <c r="H808" s="2">
        <v>44891</v>
      </c>
      <c r="I808" s="2">
        <v>44874</v>
      </c>
      <c r="J808" s="2">
        <v>44876</v>
      </c>
      <c r="K808" t="s">
        <v>1037</v>
      </c>
      <c r="L808" s="2">
        <v>44876</v>
      </c>
      <c r="M808" s="1">
        <f>Tabla1_Resueltas[[#This Row],[Resuelta]]-Tabla1_Resueltas[[#This Row],[Creada]]</f>
        <v>3</v>
      </c>
      <c r="N808" s="1">
        <f>Tabla1_Resueltas[[#This Row],[Fecha Fin Escalado]]-Tabla1_Resueltas[[#This Row],[Fecha Inicio Escalado]]</f>
        <v>2</v>
      </c>
      <c r="O808" s="1">
        <f>YEAR(Tabla1_Resueltas[[#This Row],[Resuelta]])</f>
        <v>2022</v>
      </c>
      <c r="P808" s="1">
        <f>MONTH(Tabla1_Resueltas[[#This Row],[Resuelta]])</f>
        <v>11</v>
      </c>
      <c r="Q808" s="1">
        <f>_xlfn.PERCENTILE.INC(Tabla1_Resueltas[CicleTime],0.85)</f>
        <v>28</v>
      </c>
      <c r="R808" s="1">
        <f>_xlfn.PERCENTILE.INC(Tabla1_Resueltas[CicleTime],0.7)</f>
        <v>9</v>
      </c>
      <c r="S808" s="1">
        <f>_xlfn.PERCENTILE.INC(Tabla1_Resueltas[CicleTime],0.5)</f>
        <v>3</v>
      </c>
    </row>
    <row r="809" spans="1:19" x14ac:dyDescent="0.35">
      <c r="A809" t="s">
        <v>19</v>
      </c>
      <c r="B809" t="s">
        <v>2086</v>
      </c>
      <c r="C809" t="s">
        <v>36</v>
      </c>
      <c r="D809" t="s">
        <v>132</v>
      </c>
      <c r="E809" t="s">
        <v>772</v>
      </c>
      <c r="F809">
        <v>5842965</v>
      </c>
      <c r="G809" s="2">
        <v>44873</v>
      </c>
      <c r="H809" s="2">
        <v>44889</v>
      </c>
      <c r="I809" s="2">
        <v>44873</v>
      </c>
      <c r="J809" s="2">
        <v>44874</v>
      </c>
      <c r="K809" t="s">
        <v>1037</v>
      </c>
      <c r="L809" s="2">
        <v>44874</v>
      </c>
      <c r="M809" s="1">
        <f>Tabla1_Resueltas[[#This Row],[Resuelta]]-Tabla1_Resueltas[[#This Row],[Creada]]</f>
        <v>1</v>
      </c>
      <c r="N809" s="1">
        <f>Tabla1_Resueltas[[#This Row],[Fecha Fin Escalado]]-Tabla1_Resueltas[[#This Row],[Fecha Inicio Escalado]]</f>
        <v>1</v>
      </c>
      <c r="O809" s="1">
        <f>YEAR(Tabla1_Resueltas[[#This Row],[Resuelta]])</f>
        <v>2022</v>
      </c>
      <c r="P809" s="1">
        <f>MONTH(Tabla1_Resueltas[[#This Row],[Resuelta]])</f>
        <v>11</v>
      </c>
      <c r="Q809" s="1">
        <f>_xlfn.PERCENTILE.INC(Tabla1_Resueltas[CicleTime],0.85)</f>
        <v>28</v>
      </c>
      <c r="R809" s="1">
        <f>_xlfn.PERCENTILE.INC(Tabla1_Resueltas[CicleTime],0.7)</f>
        <v>9</v>
      </c>
      <c r="S809" s="1">
        <f>_xlfn.PERCENTILE.INC(Tabla1_Resueltas[CicleTime],0.5)</f>
        <v>3</v>
      </c>
    </row>
    <row r="810" spans="1:19" x14ac:dyDescent="0.35">
      <c r="A810" t="s">
        <v>19</v>
      </c>
      <c r="B810" t="s">
        <v>2086</v>
      </c>
      <c r="C810" t="s">
        <v>20</v>
      </c>
      <c r="D810" t="s">
        <v>132</v>
      </c>
      <c r="E810" t="s">
        <v>773</v>
      </c>
      <c r="F810">
        <v>5842952</v>
      </c>
      <c r="G810" s="2">
        <v>44873</v>
      </c>
      <c r="H810" s="2">
        <v>44889</v>
      </c>
      <c r="I810" s="2"/>
      <c r="J810" s="2"/>
      <c r="K810" t="s">
        <v>1037</v>
      </c>
      <c r="L810" s="2">
        <v>44874</v>
      </c>
      <c r="M810" s="1">
        <f>Tabla1_Resueltas[[#This Row],[Resuelta]]-Tabla1_Resueltas[[#This Row],[Creada]]</f>
        <v>1</v>
      </c>
      <c r="N810" s="1">
        <f>Tabla1_Resueltas[[#This Row],[Fecha Fin Escalado]]-Tabla1_Resueltas[[#This Row],[Fecha Inicio Escalado]]</f>
        <v>0</v>
      </c>
      <c r="O810" s="1">
        <f>YEAR(Tabla1_Resueltas[[#This Row],[Resuelta]])</f>
        <v>2022</v>
      </c>
      <c r="P810" s="1">
        <f>MONTH(Tabla1_Resueltas[[#This Row],[Resuelta]])</f>
        <v>11</v>
      </c>
      <c r="Q810" s="1">
        <f>_xlfn.PERCENTILE.INC(Tabla1_Resueltas[CicleTime],0.85)</f>
        <v>28</v>
      </c>
      <c r="R810" s="1">
        <f>_xlfn.PERCENTILE.INC(Tabla1_Resueltas[CicleTime],0.7)</f>
        <v>9</v>
      </c>
      <c r="S810" s="1">
        <f>_xlfn.PERCENTILE.INC(Tabla1_Resueltas[CicleTime],0.5)</f>
        <v>3</v>
      </c>
    </row>
    <row r="811" spans="1:19" x14ac:dyDescent="0.35">
      <c r="A811" t="s">
        <v>19</v>
      </c>
      <c r="B811" t="s">
        <v>2090</v>
      </c>
      <c r="C811" t="s">
        <v>18</v>
      </c>
      <c r="D811" t="s">
        <v>132</v>
      </c>
      <c r="E811" t="s">
        <v>774</v>
      </c>
      <c r="F811">
        <v>5840368</v>
      </c>
      <c r="G811" s="2">
        <v>44872</v>
      </c>
      <c r="H811" s="2">
        <v>44905</v>
      </c>
      <c r="I811" s="2"/>
      <c r="J811" s="2"/>
      <c r="K811" t="s">
        <v>1037</v>
      </c>
      <c r="L811" s="2">
        <v>44890</v>
      </c>
      <c r="M811" s="1">
        <f>Tabla1_Resueltas[[#This Row],[Resuelta]]-Tabla1_Resueltas[[#This Row],[Creada]]</f>
        <v>18</v>
      </c>
      <c r="N811" s="1">
        <f>Tabla1_Resueltas[[#This Row],[Fecha Fin Escalado]]-Tabla1_Resueltas[[#This Row],[Fecha Inicio Escalado]]</f>
        <v>0</v>
      </c>
      <c r="O811" s="1">
        <f>YEAR(Tabla1_Resueltas[[#This Row],[Resuelta]])</f>
        <v>2022</v>
      </c>
      <c r="P811" s="1">
        <f>MONTH(Tabla1_Resueltas[[#This Row],[Resuelta]])</f>
        <v>11</v>
      </c>
      <c r="Q811" s="1">
        <f>_xlfn.PERCENTILE.INC(Tabla1_Resueltas[CicleTime],0.85)</f>
        <v>28</v>
      </c>
      <c r="R811" s="1">
        <f>_xlfn.PERCENTILE.INC(Tabla1_Resueltas[CicleTime],0.7)</f>
        <v>9</v>
      </c>
      <c r="S811" s="1">
        <f>_xlfn.PERCENTILE.INC(Tabla1_Resueltas[CicleTime],0.5)</f>
        <v>3</v>
      </c>
    </row>
    <row r="812" spans="1:19" x14ac:dyDescent="0.35">
      <c r="A812" t="s">
        <v>17</v>
      </c>
      <c r="B812" t="s">
        <v>2083</v>
      </c>
      <c r="C812" t="s">
        <v>18</v>
      </c>
      <c r="D812" t="s">
        <v>132</v>
      </c>
      <c r="E812" t="s">
        <v>775</v>
      </c>
      <c r="F812">
        <v>5840430</v>
      </c>
      <c r="G812" s="2">
        <v>44872</v>
      </c>
      <c r="H812" s="2">
        <v>44887</v>
      </c>
      <c r="I812" s="2"/>
      <c r="J812" s="2"/>
      <c r="K812" t="s">
        <v>1037</v>
      </c>
      <c r="L812" s="2">
        <v>44872</v>
      </c>
      <c r="M812" s="1">
        <f>Tabla1_Resueltas[[#This Row],[Resuelta]]-Tabla1_Resueltas[[#This Row],[Creada]]</f>
        <v>0</v>
      </c>
      <c r="N812" s="1">
        <f>Tabla1_Resueltas[[#This Row],[Fecha Fin Escalado]]-Tabla1_Resueltas[[#This Row],[Fecha Inicio Escalado]]</f>
        <v>0</v>
      </c>
      <c r="O812" s="1">
        <f>YEAR(Tabla1_Resueltas[[#This Row],[Resuelta]])</f>
        <v>2022</v>
      </c>
      <c r="P812" s="1">
        <f>MONTH(Tabla1_Resueltas[[#This Row],[Resuelta]])</f>
        <v>11</v>
      </c>
      <c r="Q812" s="1">
        <f>_xlfn.PERCENTILE.INC(Tabla1_Resueltas[CicleTime],0.85)</f>
        <v>28</v>
      </c>
      <c r="R812" s="1">
        <f>_xlfn.PERCENTILE.INC(Tabla1_Resueltas[CicleTime],0.7)</f>
        <v>9</v>
      </c>
      <c r="S812" s="1">
        <f>_xlfn.PERCENTILE.INC(Tabla1_Resueltas[CicleTime],0.5)</f>
        <v>3</v>
      </c>
    </row>
    <row r="813" spans="1:19" x14ac:dyDescent="0.35">
      <c r="A813" t="s">
        <v>17</v>
      </c>
      <c r="B813" t="s">
        <v>2083</v>
      </c>
      <c r="C813" t="s">
        <v>20</v>
      </c>
      <c r="D813" t="s">
        <v>132</v>
      </c>
      <c r="E813" t="s">
        <v>777</v>
      </c>
      <c r="F813">
        <v>5840073</v>
      </c>
      <c r="G813" s="2">
        <v>44872</v>
      </c>
      <c r="H813" s="2">
        <v>44887</v>
      </c>
      <c r="I813" s="2"/>
      <c r="J813" s="2"/>
      <c r="K813" t="s">
        <v>1037</v>
      </c>
      <c r="L813" s="2">
        <v>44872</v>
      </c>
      <c r="M813" s="1">
        <f>Tabla1_Resueltas[[#This Row],[Resuelta]]-Tabla1_Resueltas[[#This Row],[Creada]]</f>
        <v>0</v>
      </c>
      <c r="N813" s="1">
        <f>Tabla1_Resueltas[[#This Row],[Fecha Fin Escalado]]-Tabla1_Resueltas[[#This Row],[Fecha Inicio Escalado]]</f>
        <v>0</v>
      </c>
      <c r="O813" s="1">
        <f>YEAR(Tabla1_Resueltas[[#This Row],[Resuelta]])</f>
        <v>2022</v>
      </c>
      <c r="P813" s="1">
        <f>MONTH(Tabla1_Resueltas[[#This Row],[Resuelta]])</f>
        <v>11</v>
      </c>
      <c r="Q813" s="1">
        <f>_xlfn.PERCENTILE.INC(Tabla1_Resueltas[CicleTime],0.85)</f>
        <v>28</v>
      </c>
      <c r="R813" s="1">
        <f>_xlfn.PERCENTILE.INC(Tabla1_Resueltas[CicleTime],0.7)</f>
        <v>9</v>
      </c>
      <c r="S813" s="1">
        <f>_xlfn.PERCENTILE.INC(Tabla1_Resueltas[CicleTime],0.5)</f>
        <v>3</v>
      </c>
    </row>
    <row r="814" spans="1:19" x14ac:dyDescent="0.35">
      <c r="A814" t="s">
        <v>19</v>
      </c>
      <c r="B814" t="s">
        <v>2090</v>
      </c>
      <c r="C814" t="s">
        <v>18</v>
      </c>
      <c r="D814" t="s">
        <v>132</v>
      </c>
      <c r="E814" t="s">
        <v>778</v>
      </c>
      <c r="F814">
        <v>5839028</v>
      </c>
      <c r="G814" s="2">
        <v>44872</v>
      </c>
      <c r="H814" s="2">
        <v>44905</v>
      </c>
      <c r="I814" s="2"/>
      <c r="J814" s="2"/>
      <c r="K814" t="s">
        <v>1037</v>
      </c>
      <c r="L814" s="2">
        <v>44890</v>
      </c>
      <c r="M814" s="1">
        <f>Tabla1_Resueltas[[#This Row],[Resuelta]]-Tabla1_Resueltas[[#This Row],[Creada]]</f>
        <v>18</v>
      </c>
      <c r="N814" s="1">
        <f>Tabla1_Resueltas[[#This Row],[Fecha Fin Escalado]]-Tabla1_Resueltas[[#This Row],[Fecha Inicio Escalado]]</f>
        <v>0</v>
      </c>
      <c r="O814" s="1">
        <f>YEAR(Tabla1_Resueltas[[#This Row],[Resuelta]])</f>
        <v>2022</v>
      </c>
      <c r="P814" s="1">
        <f>MONTH(Tabla1_Resueltas[[#This Row],[Resuelta]])</f>
        <v>11</v>
      </c>
      <c r="Q814" s="1">
        <f>_xlfn.PERCENTILE.INC(Tabla1_Resueltas[CicleTime],0.85)</f>
        <v>28</v>
      </c>
      <c r="R814" s="1">
        <f>_xlfn.PERCENTILE.INC(Tabla1_Resueltas[CicleTime],0.7)</f>
        <v>9</v>
      </c>
      <c r="S814" s="1">
        <f>_xlfn.PERCENTILE.INC(Tabla1_Resueltas[CicleTime],0.5)</f>
        <v>3</v>
      </c>
    </row>
    <row r="815" spans="1:19" x14ac:dyDescent="0.35">
      <c r="A815" t="s">
        <v>19</v>
      </c>
      <c r="B815" t="s">
        <v>2084</v>
      </c>
      <c r="C815" t="s">
        <v>20</v>
      </c>
      <c r="D815" t="s">
        <v>132</v>
      </c>
      <c r="E815" t="s">
        <v>779</v>
      </c>
      <c r="F815">
        <v>5836737</v>
      </c>
      <c r="G815" s="2">
        <v>44872</v>
      </c>
      <c r="H815" s="2">
        <v>44889</v>
      </c>
      <c r="I815" s="2"/>
      <c r="J815" s="2"/>
      <c r="K815" t="s">
        <v>1037</v>
      </c>
      <c r="L815" s="2">
        <v>44874</v>
      </c>
      <c r="M815" s="1">
        <f>Tabla1_Resueltas[[#This Row],[Resuelta]]-Tabla1_Resueltas[[#This Row],[Creada]]</f>
        <v>2</v>
      </c>
      <c r="N815" s="1">
        <f>Tabla1_Resueltas[[#This Row],[Fecha Fin Escalado]]-Tabla1_Resueltas[[#This Row],[Fecha Inicio Escalado]]</f>
        <v>0</v>
      </c>
      <c r="O815" s="1">
        <f>YEAR(Tabla1_Resueltas[[#This Row],[Resuelta]])</f>
        <v>2022</v>
      </c>
      <c r="P815" s="1">
        <f>MONTH(Tabla1_Resueltas[[#This Row],[Resuelta]])</f>
        <v>11</v>
      </c>
      <c r="Q815" s="1">
        <f>_xlfn.PERCENTILE.INC(Tabla1_Resueltas[CicleTime],0.85)</f>
        <v>28</v>
      </c>
      <c r="R815" s="1">
        <f>_xlfn.PERCENTILE.INC(Tabla1_Resueltas[CicleTime],0.7)</f>
        <v>9</v>
      </c>
      <c r="S815" s="1">
        <f>_xlfn.PERCENTILE.INC(Tabla1_Resueltas[CicleTime],0.5)</f>
        <v>3</v>
      </c>
    </row>
    <row r="816" spans="1:19" x14ac:dyDescent="0.35">
      <c r="A816" t="s">
        <v>19</v>
      </c>
      <c r="B816" t="s">
        <v>2088</v>
      </c>
      <c r="C816" t="s">
        <v>20</v>
      </c>
      <c r="D816" t="s">
        <v>132</v>
      </c>
      <c r="E816" t="s">
        <v>780</v>
      </c>
      <c r="F816">
        <v>5836258</v>
      </c>
      <c r="G816" s="2">
        <v>44872</v>
      </c>
      <c r="H816" s="2">
        <v>44897</v>
      </c>
      <c r="I816" s="2">
        <v>44872</v>
      </c>
      <c r="J816" s="2">
        <v>44881</v>
      </c>
      <c r="K816" t="s">
        <v>1037</v>
      </c>
      <c r="L816" s="2">
        <v>44881</v>
      </c>
      <c r="M816" s="1">
        <f>Tabla1_Resueltas[[#This Row],[Resuelta]]-Tabla1_Resueltas[[#This Row],[Creada]]</f>
        <v>9</v>
      </c>
      <c r="N816" s="1">
        <f>Tabla1_Resueltas[[#This Row],[Fecha Fin Escalado]]-Tabla1_Resueltas[[#This Row],[Fecha Inicio Escalado]]</f>
        <v>9</v>
      </c>
      <c r="O816" s="1">
        <f>YEAR(Tabla1_Resueltas[[#This Row],[Resuelta]])</f>
        <v>2022</v>
      </c>
      <c r="P816" s="1">
        <f>MONTH(Tabla1_Resueltas[[#This Row],[Resuelta]])</f>
        <v>11</v>
      </c>
      <c r="Q816" s="1">
        <f>_xlfn.PERCENTILE.INC(Tabla1_Resueltas[CicleTime],0.85)</f>
        <v>28</v>
      </c>
      <c r="R816" s="1">
        <f>_xlfn.PERCENTILE.INC(Tabla1_Resueltas[CicleTime],0.7)</f>
        <v>9</v>
      </c>
      <c r="S816" s="1">
        <f>_xlfn.PERCENTILE.INC(Tabla1_Resueltas[CicleTime],0.5)</f>
        <v>3</v>
      </c>
    </row>
    <row r="817" spans="1:19" x14ac:dyDescent="0.35">
      <c r="A817" t="s">
        <v>19</v>
      </c>
      <c r="B817" t="s">
        <v>2086</v>
      </c>
      <c r="C817" t="s">
        <v>43</v>
      </c>
      <c r="D817" t="s">
        <v>132</v>
      </c>
      <c r="E817" t="s">
        <v>781</v>
      </c>
      <c r="F817">
        <v>5836223</v>
      </c>
      <c r="G817" s="2">
        <v>44872</v>
      </c>
      <c r="H817" s="2">
        <v>44888</v>
      </c>
      <c r="I817" s="2">
        <v>44872</v>
      </c>
      <c r="J817" s="2">
        <v>44873</v>
      </c>
      <c r="K817" t="s">
        <v>1037</v>
      </c>
      <c r="L817" s="2">
        <v>44873</v>
      </c>
      <c r="M817" s="1">
        <f>Tabla1_Resueltas[[#This Row],[Resuelta]]-Tabla1_Resueltas[[#This Row],[Creada]]</f>
        <v>1</v>
      </c>
      <c r="N817" s="1">
        <f>Tabla1_Resueltas[[#This Row],[Fecha Fin Escalado]]-Tabla1_Resueltas[[#This Row],[Fecha Inicio Escalado]]</f>
        <v>1</v>
      </c>
      <c r="O817" s="1">
        <f>YEAR(Tabla1_Resueltas[[#This Row],[Resuelta]])</f>
        <v>2022</v>
      </c>
      <c r="P817" s="1">
        <f>MONTH(Tabla1_Resueltas[[#This Row],[Resuelta]])</f>
        <v>11</v>
      </c>
      <c r="Q817" s="1">
        <f>_xlfn.PERCENTILE.INC(Tabla1_Resueltas[CicleTime],0.85)</f>
        <v>28</v>
      </c>
      <c r="R817" s="1">
        <f>_xlfn.PERCENTILE.INC(Tabla1_Resueltas[CicleTime],0.7)</f>
        <v>9</v>
      </c>
      <c r="S817" s="1">
        <f>_xlfn.PERCENTILE.INC(Tabla1_Resueltas[CicleTime],0.5)</f>
        <v>3</v>
      </c>
    </row>
    <row r="818" spans="1:19" x14ac:dyDescent="0.35">
      <c r="A818" t="s">
        <v>19</v>
      </c>
      <c r="B818" t="s">
        <v>2086</v>
      </c>
      <c r="C818" t="s">
        <v>20</v>
      </c>
      <c r="D818" t="s">
        <v>132</v>
      </c>
      <c r="E818" t="s">
        <v>782</v>
      </c>
      <c r="F818">
        <v>5835905</v>
      </c>
      <c r="G818" s="2">
        <v>44872</v>
      </c>
      <c r="H818" s="2">
        <v>44888</v>
      </c>
      <c r="I818" s="2">
        <v>44872</v>
      </c>
      <c r="J818" s="2">
        <v>44873</v>
      </c>
      <c r="K818" t="s">
        <v>1037</v>
      </c>
      <c r="L818" s="2">
        <v>44873</v>
      </c>
      <c r="M818" s="1">
        <f>Tabla1_Resueltas[[#This Row],[Resuelta]]-Tabla1_Resueltas[[#This Row],[Creada]]</f>
        <v>1</v>
      </c>
      <c r="N818" s="1">
        <f>Tabla1_Resueltas[[#This Row],[Fecha Fin Escalado]]-Tabla1_Resueltas[[#This Row],[Fecha Inicio Escalado]]</f>
        <v>1</v>
      </c>
      <c r="O818" s="1">
        <f>YEAR(Tabla1_Resueltas[[#This Row],[Resuelta]])</f>
        <v>2022</v>
      </c>
      <c r="P818" s="1">
        <f>MONTH(Tabla1_Resueltas[[#This Row],[Resuelta]])</f>
        <v>11</v>
      </c>
      <c r="Q818" s="1">
        <f>_xlfn.PERCENTILE.INC(Tabla1_Resueltas[CicleTime],0.85)</f>
        <v>28</v>
      </c>
      <c r="R818" s="1">
        <f>_xlfn.PERCENTILE.INC(Tabla1_Resueltas[CicleTime],0.7)</f>
        <v>9</v>
      </c>
      <c r="S818" s="1">
        <f>_xlfn.PERCENTILE.INC(Tabla1_Resueltas[CicleTime],0.5)</f>
        <v>3</v>
      </c>
    </row>
    <row r="819" spans="1:19" x14ac:dyDescent="0.35">
      <c r="A819" t="s">
        <v>19</v>
      </c>
      <c r="B819" t="s">
        <v>2086</v>
      </c>
      <c r="C819" t="s">
        <v>20</v>
      </c>
      <c r="D819" t="s">
        <v>132</v>
      </c>
      <c r="E819" t="s">
        <v>783</v>
      </c>
      <c r="F819">
        <v>5835902</v>
      </c>
      <c r="G819" s="2">
        <v>44872</v>
      </c>
      <c r="H819" s="2">
        <v>44887</v>
      </c>
      <c r="I819" s="2"/>
      <c r="J819" s="2"/>
      <c r="K819" t="s">
        <v>1037</v>
      </c>
      <c r="L819" s="2">
        <v>44872</v>
      </c>
      <c r="M819" s="1">
        <f>Tabla1_Resueltas[[#This Row],[Resuelta]]-Tabla1_Resueltas[[#This Row],[Creada]]</f>
        <v>0</v>
      </c>
      <c r="N819" s="1">
        <f>Tabla1_Resueltas[[#This Row],[Fecha Fin Escalado]]-Tabla1_Resueltas[[#This Row],[Fecha Inicio Escalado]]</f>
        <v>0</v>
      </c>
      <c r="O819" s="1">
        <f>YEAR(Tabla1_Resueltas[[#This Row],[Resuelta]])</f>
        <v>2022</v>
      </c>
      <c r="P819" s="1">
        <f>MONTH(Tabla1_Resueltas[[#This Row],[Resuelta]])</f>
        <v>11</v>
      </c>
      <c r="Q819" s="1">
        <f>_xlfn.PERCENTILE.INC(Tabla1_Resueltas[CicleTime],0.85)</f>
        <v>28</v>
      </c>
      <c r="R819" s="1">
        <f>_xlfn.PERCENTILE.INC(Tabla1_Resueltas[CicleTime],0.7)</f>
        <v>9</v>
      </c>
      <c r="S819" s="1">
        <f>_xlfn.PERCENTILE.INC(Tabla1_Resueltas[CicleTime],0.5)</f>
        <v>3</v>
      </c>
    </row>
    <row r="820" spans="1:19" x14ac:dyDescent="0.35">
      <c r="A820" t="s">
        <v>19</v>
      </c>
      <c r="B820" t="s">
        <v>2086</v>
      </c>
      <c r="C820" t="s">
        <v>20</v>
      </c>
      <c r="D820" t="s">
        <v>132</v>
      </c>
      <c r="E820" t="s">
        <v>784</v>
      </c>
      <c r="F820">
        <v>5835894</v>
      </c>
      <c r="G820" s="2">
        <v>44872</v>
      </c>
      <c r="H820" s="2">
        <v>44889</v>
      </c>
      <c r="I820" s="2"/>
      <c r="J820" s="2"/>
      <c r="K820" t="s">
        <v>1037</v>
      </c>
      <c r="L820" s="2">
        <v>44874</v>
      </c>
      <c r="M820" s="1">
        <f>Tabla1_Resueltas[[#This Row],[Resuelta]]-Tabla1_Resueltas[[#This Row],[Creada]]</f>
        <v>2</v>
      </c>
      <c r="N820" s="1">
        <f>Tabla1_Resueltas[[#This Row],[Fecha Fin Escalado]]-Tabla1_Resueltas[[#This Row],[Fecha Inicio Escalado]]</f>
        <v>0</v>
      </c>
      <c r="O820" s="1">
        <f>YEAR(Tabla1_Resueltas[[#This Row],[Resuelta]])</f>
        <v>2022</v>
      </c>
      <c r="P820" s="1">
        <f>MONTH(Tabla1_Resueltas[[#This Row],[Resuelta]])</f>
        <v>11</v>
      </c>
      <c r="Q820" s="1">
        <f>_xlfn.PERCENTILE.INC(Tabla1_Resueltas[CicleTime],0.85)</f>
        <v>28</v>
      </c>
      <c r="R820" s="1">
        <f>_xlfn.PERCENTILE.INC(Tabla1_Resueltas[CicleTime],0.7)</f>
        <v>9</v>
      </c>
      <c r="S820" s="1">
        <f>_xlfn.PERCENTILE.INC(Tabla1_Resueltas[CicleTime],0.5)</f>
        <v>3</v>
      </c>
    </row>
    <row r="821" spans="1:19" x14ac:dyDescent="0.35">
      <c r="A821" t="s">
        <v>19</v>
      </c>
      <c r="B821" t="s">
        <v>2086</v>
      </c>
      <c r="C821" t="s">
        <v>20</v>
      </c>
      <c r="D821" t="s">
        <v>132</v>
      </c>
      <c r="E821" t="s">
        <v>785</v>
      </c>
      <c r="F821">
        <v>5835890</v>
      </c>
      <c r="G821" s="2">
        <v>44872</v>
      </c>
      <c r="H821" s="2">
        <v>44888</v>
      </c>
      <c r="I821" s="2"/>
      <c r="J821" s="2"/>
      <c r="K821" t="s">
        <v>1037</v>
      </c>
      <c r="L821" s="2">
        <v>44873</v>
      </c>
      <c r="M821" s="1">
        <f>Tabla1_Resueltas[[#This Row],[Resuelta]]-Tabla1_Resueltas[[#This Row],[Creada]]</f>
        <v>1</v>
      </c>
      <c r="N821" s="1">
        <f>Tabla1_Resueltas[[#This Row],[Fecha Fin Escalado]]-Tabla1_Resueltas[[#This Row],[Fecha Inicio Escalado]]</f>
        <v>0</v>
      </c>
      <c r="O821" s="1">
        <f>YEAR(Tabla1_Resueltas[[#This Row],[Resuelta]])</f>
        <v>2022</v>
      </c>
      <c r="P821" s="1">
        <f>MONTH(Tabla1_Resueltas[[#This Row],[Resuelta]])</f>
        <v>11</v>
      </c>
      <c r="Q821" s="1">
        <f>_xlfn.PERCENTILE.INC(Tabla1_Resueltas[CicleTime],0.85)</f>
        <v>28</v>
      </c>
      <c r="R821" s="1">
        <f>_xlfn.PERCENTILE.INC(Tabla1_Resueltas[CicleTime],0.7)</f>
        <v>9</v>
      </c>
      <c r="S821" s="1">
        <f>_xlfn.PERCENTILE.INC(Tabla1_Resueltas[CicleTime],0.5)</f>
        <v>3</v>
      </c>
    </row>
    <row r="822" spans="1:19" x14ac:dyDescent="0.35">
      <c r="A822" t="s">
        <v>19</v>
      </c>
      <c r="B822" t="s">
        <v>2086</v>
      </c>
      <c r="C822" t="s">
        <v>20</v>
      </c>
      <c r="D822" t="s">
        <v>132</v>
      </c>
      <c r="E822" t="s">
        <v>786</v>
      </c>
      <c r="F822">
        <v>5835858</v>
      </c>
      <c r="G822" s="2">
        <v>44872</v>
      </c>
      <c r="H822" s="2">
        <v>44887</v>
      </c>
      <c r="I822" s="2"/>
      <c r="J822" s="2"/>
      <c r="K822" t="s">
        <v>1037</v>
      </c>
      <c r="L822" s="2">
        <v>44872</v>
      </c>
      <c r="M822" s="1">
        <f>Tabla1_Resueltas[[#This Row],[Resuelta]]-Tabla1_Resueltas[[#This Row],[Creada]]</f>
        <v>0</v>
      </c>
      <c r="N822" s="1">
        <f>Tabla1_Resueltas[[#This Row],[Fecha Fin Escalado]]-Tabla1_Resueltas[[#This Row],[Fecha Inicio Escalado]]</f>
        <v>0</v>
      </c>
      <c r="O822" s="1">
        <f>YEAR(Tabla1_Resueltas[[#This Row],[Resuelta]])</f>
        <v>2022</v>
      </c>
      <c r="P822" s="1">
        <f>MONTH(Tabla1_Resueltas[[#This Row],[Resuelta]])</f>
        <v>11</v>
      </c>
      <c r="Q822" s="1">
        <f>_xlfn.PERCENTILE.INC(Tabla1_Resueltas[CicleTime],0.85)</f>
        <v>28</v>
      </c>
      <c r="R822" s="1">
        <f>_xlfn.PERCENTILE.INC(Tabla1_Resueltas[CicleTime],0.7)</f>
        <v>9</v>
      </c>
      <c r="S822" s="1">
        <f>_xlfn.PERCENTILE.INC(Tabla1_Resueltas[CicleTime],0.5)</f>
        <v>3</v>
      </c>
    </row>
    <row r="823" spans="1:19" x14ac:dyDescent="0.35">
      <c r="A823" t="s">
        <v>17</v>
      </c>
      <c r="B823" t="s">
        <v>2083</v>
      </c>
      <c r="C823" t="s">
        <v>20</v>
      </c>
      <c r="D823" t="s">
        <v>132</v>
      </c>
      <c r="E823" t="s">
        <v>787</v>
      </c>
      <c r="F823">
        <v>5834143</v>
      </c>
      <c r="G823" s="2">
        <v>44872</v>
      </c>
      <c r="H823" s="2">
        <v>44887</v>
      </c>
      <c r="I823" s="2"/>
      <c r="J823" s="2"/>
      <c r="K823" t="s">
        <v>1037</v>
      </c>
      <c r="L823" s="2">
        <v>44872</v>
      </c>
      <c r="M823" s="1">
        <f>Tabla1_Resueltas[[#This Row],[Resuelta]]-Tabla1_Resueltas[[#This Row],[Creada]]</f>
        <v>0</v>
      </c>
      <c r="N823" s="1">
        <f>Tabla1_Resueltas[[#This Row],[Fecha Fin Escalado]]-Tabla1_Resueltas[[#This Row],[Fecha Inicio Escalado]]</f>
        <v>0</v>
      </c>
      <c r="O823" s="1">
        <f>YEAR(Tabla1_Resueltas[[#This Row],[Resuelta]])</f>
        <v>2022</v>
      </c>
      <c r="P823" s="1">
        <f>MONTH(Tabla1_Resueltas[[#This Row],[Resuelta]])</f>
        <v>11</v>
      </c>
      <c r="Q823" s="1">
        <f>_xlfn.PERCENTILE.INC(Tabla1_Resueltas[CicleTime],0.85)</f>
        <v>28</v>
      </c>
      <c r="R823" s="1">
        <f>_xlfn.PERCENTILE.INC(Tabla1_Resueltas[CicleTime],0.7)</f>
        <v>9</v>
      </c>
      <c r="S823" s="1">
        <f>_xlfn.PERCENTILE.INC(Tabla1_Resueltas[CicleTime],0.5)</f>
        <v>3</v>
      </c>
    </row>
    <row r="824" spans="1:19" x14ac:dyDescent="0.35">
      <c r="A824" t="s">
        <v>17</v>
      </c>
      <c r="B824" t="s">
        <v>2083</v>
      </c>
      <c r="C824" t="s">
        <v>20</v>
      </c>
      <c r="D824" t="s">
        <v>132</v>
      </c>
      <c r="E824" t="s">
        <v>788</v>
      </c>
      <c r="F824">
        <v>5828791</v>
      </c>
      <c r="G824" s="2">
        <v>44869</v>
      </c>
      <c r="H824" s="2">
        <v>44884</v>
      </c>
      <c r="I824" s="2"/>
      <c r="J824" s="2"/>
      <c r="K824" t="s">
        <v>1037</v>
      </c>
      <c r="L824" s="2">
        <v>44869</v>
      </c>
      <c r="M824" s="1">
        <f>Tabla1_Resueltas[[#This Row],[Resuelta]]-Tabla1_Resueltas[[#This Row],[Creada]]</f>
        <v>0</v>
      </c>
      <c r="N824" s="1">
        <f>Tabla1_Resueltas[[#This Row],[Fecha Fin Escalado]]-Tabla1_Resueltas[[#This Row],[Fecha Inicio Escalado]]</f>
        <v>0</v>
      </c>
      <c r="O824" s="1">
        <f>YEAR(Tabla1_Resueltas[[#This Row],[Resuelta]])</f>
        <v>2022</v>
      </c>
      <c r="P824" s="1">
        <f>MONTH(Tabla1_Resueltas[[#This Row],[Resuelta]])</f>
        <v>11</v>
      </c>
      <c r="Q824" s="1">
        <f>_xlfn.PERCENTILE.INC(Tabla1_Resueltas[CicleTime],0.85)</f>
        <v>28</v>
      </c>
      <c r="R824" s="1">
        <f>_xlfn.PERCENTILE.INC(Tabla1_Resueltas[CicleTime],0.7)</f>
        <v>9</v>
      </c>
      <c r="S824" s="1">
        <f>_xlfn.PERCENTILE.INC(Tabla1_Resueltas[CicleTime],0.5)</f>
        <v>3</v>
      </c>
    </row>
    <row r="825" spans="1:19" x14ac:dyDescent="0.35">
      <c r="A825" t="s">
        <v>19</v>
      </c>
      <c r="B825" t="s">
        <v>2086</v>
      </c>
      <c r="C825" t="s">
        <v>20</v>
      </c>
      <c r="D825" t="s">
        <v>132</v>
      </c>
      <c r="E825" t="s">
        <v>789</v>
      </c>
      <c r="F825">
        <v>5828699</v>
      </c>
      <c r="G825" s="2">
        <v>44869</v>
      </c>
      <c r="H825" s="2">
        <v>44884</v>
      </c>
      <c r="I825" s="2"/>
      <c r="J825" s="2"/>
      <c r="K825" t="s">
        <v>1037</v>
      </c>
      <c r="L825" s="2">
        <v>44869</v>
      </c>
      <c r="M825" s="1">
        <f>Tabla1_Resueltas[[#This Row],[Resuelta]]-Tabla1_Resueltas[[#This Row],[Creada]]</f>
        <v>0</v>
      </c>
      <c r="N825" s="1">
        <f>Tabla1_Resueltas[[#This Row],[Fecha Fin Escalado]]-Tabla1_Resueltas[[#This Row],[Fecha Inicio Escalado]]</f>
        <v>0</v>
      </c>
      <c r="O825" s="1">
        <f>YEAR(Tabla1_Resueltas[[#This Row],[Resuelta]])</f>
        <v>2022</v>
      </c>
      <c r="P825" s="1">
        <f>MONTH(Tabla1_Resueltas[[#This Row],[Resuelta]])</f>
        <v>11</v>
      </c>
      <c r="Q825" s="1">
        <f>_xlfn.PERCENTILE.INC(Tabla1_Resueltas[CicleTime],0.85)</f>
        <v>28</v>
      </c>
      <c r="R825" s="1">
        <f>_xlfn.PERCENTILE.INC(Tabla1_Resueltas[CicleTime],0.7)</f>
        <v>9</v>
      </c>
      <c r="S825" s="1">
        <f>_xlfn.PERCENTILE.INC(Tabla1_Resueltas[CicleTime],0.5)</f>
        <v>3</v>
      </c>
    </row>
    <row r="826" spans="1:19" x14ac:dyDescent="0.35">
      <c r="A826" t="s">
        <v>19</v>
      </c>
      <c r="B826" t="s">
        <v>2084</v>
      </c>
      <c r="C826" t="s">
        <v>20</v>
      </c>
      <c r="D826" t="s">
        <v>132</v>
      </c>
      <c r="E826" t="s">
        <v>790</v>
      </c>
      <c r="F826">
        <v>5827955</v>
      </c>
      <c r="G826" s="2">
        <v>44869</v>
      </c>
      <c r="H826" s="2">
        <v>44884</v>
      </c>
      <c r="I826" s="2">
        <v>44869</v>
      </c>
      <c r="J826" s="2">
        <v>44869</v>
      </c>
      <c r="K826" t="s">
        <v>1037</v>
      </c>
      <c r="L826" s="2">
        <v>44869</v>
      </c>
      <c r="M826" s="1">
        <f>Tabla1_Resueltas[[#This Row],[Resuelta]]-Tabla1_Resueltas[[#This Row],[Creada]]</f>
        <v>0</v>
      </c>
      <c r="N826" s="1">
        <f>Tabla1_Resueltas[[#This Row],[Fecha Fin Escalado]]-Tabla1_Resueltas[[#This Row],[Fecha Inicio Escalado]]</f>
        <v>0</v>
      </c>
      <c r="O826" s="1">
        <f>YEAR(Tabla1_Resueltas[[#This Row],[Resuelta]])</f>
        <v>2022</v>
      </c>
      <c r="P826" s="1">
        <f>MONTH(Tabla1_Resueltas[[#This Row],[Resuelta]])</f>
        <v>11</v>
      </c>
      <c r="Q826" s="1">
        <f>_xlfn.PERCENTILE.INC(Tabla1_Resueltas[CicleTime],0.85)</f>
        <v>28</v>
      </c>
      <c r="R826" s="1">
        <f>_xlfn.PERCENTILE.INC(Tabla1_Resueltas[CicleTime],0.7)</f>
        <v>9</v>
      </c>
      <c r="S826" s="1">
        <f>_xlfn.PERCENTILE.INC(Tabla1_Resueltas[CicleTime],0.5)</f>
        <v>3</v>
      </c>
    </row>
    <row r="827" spans="1:19" x14ac:dyDescent="0.35">
      <c r="A827" t="s">
        <v>19</v>
      </c>
      <c r="B827" t="s">
        <v>2084</v>
      </c>
      <c r="C827" t="s">
        <v>20</v>
      </c>
      <c r="D827" t="s">
        <v>132</v>
      </c>
      <c r="E827" t="s">
        <v>791</v>
      </c>
      <c r="F827">
        <v>5827945</v>
      </c>
      <c r="G827" s="2">
        <v>44869</v>
      </c>
      <c r="H827" s="2">
        <v>44895</v>
      </c>
      <c r="I827" s="2">
        <v>44869</v>
      </c>
      <c r="J827" s="2">
        <v>44879</v>
      </c>
      <c r="K827" t="s">
        <v>1037</v>
      </c>
      <c r="L827" s="2">
        <v>44879</v>
      </c>
      <c r="M827" s="1">
        <f>Tabla1_Resueltas[[#This Row],[Resuelta]]-Tabla1_Resueltas[[#This Row],[Creada]]</f>
        <v>10</v>
      </c>
      <c r="N827" s="1">
        <f>Tabla1_Resueltas[[#This Row],[Fecha Fin Escalado]]-Tabla1_Resueltas[[#This Row],[Fecha Inicio Escalado]]</f>
        <v>10</v>
      </c>
      <c r="O827" s="1">
        <f>YEAR(Tabla1_Resueltas[[#This Row],[Resuelta]])</f>
        <v>2022</v>
      </c>
      <c r="P827" s="1">
        <f>MONTH(Tabla1_Resueltas[[#This Row],[Resuelta]])</f>
        <v>11</v>
      </c>
      <c r="Q827" s="1">
        <f>_xlfn.PERCENTILE.INC(Tabla1_Resueltas[CicleTime],0.85)</f>
        <v>28</v>
      </c>
      <c r="R827" s="1">
        <f>_xlfn.PERCENTILE.INC(Tabla1_Resueltas[CicleTime],0.7)</f>
        <v>9</v>
      </c>
      <c r="S827" s="1">
        <f>_xlfn.PERCENTILE.INC(Tabla1_Resueltas[CicleTime],0.5)</f>
        <v>3</v>
      </c>
    </row>
    <row r="828" spans="1:19" x14ac:dyDescent="0.35">
      <c r="A828" t="s">
        <v>19</v>
      </c>
      <c r="B828" t="s">
        <v>2084</v>
      </c>
      <c r="C828" t="s">
        <v>20</v>
      </c>
      <c r="D828" t="s">
        <v>132</v>
      </c>
      <c r="E828" t="s">
        <v>794</v>
      </c>
      <c r="F828">
        <v>5827687</v>
      </c>
      <c r="G828" s="2">
        <v>44869</v>
      </c>
      <c r="H828" s="2">
        <v>44891</v>
      </c>
      <c r="I828" s="2">
        <v>44869</v>
      </c>
      <c r="J828" s="2">
        <v>44876</v>
      </c>
      <c r="K828" t="s">
        <v>1037</v>
      </c>
      <c r="L828" s="2">
        <v>44876</v>
      </c>
      <c r="M828" s="1">
        <f>Tabla1_Resueltas[[#This Row],[Resuelta]]-Tabla1_Resueltas[[#This Row],[Creada]]</f>
        <v>7</v>
      </c>
      <c r="N828" s="1">
        <f>Tabla1_Resueltas[[#This Row],[Fecha Fin Escalado]]-Tabla1_Resueltas[[#This Row],[Fecha Inicio Escalado]]</f>
        <v>7</v>
      </c>
      <c r="O828" s="1">
        <f>YEAR(Tabla1_Resueltas[[#This Row],[Resuelta]])</f>
        <v>2022</v>
      </c>
      <c r="P828" s="1">
        <f>MONTH(Tabla1_Resueltas[[#This Row],[Resuelta]])</f>
        <v>11</v>
      </c>
      <c r="Q828" s="1">
        <f>_xlfn.PERCENTILE.INC(Tabla1_Resueltas[CicleTime],0.85)</f>
        <v>28</v>
      </c>
      <c r="R828" s="1">
        <f>_xlfn.PERCENTILE.INC(Tabla1_Resueltas[CicleTime],0.7)</f>
        <v>9</v>
      </c>
      <c r="S828" s="1">
        <f>_xlfn.PERCENTILE.INC(Tabla1_Resueltas[CicleTime],0.5)</f>
        <v>3</v>
      </c>
    </row>
    <row r="829" spans="1:19" x14ac:dyDescent="0.35">
      <c r="A829" t="s">
        <v>19</v>
      </c>
      <c r="B829" t="s">
        <v>2084</v>
      </c>
      <c r="C829" t="s">
        <v>20</v>
      </c>
      <c r="D829" t="s">
        <v>132</v>
      </c>
      <c r="E829" t="s">
        <v>796</v>
      </c>
      <c r="F829">
        <v>5827654</v>
      </c>
      <c r="G829" s="2">
        <v>44869</v>
      </c>
      <c r="H829" s="2">
        <v>44887</v>
      </c>
      <c r="I829" s="2">
        <v>44869</v>
      </c>
      <c r="J829" s="2">
        <v>44872</v>
      </c>
      <c r="K829" t="s">
        <v>1037</v>
      </c>
      <c r="L829" s="2">
        <v>44872</v>
      </c>
      <c r="M829" s="1">
        <f>Tabla1_Resueltas[[#This Row],[Resuelta]]-Tabla1_Resueltas[[#This Row],[Creada]]</f>
        <v>3</v>
      </c>
      <c r="N829" s="1">
        <f>Tabla1_Resueltas[[#This Row],[Fecha Fin Escalado]]-Tabla1_Resueltas[[#This Row],[Fecha Inicio Escalado]]</f>
        <v>3</v>
      </c>
      <c r="O829" s="1">
        <f>YEAR(Tabla1_Resueltas[[#This Row],[Resuelta]])</f>
        <v>2022</v>
      </c>
      <c r="P829" s="1">
        <f>MONTH(Tabla1_Resueltas[[#This Row],[Resuelta]])</f>
        <v>11</v>
      </c>
      <c r="Q829" s="1">
        <f>_xlfn.PERCENTILE.INC(Tabla1_Resueltas[CicleTime],0.85)</f>
        <v>28</v>
      </c>
      <c r="R829" s="1">
        <f>_xlfn.PERCENTILE.INC(Tabla1_Resueltas[CicleTime],0.7)</f>
        <v>9</v>
      </c>
      <c r="S829" s="1">
        <f>_xlfn.PERCENTILE.INC(Tabla1_Resueltas[CicleTime],0.5)</f>
        <v>3</v>
      </c>
    </row>
    <row r="830" spans="1:19" x14ac:dyDescent="0.35">
      <c r="A830" t="s">
        <v>19</v>
      </c>
      <c r="B830" t="s">
        <v>2084</v>
      </c>
      <c r="C830" t="s">
        <v>20</v>
      </c>
      <c r="D830" t="s">
        <v>132</v>
      </c>
      <c r="E830" t="s">
        <v>797</v>
      </c>
      <c r="F830">
        <v>5827640</v>
      </c>
      <c r="G830" s="2">
        <v>44869</v>
      </c>
      <c r="H830" s="2">
        <v>44902</v>
      </c>
      <c r="I830" s="2">
        <v>44869</v>
      </c>
      <c r="J830" s="2">
        <v>44887</v>
      </c>
      <c r="K830" t="s">
        <v>1037</v>
      </c>
      <c r="L830" s="2">
        <v>44887</v>
      </c>
      <c r="M830" s="1">
        <f>Tabla1_Resueltas[[#This Row],[Resuelta]]-Tabla1_Resueltas[[#This Row],[Creada]]</f>
        <v>18</v>
      </c>
      <c r="N830" s="1">
        <f>Tabla1_Resueltas[[#This Row],[Fecha Fin Escalado]]-Tabla1_Resueltas[[#This Row],[Fecha Inicio Escalado]]</f>
        <v>18</v>
      </c>
      <c r="O830" s="1">
        <f>YEAR(Tabla1_Resueltas[[#This Row],[Resuelta]])</f>
        <v>2022</v>
      </c>
      <c r="P830" s="1">
        <f>MONTH(Tabla1_Resueltas[[#This Row],[Resuelta]])</f>
        <v>11</v>
      </c>
      <c r="Q830" s="1">
        <f>_xlfn.PERCENTILE.INC(Tabla1_Resueltas[CicleTime],0.85)</f>
        <v>28</v>
      </c>
      <c r="R830" s="1">
        <f>_xlfn.PERCENTILE.INC(Tabla1_Resueltas[CicleTime],0.7)</f>
        <v>9</v>
      </c>
      <c r="S830" s="1">
        <f>_xlfn.PERCENTILE.INC(Tabla1_Resueltas[CicleTime],0.5)</f>
        <v>3</v>
      </c>
    </row>
    <row r="831" spans="1:19" x14ac:dyDescent="0.35">
      <c r="A831" t="s">
        <v>19</v>
      </c>
      <c r="B831" t="s">
        <v>2088</v>
      </c>
      <c r="C831" t="s">
        <v>20</v>
      </c>
      <c r="D831" t="s">
        <v>132</v>
      </c>
      <c r="E831" t="s">
        <v>798</v>
      </c>
      <c r="F831">
        <v>5827100</v>
      </c>
      <c r="G831" s="2">
        <v>44869</v>
      </c>
      <c r="H831" s="2">
        <v>44887</v>
      </c>
      <c r="I831" s="2">
        <v>44869</v>
      </c>
      <c r="J831" s="2">
        <v>44872</v>
      </c>
      <c r="K831" t="s">
        <v>1037</v>
      </c>
      <c r="L831" s="2">
        <v>44872</v>
      </c>
      <c r="M831" s="1">
        <f>Tabla1_Resueltas[[#This Row],[Resuelta]]-Tabla1_Resueltas[[#This Row],[Creada]]</f>
        <v>3</v>
      </c>
      <c r="N831" s="1">
        <f>Tabla1_Resueltas[[#This Row],[Fecha Fin Escalado]]-Tabla1_Resueltas[[#This Row],[Fecha Inicio Escalado]]</f>
        <v>3</v>
      </c>
      <c r="O831" s="1">
        <f>YEAR(Tabla1_Resueltas[[#This Row],[Resuelta]])</f>
        <v>2022</v>
      </c>
      <c r="P831" s="1">
        <f>MONTH(Tabla1_Resueltas[[#This Row],[Resuelta]])</f>
        <v>11</v>
      </c>
      <c r="Q831" s="1">
        <f>_xlfn.PERCENTILE.INC(Tabla1_Resueltas[CicleTime],0.85)</f>
        <v>28</v>
      </c>
      <c r="R831" s="1">
        <f>_xlfn.PERCENTILE.INC(Tabla1_Resueltas[CicleTime],0.7)</f>
        <v>9</v>
      </c>
      <c r="S831" s="1">
        <f>_xlfn.PERCENTILE.INC(Tabla1_Resueltas[CicleTime],0.5)</f>
        <v>3</v>
      </c>
    </row>
    <row r="832" spans="1:19" x14ac:dyDescent="0.35">
      <c r="A832" t="s">
        <v>17</v>
      </c>
      <c r="B832" t="s">
        <v>2083</v>
      </c>
      <c r="C832" t="s">
        <v>36</v>
      </c>
      <c r="D832" t="s">
        <v>132</v>
      </c>
      <c r="E832" t="s">
        <v>799</v>
      </c>
      <c r="F832">
        <v>5824392</v>
      </c>
      <c r="G832" s="2">
        <v>44868</v>
      </c>
      <c r="H832" s="2">
        <v>44884</v>
      </c>
      <c r="I832" s="2"/>
      <c r="J832" s="2"/>
      <c r="K832" t="s">
        <v>1037</v>
      </c>
      <c r="L832" s="2">
        <v>44868</v>
      </c>
      <c r="M832" s="1">
        <f>Tabla1_Resueltas[[#This Row],[Resuelta]]-Tabla1_Resueltas[[#This Row],[Creada]]</f>
        <v>0</v>
      </c>
      <c r="N832" s="1">
        <f>Tabla1_Resueltas[[#This Row],[Fecha Fin Escalado]]-Tabla1_Resueltas[[#This Row],[Fecha Inicio Escalado]]</f>
        <v>0</v>
      </c>
      <c r="O832" s="1">
        <f>YEAR(Tabla1_Resueltas[[#This Row],[Resuelta]])</f>
        <v>2022</v>
      </c>
      <c r="P832" s="1">
        <f>MONTH(Tabla1_Resueltas[[#This Row],[Resuelta]])</f>
        <v>11</v>
      </c>
      <c r="Q832" s="1">
        <f>_xlfn.PERCENTILE.INC(Tabla1_Resueltas[CicleTime],0.85)</f>
        <v>28</v>
      </c>
      <c r="R832" s="1">
        <f>_xlfn.PERCENTILE.INC(Tabla1_Resueltas[CicleTime],0.7)</f>
        <v>9</v>
      </c>
      <c r="S832" s="1">
        <f>_xlfn.PERCENTILE.INC(Tabla1_Resueltas[CicleTime],0.5)</f>
        <v>3</v>
      </c>
    </row>
    <row r="833" spans="1:19" x14ac:dyDescent="0.35">
      <c r="A833" t="s">
        <v>17</v>
      </c>
      <c r="B833" t="s">
        <v>2094</v>
      </c>
      <c r="C833" t="s">
        <v>18</v>
      </c>
      <c r="D833" t="s">
        <v>132</v>
      </c>
      <c r="E833" t="s">
        <v>800</v>
      </c>
      <c r="F833">
        <v>5822502</v>
      </c>
      <c r="G833" s="2">
        <v>44868</v>
      </c>
      <c r="H833" s="2">
        <v>44887</v>
      </c>
      <c r="I833" s="2"/>
      <c r="J833" s="2"/>
      <c r="K833" t="s">
        <v>1037</v>
      </c>
      <c r="L833" s="2">
        <v>44872</v>
      </c>
      <c r="M833" s="1">
        <f>Tabla1_Resueltas[[#This Row],[Resuelta]]-Tabla1_Resueltas[[#This Row],[Creada]]</f>
        <v>4</v>
      </c>
      <c r="N833" s="1">
        <f>Tabla1_Resueltas[[#This Row],[Fecha Fin Escalado]]-Tabla1_Resueltas[[#This Row],[Fecha Inicio Escalado]]</f>
        <v>0</v>
      </c>
      <c r="O833" s="1">
        <f>YEAR(Tabla1_Resueltas[[#This Row],[Resuelta]])</f>
        <v>2022</v>
      </c>
      <c r="P833" s="1">
        <f>MONTH(Tabla1_Resueltas[[#This Row],[Resuelta]])</f>
        <v>11</v>
      </c>
      <c r="Q833" s="1">
        <f>_xlfn.PERCENTILE.INC(Tabla1_Resueltas[CicleTime],0.85)</f>
        <v>28</v>
      </c>
      <c r="R833" s="1">
        <f>_xlfn.PERCENTILE.INC(Tabla1_Resueltas[CicleTime],0.7)</f>
        <v>9</v>
      </c>
      <c r="S833" s="1">
        <f>_xlfn.PERCENTILE.INC(Tabla1_Resueltas[CicleTime],0.5)</f>
        <v>3</v>
      </c>
    </row>
    <row r="834" spans="1:19" x14ac:dyDescent="0.35">
      <c r="A834" t="s">
        <v>17</v>
      </c>
      <c r="B834" t="s">
        <v>2083</v>
      </c>
      <c r="C834" t="s">
        <v>18</v>
      </c>
      <c r="D834" t="s">
        <v>132</v>
      </c>
      <c r="E834" t="s">
        <v>801</v>
      </c>
      <c r="F834">
        <v>5822497</v>
      </c>
      <c r="G834" s="2">
        <v>44868</v>
      </c>
      <c r="H834" s="2">
        <v>44893</v>
      </c>
      <c r="I834" s="2"/>
      <c r="J834" s="2"/>
      <c r="K834" t="s">
        <v>1037</v>
      </c>
      <c r="L834" s="2">
        <v>44868</v>
      </c>
      <c r="M834" s="1">
        <f>Tabla1_Resueltas[[#This Row],[Resuelta]]-Tabla1_Resueltas[[#This Row],[Creada]]</f>
        <v>0</v>
      </c>
      <c r="N834" s="1">
        <f>Tabla1_Resueltas[[#This Row],[Fecha Fin Escalado]]-Tabla1_Resueltas[[#This Row],[Fecha Inicio Escalado]]</f>
        <v>0</v>
      </c>
      <c r="O834" s="1">
        <f>YEAR(Tabla1_Resueltas[[#This Row],[Resuelta]])</f>
        <v>2022</v>
      </c>
      <c r="P834" s="1">
        <f>MONTH(Tabla1_Resueltas[[#This Row],[Resuelta]])</f>
        <v>11</v>
      </c>
      <c r="Q834" s="1">
        <f>_xlfn.PERCENTILE.INC(Tabla1_Resueltas[CicleTime],0.85)</f>
        <v>28</v>
      </c>
      <c r="R834" s="1">
        <f>_xlfn.PERCENTILE.INC(Tabla1_Resueltas[CicleTime],0.7)</f>
        <v>9</v>
      </c>
      <c r="S834" s="1">
        <f>_xlfn.PERCENTILE.INC(Tabla1_Resueltas[CicleTime],0.5)</f>
        <v>3</v>
      </c>
    </row>
    <row r="835" spans="1:19" x14ac:dyDescent="0.35">
      <c r="A835" t="s">
        <v>17</v>
      </c>
      <c r="B835" t="s">
        <v>2094</v>
      </c>
      <c r="C835" t="s">
        <v>20</v>
      </c>
      <c r="D835" t="s">
        <v>132</v>
      </c>
      <c r="E835" t="s">
        <v>803</v>
      </c>
      <c r="F835">
        <v>5821985</v>
      </c>
      <c r="G835" s="2">
        <v>44868</v>
      </c>
      <c r="H835" s="2">
        <v>44883</v>
      </c>
      <c r="I835" s="2"/>
      <c r="J835" s="2"/>
      <c r="K835" t="s">
        <v>1037</v>
      </c>
      <c r="L835" s="2">
        <v>44868</v>
      </c>
      <c r="M835" s="1">
        <f>Tabla1_Resueltas[[#This Row],[Resuelta]]-Tabla1_Resueltas[[#This Row],[Creada]]</f>
        <v>0</v>
      </c>
      <c r="N835" s="1">
        <f>Tabla1_Resueltas[[#This Row],[Fecha Fin Escalado]]-Tabla1_Resueltas[[#This Row],[Fecha Inicio Escalado]]</f>
        <v>0</v>
      </c>
      <c r="O835" s="1">
        <f>YEAR(Tabla1_Resueltas[[#This Row],[Resuelta]])</f>
        <v>2022</v>
      </c>
      <c r="P835" s="1">
        <f>MONTH(Tabla1_Resueltas[[#This Row],[Resuelta]])</f>
        <v>11</v>
      </c>
      <c r="Q835" s="1">
        <f>_xlfn.PERCENTILE.INC(Tabla1_Resueltas[CicleTime],0.85)</f>
        <v>28</v>
      </c>
      <c r="R835" s="1">
        <f>_xlfn.PERCENTILE.INC(Tabla1_Resueltas[CicleTime],0.7)</f>
        <v>9</v>
      </c>
      <c r="S835" s="1">
        <f>_xlfn.PERCENTILE.INC(Tabla1_Resueltas[CicleTime],0.5)</f>
        <v>3</v>
      </c>
    </row>
    <row r="836" spans="1:19" x14ac:dyDescent="0.35">
      <c r="A836" t="s">
        <v>19</v>
      </c>
      <c r="B836" t="s">
        <v>2088</v>
      </c>
      <c r="C836" t="s">
        <v>36</v>
      </c>
      <c r="D836" t="s">
        <v>132</v>
      </c>
      <c r="E836" t="s">
        <v>804</v>
      </c>
      <c r="F836">
        <v>5821632</v>
      </c>
      <c r="G836" s="2">
        <v>44868</v>
      </c>
      <c r="H836" s="2">
        <v>44883</v>
      </c>
      <c r="I836" s="2"/>
      <c r="J836" s="2"/>
      <c r="K836" t="s">
        <v>1037</v>
      </c>
      <c r="L836" s="2">
        <v>44868</v>
      </c>
      <c r="M836" s="1">
        <f>Tabla1_Resueltas[[#This Row],[Resuelta]]-Tabla1_Resueltas[[#This Row],[Creada]]</f>
        <v>0</v>
      </c>
      <c r="N836" s="1">
        <f>Tabla1_Resueltas[[#This Row],[Fecha Fin Escalado]]-Tabla1_Resueltas[[#This Row],[Fecha Inicio Escalado]]</f>
        <v>0</v>
      </c>
      <c r="O836" s="1">
        <f>YEAR(Tabla1_Resueltas[[#This Row],[Resuelta]])</f>
        <v>2022</v>
      </c>
      <c r="P836" s="1">
        <f>MONTH(Tabla1_Resueltas[[#This Row],[Resuelta]])</f>
        <v>11</v>
      </c>
      <c r="Q836" s="1">
        <f>_xlfn.PERCENTILE.INC(Tabla1_Resueltas[CicleTime],0.85)</f>
        <v>28</v>
      </c>
      <c r="R836" s="1">
        <f>_xlfn.PERCENTILE.INC(Tabla1_Resueltas[CicleTime],0.7)</f>
        <v>9</v>
      </c>
      <c r="S836" s="1">
        <f>_xlfn.PERCENTILE.INC(Tabla1_Resueltas[CicleTime],0.5)</f>
        <v>3</v>
      </c>
    </row>
    <row r="837" spans="1:19" x14ac:dyDescent="0.35">
      <c r="A837" t="s">
        <v>19</v>
      </c>
      <c r="B837" t="s">
        <v>2088</v>
      </c>
      <c r="C837" t="s">
        <v>20</v>
      </c>
      <c r="D837" t="s">
        <v>132</v>
      </c>
      <c r="E837" t="s">
        <v>805</v>
      </c>
      <c r="F837">
        <v>5820376</v>
      </c>
      <c r="G837" s="2">
        <v>44868</v>
      </c>
      <c r="H837" s="2">
        <v>44887</v>
      </c>
      <c r="I837" s="2">
        <v>44868</v>
      </c>
      <c r="J837" s="2">
        <v>44872</v>
      </c>
      <c r="K837" t="s">
        <v>1037</v>
      </c>
      <c r="L837" s="2">
        <v>44872</v>
      </c>
      <c r="M837" s="1">
        <f>Tabla1_Resueltas[[#This Row],[Resuelta]]-Tabla1_Resueltas[[#This Row],[Creada]]</f>
        <v>4</v>
      </c>
      <c r="N837" s="1">
        <f>Tabla1_Resueltas[[#This Row],[Fecha Fin Escalado]]-Tabla1_Resueltas[[#This Row],[Fecha Inicio Escalado]]</f>
        <v>4</v>
      </c>
      <c r="O837" s="1">
        <f>YEAR(Tabla1_Resueltas[[#This Row],[Resuelta]])</f>
        <v>2022</v>
      </c>
      <c r="P837" s="1">
        <f>MONTH(Tabla1_Resueltas[[#This Row],[Resuelta]])</f>
        <v>11</v>
      </c>
      <c r="Q837" s="1">
        <f>_xlfn.PERCENTILE.INC(Tabla1_Resueltas[CicleTime],0.85)</f>
        <v>28</v>
      </c>
      <c r="R837" s="1">
        <f>_xlfn.PERCENTILE.INC(Tabla1_Resueltas[CicleTime],0.7)</f>
        <v>9</v>
      </c>
      <c r="S837" s="1">
        <f>_xlfn.PERCENTILE.INC(Tabla1_Resueltas[CicleTime],0.5)</f>
        <v>3</v>
      </c>
    </row>
    <row r="838" spans="1:19" x14ac:dyDescent="0.35">
      <c r="A838" t="s">
        <v>19</v>
      </c>
      <c r="B838" t="s">
        <v>2088</v>
      </c>
      <c r="C838" t="s">
        <v>20</v>
      </c>
      <c r="D838" t="s">
        <v>132</v>
      </c>
      <c r="E838" t="s">
        <v>806</v>
      </c>
      <c r="F838">
        <v>5820311</v>
      </c>
      <c r="G838" s="2">
        <v>44868</v>
      </c>
      <c r="H838" s="2">
        <v>44884</v>
      </c>
      <c r="I838" s="2">
        <v>44868</v>
      </c>
      <c r="J838" s="2">
        <v>44869</v>
      </c>
      <c r="K838" t="s">
        <v>1037</v>
      </c>
      <c r="L838" s="2">
        <v>44869</v>
      </c>
      <c r="M838" s="1">
        <f>Tabla1_Resueltas[[#This Row],[Resuelta]]-Tabla1_Resueltas[[#This Row],[Creada]]</f>
        <v>1</v>
      </c>
      <c r="N838" s="1">
        <f>Tabla1_Resueltas[[#This Row],[Fecha Fin Escalado]]-Tabla1_Resueltas[[#This Row],[Fecha Inicio Escalado]]</f>
        <v>1</v>
      </c>
      <c r="O838" s="1">
        <f>YEAR(Tabla1_Resueltas[[#This Row],[Resuelta]])</f>
        <v>2022</v>
      </c>
      <c r="P838" s="1">
        <f>MONTH(Tabla1_Resueltas[[#This Row],[Resuelta]])</f>
        <v>11</v>
      </c>
      <c r="Q838" s="1">
        <f>_xlfn.PERCENTILE.INC(Tabla1_Resueltas[CicleTime],0.85)</f>
        <v>28</v>
      </c>
      <c r="R838" s="1">
        <f>_xlfn.PERCENTILE.INC(Tabla1_Resueltas[CicleTime],0.7)</f>
        <v>9</v>
      </c>
      <c r="S838" s="1">
        <f>_xlfn.PERCENTILE.INC(Tabla1_Resueltas[CicleTime],0.5)</f>
        <v>3</v>
      </c>
    </row>
    <row r="839" spans="1:19" x14ac:dyDescent="0.35">
      <c r="A839" t="s">
        <v>19</v>
      </c>
      <c r="B839" t="s">
        <v>2088</v>
      </c>
      <c r="C839" t="s">
        <v>20</v>
      </c>
      <c r="D839" t="s">
        <v>132</v>
      </c>
      <c r="E839" t="s">
        <v>807</v>
      </c>
      <c r="F839">
        <v>5820002</v>
      </c>
      <c r="G839" s="2">
        <v>44868</v>
      </c>
      <c r="H839" s="2">
        <v>44884</v>
      </c>
      <c r="I839" s="2">
        <v>44868</v>
      </c>
      <c r="J839" s="2">
        <v>44868</v>
      </c>
      <c r="K839" t="s">
        <v>1037</v>
      </c>
      <c r="L839" s="2">
        <v>44868</v>
      </c>
      <c r="M839" s="1">
        <f>Tabla1_Resueltas[[#This Row],[Resuelta]]-Tabla1_Resueltas[[#This Row],[Creada]]</f>
        <v>0</v>
      </c>
      <c r="N839" s="1">
        <f>Tabla1_Resueltas[[#This Row],[Fecha Fin Escalado]]-Tabla1_Resueltas[[#This Row],[Fecha Inicio Escalado]]</f>
        <v>0</v>
      </c>
      <c r="O839" s="1">
        <f>YEAR(Tabla1_Resueltas[[#This Row],[Resuelta]])</f>
        <v>2022</v>
      </c>
      <c r="P839" s="1">
        <f>MONTH(Tabla1_Resueltas[[#This Row],[Resuelta]])</f>
        <v>11</v>
      </c>
      <c r="Q839" s="1">
        <f>_xlfn.PERCENTILE.INC(Tabla1_Resueltas[CicleTime],0.85)</f>
        <v>28</v>
      </c>
      <c r="R839" s="1">
        <f>_xlfn.PERCENTILE.INC(Tabla1_Resueltas[CicleTime],0.7)</f>
        <v>9</v>
      </c>
      <c r="S839" s="1">
        <f>_xlfn.PERCENTILE.INC(Tabla1_Resueltas[CicleTime],0.5)</f>
        <v>3</v>
      </c>
    </row>
    <row r="840" spans="1:19" x14ac:dyDescent="0.35">
      <c r="A840" t="s">
        <v>17</v>
      </c>
      <c r="B840" t="s">
        <v>2083</v>
      </c>
      <c r="C840" t="s">
        <v>18</v>
      </c>
      <c r="D840" t="s">
        <v>132</v>
      </c>
      <c r="E840" t="s">
        <v>808</v>
      </c>
      <c r="F840">
        <v>5819892</v>
      </c>
      <c r="G840" s="2">
        <v>44868</v>
      </c>
      <c r="H840" s="2">
        <v>44905</v>
      </c>
      <c r="I840" s="2"/>
      <c r="J840" s="2"/>
      <c r="K840" t="s">
        <v>1037</v>
      </c>
      <c r="L840" s="2">
        <v>44890</v>
      </c>
      <c r="M840" s="1">
        <f>Tabla1_Resueltas[[#This Row],[Resuelta]]-Tabla1_Resueltas[[#This Row],[Creada]]</f>
        <v>22</v>
      </c>
      <c r="N840" s="1">
        <f>Tabla1_Resueltas[[#This Row],[Fecha Fin Escalado]]-Tabla1_Resueltas[[#This Row],[Fecha Inicio Escalado]]</f>
        <v>0</v>
      </c>
      <c r="O840" s="1">
        <f>YEAR(Tabla1_Resueltas[[#This Row],[Resuelta]])</f>
        <v>2022</v>
      </c>
      <c r="P840" s="1">
        <f>MONTH(Tabla1_Resueltas[[#This Row],[Resuelta]])</f>
        <v>11</v>
      </c>
      <c r="Q840" s="1">
        <f>_xlfn.PERCENTILE.INC(Tabla1_Resueltas[CicleTime],0.85)</f>
        <v>28</v>
      </c>
      <c r="R840" s="1">
        <f>_xlfn.PERCENTILE.INC(Tabla1_Resueltas[CicleTime],0.7)</f>
        <v>9</v>
      </c>
      <c r="S840" s="1">
        <f>_xlfn.PERCENTILE.INC(Tabla1_Resueltas[CicleTime],0.5)</f>
        <v>3</v>
      </c>
    </row>
    <row r="841" spans="1:19" x14ac:dyDescent="0.35">
      <c r="A841" t="s">
        <v>19</v>
      </c>
      <c r="B841" t="s">
        <v>2086</v>
      </c>
      <c r="C841" t="s">
        <v>20</v>
      </c>
      <c r="D841" t="s">
        <v>132</v>
      </c>
      <c r="E841" t="s">
        <v>810</v>
      </c>
      <c r="F841">
        <v>5819953</v>
      </c>
      <c r="G841" s="2">
        <v>44868</v>
      </c>
      <c r="H841" s="2">
        <v>44884</v>
      </c>
      <c r="I841" s="2">
        <v>44868</v>
      </c>
      <c r="J841" s="2">
        <v>44868</v>
      </c>
      <c r="K841" t="s">
        <v>1037</v>
      </c>
      <c r="L841" s="2">
        <v>44868</v>
      </c>
      <c r="M841" s="1">
        <f>Tabla1_Resueltas[[#This Row],[Resuelta]]-Tabla1_Resueltas[[#This Row],[Creada]]</f>
        <v>0</v>
      </c>
      <c r="N841" s="1">
        <f>Tabla1_Resueltas[[#This Row],[Fecha Fin Escalado]]-Tabla1_Resueltas[[#This Row],[Fecha Inicio Escalado]]</f>
        <v>0</v>
      </c>
      <c r="O841" s="1">
        <f>YEAR(Tabla1_Resueltas[[#This Row],[Resuelta]])</f>
        <v>2022</v>
      </c>
      <c r="P841" s="1">
        <f>MONTH(Tabla1_Resueltas[[#This Row],[Resuelta]])</f>
        <v>11</v>
      </c>
      <c r="Q841" s="1">
        <f>_xlfn.PERCENTILE.INC(Tabla1_Resueltas[CicleTime],0.85)</f>
        <v>28</v>
      </c>
      <c r="R841" s="1">
        <f>_xlfn.PERCENTILE.INC(Tabla1_Resueltas[CicleTime],0.7)</f>
        <v>9</v>
      </c>
      <c r="S841" s="1">
        <f>_xlfn.PERCENTILE.INC(Tabla1_Resueltas[CicleTime],0.5)</f>
        <v>3</v>
      </c>
    </row>
    <row r="842" spans="1:19" x14ac:dyDescent="0.35">
      <c r="A842" t="s">
        <v>19</v>
      </c>
      <c r="B842" t="s">
        <v>2088</v>
      </c>
      <c r="C842" t="s">
        <v>20</v>
      </c>
      <c r="D842" t="s">
        <v>132</v>
      </c>
      <c r="E842" t="s">
        <v>811</v>
      </c>
      <c r="F842">
        <v>5817348</v>
      </c>
      <c r="G842" s="2">
        <v>44867</v>
      </c>
      <c r="H842" s="2">
        <v>44887</v>
      </c>
      <c r="I842" s="2">
        <v>44867</v>
      </c>
      <c r="J842" s="2">
        <v>44872</v>
      </c>
      <c r="K842" t="s">
        <v>1037</v>
      </c>
      <c r="L842" s="2">
        <v>44872</v>
      </c>
      <c r="M842" s="1">
        <f>Tabla1_Resueltas[[#This Row],[Resuelta]]-Tabla1_Resueltas[[#This Row],[Creada]]</f>
        <v>5</v>
      </c>
      <c r="N842" s="1">
        <f>Tabla1_Resueltas[[#This Row],[Fecha Fin Escalado]]-Tabla1_Resueltas[[#This Row],[Fecha Inicio Escalado]]</f>
        <v>5</v>
      </c>
      <c r="O842" s="1">
        <f>YEAR(Tabla1_Resueltas[[#This Row],[Resuelta]])</f>
        <v>2022</v>
      </c>
      <c r="P842" s="1">
        <f>MONTH(Tabla1_Resueltas[[#This Row],[Resuelta]])</f>
        <v>11</v>
      </c>
      <c r="Q842" s="1">
        <f>_xlfn.PERCENTILE.INC(Tabla1_Resueltas[CicleTime],0.85)</f>
        <v>28</v>
      </c>
      <c r="R842" s="1">
        <f>_xlfn.PERCENTILE.INC(Tabla1_Resueltas[CicleTime],0.7)</f>
        <v>9</v>
      </c>
      <c r="S842" s="1">
        <f>_xlfn.PERCENTILE.INC(Tabla1_Resueltas[CicleTime],0.5)</f>
        <v>3</v>
      </c>
    </row>
    <row r="843" spans="1:19" x14ac:dyDescent="0.35">
      <c r="A843" t="s">
        <v>19</v>
      </c>
      <c r="B843" t="s">
        <v>2088</v>
      </c>
      <c r="C843" t="s">
        <v>18</v>
      </c>
      <c r="D843" t="s">
        <v>132</v>
      </c>
      <c r="E843" t="s">
        <v>812</v>
      </c>
      <c r="F843">
        <v>5815735</v>
      </c>
      <c r="G843" s="2">
        <v>44867</v>
      </c>
      <c r="H843" s="2">
        <v>44884</v>
      </c>
      <c r="I843" s="2">
        <v>44867</v>
      </c>
      <c r="J843" s="2">
        <v>44869</v>
      </c>
      <c r="K843" t="s">
        <v>1037</v>
      </c>
      <c r="L843" s="2">
        <v>44869</v>
      </c>
      <c r="M843" s="1">
        <f>Tabla1_Resueltas[[#This Row],[Resuelta]]-Tabla1_Resueltas[[#This Row],[Creada]]</f>
        <v>2</v>
      </c>
      <c r="N843" s="1">
        <f>Tabla1_Resueltas[[#This Row],[Fecha Fin Escalado]]-Tabla1_Resueltas[[#This Row],[Fecha Inicio Escalado]]</f>
        <v>2</v>
      </c>
      <c r="O843" s="1">
        <f>YEAR(Tabla1_Resueltas[[#This Row],[Resuelta]])</f>
        <v>2022</v>
      </c>
      <c r="P843" s="1">
        <f>MONTH(Tabla1_Resueltas[[#This Row],[Resuelta]])</f>
        <v>11</v>
      </c>
      <c r="Q843" s="1">
        <f>_xlfn.PERCENTILE.INC(Tabla1_Resueltas[CicleTime],0.85)</f>
        <v>28</v>
      </c>
      <c r="R843" s="1">
        <f>_xlfn.PERCENTILE.INC(Tabla1_Resueltas[CicleTime],0.7)</f>
        <v>9</v>
      </c>
      <c r="S843" s="1">
        <f>_xlfn.PERCENTILE.INC(Tabla1_Resueltas[CicleTime],0.5)</f>
        <v>3</v>
      </c>
    </row>
    <row r="844" spans="1:19" x14ac:dyDescent="0.35">
      <c r="A844" t="s">
        <v>17</v>
      </c>
      <c r="B844" t="s">
        <v>2083</v>
      </c>
      <c r="C844" t="s">
        <v>18</v>
      </c>
      <c r="D844" t="s">
        <v>132</v>
      </c>
      <c r="E844" t="s">
        <v>813</v>
      </c>
      <c r="F844">
        <v>5814726</v>
      </c>
      <c r="G844" s="2">
        <v>44867</v>
      </c>
      <c r="H844" s="2">
        <v>44882</v>
      </c>
      <c r="I844" s="2"/>
      <c r="J844" s="2"/>
      <c r="K844" t="s">
        <v>1037</v>
      </c>
      <c r="L844" s="2">
        <v>44867</v>
      </c>
      <c r="M844" s="1">
        <f>Tabla1_Resueltas[[#This Row],[Resuelta]]-Tabla1_Resueltas[[#This Row],[Creada]]</f>
        <v>0</v>
      </c>
      <c r="N844" s="1">
        <f>Tabla1_Resueltas[[#This Row],[Fecha Fin Escalado]]-Tabla1_Resueltas[[#This Row],[Fecha Inicio Escalado]]</f>
        <v>0</v>
      </c>
      <c r="O844" s="1">
        <f>YEAR(Tabla1_Resueltas[[#This Row],[Resuelta]])</f>
        <v>2022</v>
      </c>
      <c r="P844" s="1">
        <f>MONTH(Tabla1_Resueltas[[#This Row],[Resuelta]])</f>
        <v>11</v>
      </c>
      <c r="Q844" s="1">
        <f>_xlfn.PERCENTILE.INC(Tabla1_Resueltas[CicleTime],0.85)</f>
        <v>28</v>
      </c>
      <c r="R844" s="1">
        <f>_xlfn.PERCENTILE.INC(Tabla1_Resueltas[CicleTime],0.7)</f>
        <v>9</v>
      </c>
      <c r="S844" s="1">
        <f>_xlfn.PERCENTILE.INC(Tabla1_Resueltas[CicleTime],0.5)</f>
        <v>3</v>
      </c>
    </row>
    <row r="845" spans="1:19" x14ac:dyDescent="0.35">
      <c r="A845" t="s">
        <v>17</v>
      </c>
      <c r="B845" t="s">
        <v>2092</v>
      </c>
      <c r="C845" t="s">
        <v>36</v>
      </c>
      <c r="D845" t="s">
        <v>132</v>
      </c>
      <c r="E845" t="s">
        <v>814</v>
      </c>
      <c r="F845">
        <v>5814406</v>
      </c>
      <c r="G845" s="2">
        <v>44867</v>
      </c>
      <c r="H845" s="2">
        <v>44882</v>
      </c>
      <c r="I845" s="2"/>
      <c r="J845" s="2"/>
      <c r="K845" t="s">
        <v>1037</v>
      </c>
      <c r="L845" s="2">
        <v>44867</v>
      </c>
      <c r="M845" s="1">
        <f>Tabla1_Resueltas[[#This Row],[Resuelta]]-Tabla1_Resueltas[[#This Row],[Creada]]</f>
        <v>0</v>
      </c>
      <c r="N845" s="1">
        <f>Tabla1_Resueltas[[#This Row],[Fecha Fin Escalado]]-Tabla1_Resueltas[[#This Row],[Fecha Inicio Escalado]]</f>
        <v>0</v>
      </c>
      <c r="O845" s="1">
        <f>YEAR(Tabla1_Resueltas[[#This Row],[Resuelta]])</f>
        <v>2022</v>
      </c>
      <c r="P845" s="1">
        <f>MONTH(Tabla1_Resueltas[[#This Row],[Resuelta]])</f>
        <v>11</v>
      </c>
      <c r="Q845" s="1">
        <f>_xlfn.PERCENTILE.INC(Tabla1_Resueltas[CicleTime],0.85)</f>
        <v>28</v>
      </c>
      <c r="R845" s="1">
        <f>_xlfn.PERCENTILE.INC(Tabla1_Resueltas[CicleTime],0.7)</f>
        <v>9</v>
      </c>
      <c r="S845" s="1">
        <f>_xlfn.PERCENTILE.INC(Tabla1_Resueltas[CicleTime],0.5)</f>
        <v>3</v>
      </c>
    </row>
    <row r="846" spans="1:19" x14ac:dyDescent="0.35">
      <c r="A846" t="s">
        <v>17</v>
      </c>
      <c r="B846" t="s">
        <v>2083</v>
      </c>
      <c r="C846" t="s">
        <v>20</v>
      </c>
      <c r="D846" t="s">
        <v>132</v>
      </c>
      <c r="E846" t="s">
        <v>815</v>
      </c>
      <c r="F846">
        <v>5812894</v>
      </c>
      <c r="G846" s="2">
        <v>44867</v>
      </c>
      <c r="H846" s="2">
        <v>44882</v>
      </c>
      <c r="I846" s="2"/>
      <c r="J846" s="2"/>
      <c r="K846" t="s">
        <v>1037</v>
      </c>
      <c r="L846" s="2">
        <v>44867</v>
      </c>
      <c r="M846" s="1">
        <f>Tabla1_Resueltas[[#This Row],[Resuelta]]-Tabla1_Resueltas[[#This Row],[Creada]]</f>
        <v>0</v>
      </c>
      <c r="N846" s="1">
        <f>Tabla1_Resueltas[[#This Row],[Fecha Fin Escalado]]-Tabla1_Resueltas[[#This Row],[Fecha Inicio Escalado]]</f>
        <v>0</v>
      </c>
      <c r="O846" s="1">
        <f>YEAR(Tabla1_Resueltas[[#This Row],[Resuelta]])</f>
        <v>2022</v>
      </c>
      <c r="P846" s="1">
        <f>MONTH(Tabla1_Resueltas[[#This Row],[Resuelta]])</f>
        <v>11</v>
      </c>
      <c r="Q846" s="1">
        <f>_xlfn.PERCENTILE.INC(Tabla1_Resueltas[CicleTime],0.85)</f>
        <v>28</v>
      </c>
      <c r="R846" s="1">
        <f>_xlfn.PERCENTILE.INC(Tabla1_Resueltas[CicleTime],0.7)</f>
        <v>9</v>
      </c>
      <c r="S846" s="1">
        <f>_xlfn.PERCENTILE.INC(Tabla1_Resueltas[CicleTime],0.5)</f>
        <v>3</v>
      </c>
    </row>
    <row r="847" spans="1:19" x14ac:dyDescent="0.35">
      <c r="A847" t="s">
        <v>19</v>
      </c>
      <c r="B847" t="s">
        <v>2088</v>
      </c>
      <c r="C847" t="s">
        <v>20</v>
      </c>
      <c r="D847" t="s">
        <v>132</v>
      </c>
      <c r="E847" t="s">
        <v>816</v>
      </c>
      <c r="F847">
        <v>5812563</v>
      </c>
      <c r="G847" s="2">
        <v>44867</v>
      </c>
      <c r="H847" s="2">
        <v>44888</v>
      </c>
      <c r="I847" s="2">
        <v>44867</v>
      </c>
      <c r="J847" s="2">
        <v>44873</v>
      </c>
      <c r="K847" t="s">
        <v>1037</v>
      </c>
      <c r="L847" s="2">
        <v>44873</v>
      </c>
      <c r="M847" s="1">
        <f>Tabla1_Resueltas[[#This Row],[Resuelta]]-Tabla1_Resueltas[[#This Row],[Creada]]</f>
        <v>6</v>
      </c>
      <c r="N847" s="1">
        <f>Tabla1_Resueltas[[#This Row],[Fecha Fin Escalado]]-Tabla1_Resueltas[[#This Row],[Fecha Inicio Escalado]]</f>
        <v>6</v>
      </c>
      <c r="O847" s="1">
        <f>YEAR(Tabla1_Resueltas[[#This Row],[Resuelta]])</f>
        <v>2022</v>
      </c>
      <c r="P847" s="1">
        <f>MONTH(Tabla1_Resueltas[[#This Row],[Resuelta]])</f>
        <v>11</v>
      </c>
      <c r="Q847" s="1">
        <f>_xlfn.PERCENTILE.INC(Tabla1_Resueltas[CicleTime],0.85)</f>
        <v>28</v>
      </c>
      <c r="R847" s="1">
        <f>_xlfn.PERCENTILE.INC(Tabla1_Resueltas[CicleTime],0.7)</f>
        <v>9</v>
      </c>
      <c r="S847" s="1">
        <f>_xlfn.PERCENTILE.INC(Tabla1_Resueltas[CicleTime],0.5)</f>
        <v>3</v>
      </c>
    </row>
    <row r="848" spans="1:19" x14ac:dyDescent="0.35">
      <c r="A848" t="s">
        <v>19</v>
      </c>
      <c r="B848" t="s">
        <v>2086</v>
      </c>
      <c r="C848" t="s">
        <v>20</v>
      </c>
      <c r="D848" t="s">
        <v>132</v>
      </c>
      <c r="E848" t="s">
        <v>817</v>
      </c>
      <c r="F848">
        <v>5812559</v>
      </c>
      <c r="G848" s="2">
        <v>44867</v>
      </c>
      <c r="H848" s="2">
        <v>44883</v>
      </c>
      <c r="I848" s="2">
        <v>44867</v>
      </c>
      <c r="J848" s="2">
        <v>44868</v>
      </c>
      <c r="K848" t="s">
        <v>1037</v>
      </c>
      <c r="L848" s="2">
        <v>44868</v>
      </c>
      <c r="M848" s="1">
        <f>Tabla1_Resueltas[[#This Row],[Resuelta]]-Tabla1_Resueltas[[#This Row],[Creada]]</f>
        <v>1</v>
      </c>
      <c r="N848" s="1">
        <f>Tabla1_Resueltas[[#This Row],[Fecha Fin Escalado]]-Tabla1_Resueltas[[#This Row],[Fecha Inicio Escalado]]</f>
        <v>1</v>
      </c>
      <c r="O848" s="1">
        <f>YEAR(Tabla1_Resueltas[[#This Row],[Resuelta]])</f>
        <v>2022</v>
      </c>
      <c r="P848" s="1">
        <f>MONTH(Tabla1_Resueltas[[#This Row],[Resuelta]])</f>
        <v>11</v>
      </c>
      <c r="Q848" s="1">
        <f>_xlfn.PERCENTILE.INC(Tabla1_Resueltas[CicleTime],0.85)</f>
        <v>28</v>
      </c>
      <c r="R848" s="1">
        <f>_xlfn.PERCENTILE.INC(Tabla1_Resueltas[CicleTime],0.7)</f>
        <v>9</v>
      </c>
      <c r="S848" s="1">
        <f>_xlfn.PERCENTILE.INC(Tabla1_Resueltas[CicleTime],0.5)</f>
        <v>3</v>
      </c>
    </row>
    <row r="849" spans="1:19" x14ac:dyDescent="0.35">
      <c r="A849" t="s">
        <v>19</v>
      </c>
      <c r="B849" t="s">
        <v>2084</v>
      </c>
      <c r="C849" t="s">
        <v>20</v>
      </c>
      <c r="D849" t="s">
        <v>132</v>
      </c>
      <c r="E849" t="s">
        <v>818</v>
      </c>
      <c r="F849">
        <v>5812557</v>
      </c>
      <c r="G849" s="2">
        <v>44867</v>
      </c>
      <c r="H849" s="2">
        <v>44897</v>
      </c>
      <c r="I849" s="2">
        <v>44867</v>
      </c>
      <c r="J849" s="2">
        <v>44882</v>
      </c>
      <c r="K849" t="s">
        <v>1037</v>
      </c>
      <c r="L849" s="2">
        <v>44882</v>
      </c>
      <c r="M849" s="1">
        <f>Tabla1_Resueltas[[#This Row],[Resuelta]]-Tabla1_Resueltas[[#This Row],[Creada]]</f>
        <v>15</v>
      </c>
      <c r="N849" s="1">
        <f>Tabla1_Resueltas[[#This Row],[Fecha Fin Escalado]]-Tabla1_Resueltas[[#This Row],[Fecha Inicio Escalado]]</f>
        <v>15</v>
      </c>
      <c r="O849" s="1">
        <f>YEAR(Tabla1_Resueltas[[#This Row],[Resuelta]])</f>
        <v>2022</v>
      </c>
      <c r="P849" s="1">
        <f>MONTH(Tabla1_Resueltas[[#This Row],[Resuelta]])</f>
        <v>11</v>
      </c>
      <c r="Q849" s="1">
        <f>_xlfn.PERCENTILE.INC(Tabla1_Resueltas[CicleTime],0.85)</f>
        <v>28</v>
      </c>
      <c r="R849" s="1">
        <f>_xlfn.PERCENTILE.INC(Tabla1_Resueltas[CicleTime],0.7)</f>
        <v>9</v>
      </c>
      <c r="S849" s="1">
        <f>_xlfn.PERCENTILE.INC(Tabla1_Resueltas[CicleTime],0.5)</f>
        <v>3</v>
      </c>
    </row>
    <row r="850" spans="1:19" x14ac:dyDescent="0.35">
      <c r="A850" t="s">
        <v>17</v>
      </c>
      <c r="B850" t="s">
        <v>2091</v>
      </c>
      <c r="C850" t="s">
        <v>18</v>
      </c>
      <c r="D850" t="s">
        <v>132</v>
      </c>
      <c r="E850" t="s">
        <v>819</v>
      </c>
      <c r="F850">
        <v>5812836</v>
      </c>
      <c r="G850" s="2">
        <v>44867</v>
      </c>
      <c r="H850" s="2">
        <v>44882</v>
      </c>
      <c r="I850" s="2"/>
      <c r="J850" s="2"/>
      <c r="K850" t="s">
        <v>1037</v>
      </c>
      <c r="L850" s="2">
        <v>44867</v>
      </c>
      <c r="M850" s="1">
        <f>Tabla1_Resueltas[[#This Row],[Resuelta]]-Tabla1_Resueltas[[#This Row],[Creada]]</f>
        <v>0</v>
      </c>
      <c r="N850" s="1">
        <f>Tabla1_Resueltas[[#This Row],[Fecha Fin Escalado]]-Tabla1_Resueltas[[#This Row],[Fecha Inicio Escalado]]</f>
        <v>0</v>
      </c>
      <c r="O850" s="1">
        <f>YEAR(Tabla1_Resueltas[[#This Row],[Resuelta]])</f>
        <v>2022</v>
      </c>
      <c r="P850" s="1">
        <f>MONTH(Tabla1_Resueltas[[#This Row],[Resuelta]])</f>
        <v>11</v>
      </c>
      <c r="Q850" s="1">
        <f>_xlfn.PERCENTILE.INC(Tabla1_Resueltas[CicleTime],0.85)</f>
        <v>28</v>
      </c>
      <c r="R850" s="1">
        <f>_xlfn.PERCENTILE.INC(Tabla1_Resueltas[CicleTime],0.7)</f>
        <v>9</v>
      </c>
      <c r="S850" s="1">
        <f>_xlfn.PERCENTILE.INC(Tabla1_Resueltas[CicleTime],0.5)</f>
        <v>3</v>
      </c>
    </row>
    <row r="851" spans="1:19" x14ac:dyDescent="0.35">
      <c r="A851" t="s">
        <v>17</v>
      </c>
      <c r="B851" t="s">
        <v>2096</v>
      </c>
      <c r="C851" t="s">
        <v>36</v>
      </c>
      <c r="D851" t="s">
        <v>132</v>
      </c>
      <c r="E851" t="s">
        <v>820</v>
      </c>
      <c r="F851">
        <v>5812521</v>
      </c>
      <c r="G851" s="2">
        <v>44867</v>
      </c>
      <c r="H851" s="2">
        <v>44882</v>
      </c>
      <c r="I851" s="2"/>
      <c r="J851" s="2"/>
      <c r="K851" t="s">
        <v>1037</v>
      </c>
      <c r="L851" s="2">
        <v>44867</v>
      </c>
      <c r="M851" s="1">
        <f>Tabla1_Resueltas[[#This Row],[Resuelta]]-Tabla1_Resueltas[[#This Row],[Creada]]</f>
        <v>0</v>
      </c>
      <c r="N851" s="1">
        <f>Tabla1_Resueltas[[#This Row],[Fecha Fin Escalado]]-Tabla1_Resueltas[[#This Row],[Fecha Inicio Escalado]]</f>
        <v>0</v>
      </c>
      <c r="O851" s="1">
        <f>YEAR(Tabla1_Resueltas[[#This Row],[Resuelta]])</f>
        <v>2022</v>
      </c>
      <c r="P851" s="1">
        <f>MONTH(Tabla1_Resueltas[[#This Row],[Resuelta]])</f>
        <v>11</v>
      </c>
      <c r="Q851" s="1">
        <f>_xlfn.PERCENTILE.INC(Tabla1_Resueltas[CicleTime],0.85)</f>
        <v>28</v>
      </c>
      <c r="R851" s="1">
        <f>_xlfn.PERCENTILE.INC(Tabla1_Resueltas[CicleTime],0.7)</f>
        <v>9</v>
      </c>
      <c r="S851" s="1">
        <f>_xlfn.PERCENTILE.INC(Tabla1_Resueltas[CicleTime],0.5)</f>
        <v>3</v>
      </c>
    </row>
    <row r="852" spans="1:19" x14ac:dyDescent="0.35">
      <c r="A852" t="s">
        <v>19</v>
      </c>
      <c r="B852" t="s">
        <v>2090</v>
      </c>
      <c r="C852" t="s">
        <v>18</v>
      </c>
      <c r="D852" t="s">
        <v>132</v>
      </c>
      <c r="E852" t="s">
        <v>821</v>
      </c>
      <c r="F852">
        <v>5810821</v>
      </c>
      <c r="G852" s="2">
        <v>44866</v>
      </c>
      <c r="H852" s="2">
        <v>44882</v>
      </c>
      <c r="I852" s="2"/>
      <c r="J852" s="2"/>
      <c r="K852" t="s">
        <v>1037</v>
      </c>
      <c r="L852" s="2">
        <v>44867</v>
      </c>
      <c r="M852" s="1">
        <f>Tabla1_Resueltas[[#This Row],[Resuelta]]-Tabla1_Resueltas[[#This Row],[Creada]]</f>
        <v>1</v>
      </c>
      <c r="N852" s="1">
        <f>Tabla1_Resueltas[[#This Row],[Fecha Fin Escalado]]-Tabla1_Resueltas[[#This Row],[Fecha Inicio Escalado]]</f>
        <v>0</v>
      </c>
      <c r="O852" s="1">
        <f>YEAR(Tabla1_Resueltas[[#This Row],[Resuelta]])</f>
        <v>2022</v>
      </c>
      <c r="P852" s="1">
        <f>MONTH(Tabla1_Resueltas[[#This Row],[Resuelta]])</f>
        <v>11</v>
      </c>
      <c r="Q852" s="1">
        <f>_xlfn.PERCENTILE.INC(Tabla1_Resueltas[CicleTime],0.85)</f>
        <v>28</v>
      </c>
      <c r="R852" s="1">
        <f>_xlfn.PERCENTILE.INC(Tabla1_Resueltas[CicleTime],0.7)</f>
        <v>9</v>
      </c>
      <c r="S852" s="1">
        <f>_xlfn.PERCENTILE.INC(Tabla1_Resueltas[CicleTime],0.5)</f>
        <v>3</v>
      </c>
    </row>
    <row r="853" spans="1:19" x14ac:dyDescent="0.35">
      <c r="A853" t="s">
        <v>19</v>
      </c>
      <c r="B853" t="s">
        <v>2090</v>
      </c>
      <c r="C853" t="s">
        <v>18</v>
      </c>
      <c r="D853" t="s">
        <v>132</v>
      </c>
      <c r="E853" t="s">
        <v>822</v>
      </c>
      <c r="F853">
        <v>5808660</v>
      </c>
      <c r="G853" s="2">
        <v>44865</v>
      </c>
      <c r="H853" s="2">
        <v>44879</v>
      </c>
      <c r="I853" s="2"/>
      <c r="J853" s="2"/>
      <c r="K853" t="s">
        <v>1037</v>
      </c>
      <c r="L853" s="2">
        <v>44879</v>
      </c>
      <c r="M853" s="1">
        <f>Tabla1_Resueltas[[#This Row],[Resuelta]]-Tabla1_Resueltas[[#This Row],[Creada]]</f>
        <v>14</v>
      </c>
      <c r="N853" s="1">
        <f>Tabla1_Resueltas[[#This Row],[Fecha Fin Escalado]]-Tabla1_Resueltas[[#This Row],[Fecha Inicio Escalado]]</f>
        <v>0</v>
      </c>
      <c r="O853" s="1">
        <f>YEAR(Tabla1_Resueltas[[#This Row],[Resuelta]])</f>
        <v>2022</v>
      </c>
      <c r="P853" s="1">
        <f>MONTH(Tabla1_Resueltas[[#This Row],[Resuelta]])</f>
        <v>11</v>
      </c>
      <c r="Q853" s="1">
        <f>_xlfn.PERCENTILE.INC(Tabla1_Resueltas[CicleTime],0.85)</f>
        <v>28</v>
      </c>
      <c r="R853" s="1">
        <f>_xlfn.PERCENTILE.INC(Tabla1_Resueltas[CicleTime],0.7)</f>
        <v>9</v>
      </c>
      <c r="S853" s="1">
        <f>_xlfn.PERCENTILE.INC(Tabla1_Resueltas[CicleTime],0.5)</f>
        <v>3</v>
      </c>
    </row>
    <row r="854" spans="1:19" x14ac:dyDescent="0.35">
      <c r="A854" t="s">
        <v>19</v>
      </c>
      <c r="B854" t="s">
        <v>2086</v>
      </c>
      <c r="C854" t="s">
        <v>36</v>
      </c>
      <c r="D854" t="s">
        <v>132</v>
      </c>
      <c r="E854" t="s">
        <v>829</v>
      </c>
      <c r="F854">
        <v>5805372</v>
      </c>
      <c r="G854" s="2">
        <v>44865</v>
      </c>
      <c r="H854" s="2">
        <v>44901</v>
      </c>
      <c r="I854" s="2">
        <v>44865</v>
      </c>
      <c r="J854" s="2">
        <v>44886</v>
      </c>
      <c r="K854" t="s">
        <v>1037</v>
      </c>
      <c r="L854" s="2">
        <v>44886</v>
      </c>
      <c r="M854" s="1">
        <f>Tabla1_Resueltas[[#This Row],[Resuelta]]-Tabla1_Resueltas[[#This Row],[Creada]]</f>
        <v>21</v>
      </c>
      <c r="N854" s="1">
        <f>Tabla1_Resueltas[[#This Row],[Fecha Fin Escalado]]-Tabla1_Resueltas[[#This Row],[Fecha Inicio Escalado]]</f>
        <v>21</v>
      </c>
      <c r="O854" s="1">
        <f>YEAR(Tabla1_Resueltas[[#This Row],[Resuelta]])</f>
        <v>2022</v>
      </c>
      <c r="P854" s="1">
        <f>MONTH(Tabla1_Resueltas[[#This Row],[Resuelta]])</f>
        <v>11</v>
      </c>
      <c r="Q854" s="1">
        <f>_xlfn.PERCENTILE.INC(Tabla1_Resueltas[CicleTime],0.85)</f>
        <v>28</v>
      </c>
      <c r="R854" s="1">
        <f>_xlfn.PERCENTILE.INC(Tabla1_Resueltas[CicleTime],0.7)</f>
        <v>9</v>
      </c>
      <c r="S854" s="1">
        <f>_xlfn.PERCENTILE.INC(Tabla1_Resueltas[CicleTime],0.5)</f>
        <v>3</v>
      </c>
    </row>
    <row r="855" spans="1:19" x14ac:dyDescent="0.35">
      <c r="A855" t="s">
        <v>19</v>
      </c>
      <c r="B855" t="s">
        <v>2088</v>
      </c>
      <c r="C855" t="s">
        <v>20</v>
      </c>
      <c r="D855" t="s">
        <v>132</v>
      </c>
      <c r="E855" t="s">
        <v>830</v>
      </c>
      <c r="F855">
        <v>5805189</v>
      </c>
      <c r="G855" s="2">
        <v>44865</v>
      </c>
      <c r="H855" s="2">
        <v>44882</v>
      </c>
      <c r="I855" s="2">
        <v>44865</v>
      </c>
      <c r="J855" s="2">
        <v>44867</v>
      </c>
      <c r="K855" t="s">
        <v>1037</v>
      </c>
      <c r="L855" s="2">
        <v>44867</v>
      </c>
      <c r="M855" s="1">
        <f>Tabla1_Resueltas[[#This Row],[Resuelta]]-Tabla1_Resueltas[[#This Row],[Creada]]</f>
        <v>2</v>
      </c>
      <c r="N855" s="1">
        <f>Tabla1_Resueltas[[#This Row],[Fecha Fin Escalado]]-Tabla1_Resueltas[[#This Row],[Fecha Inicio Escalado]]</f>
        <v>2</v>
      </c>
      <c r="O855" s="1">
        <f>YEAR(Tabla1_Resueltas[[#This Row],[Resuelta]])</f>
        <v>2022</v>
      </c>
      <c r="P855" s="1">
        <f>MONTH(Tabla1_Resueltas[[#This Row],[Resuelta]])</f>
        <v>11</v>
      </c>
      <c r="Q855" s="1">
        <f>_xlfn.PERCENTILE.INC(Tabla1_Resueltas[CicleTime],0.85)</f>
        <v>28</v>
      </c>
      <c r="R855" s="1">
        <f>_xlfn.PERCENTILE.INC(Tabla1_Resueltas[CicleTime],0.7)</f>
        <v>9</v>
      </c>
      <c r="S855" s="1">
        <f>_xlfn.PERCENTILE.INC(Tabla1_Resueltas[CicleTime],0.5)</f>
        <v>3</v>
      </c>
    </row>
    <row r="856" spans="1:19" x14ac:dyDescent="0.35">
      <c r="A856" t="s">
        <v>19</v>
      </c>
      <c r="B856" t="s">
        <v>2088</v>
      </c>
      <c r="C856" t="s">
        <v>20</v>
      </c>
      <c r="D856" t="s">
        <v>132</v>
      </c>
      <c r="E856" t="s">
        <v>831</v>
      </c>
      <c r="F856">
        <v>5805154</v>
      </c>
      <c r="G856" s="2">
        <v>44865</v>
      </c>
      <c r="H856" s="2">
        <v>44883</v>
      </c>
      <c r="I856" s="2">
        <v>44865</v>
      </c>
      <c r="J856" s="2">
        <v>44868</v>
      </c>
      <c r="K856" t="s">
        <v>1037</v>
      </c>
      <c r="L856" s="2">
        <v>44868</v>
      </c>
      <c r="M856" s="1">
        <f>Tabla1_Resueltas[[#This Row],[Resuelta]]-Tabla1_Resueltas[[#This Row],[Creada]]</f>
        <v>3</v>
      </c>
      <c r="N856" s="1">
        <f>Tabla1_Resueltas[[#This Row],[Fecha Fin Escalado]]-Tabla1_Resueltas[[#This Row],[Fecha Inicio Escalado]]</f>
        <v>3</v>
      </c>
      <c r="O856" s="1">
        <f>YEAR(Tabla1_Resueltas[[#This Row],[Resuelta]])</f>
        <v>2022</v>
      </c>
      <c r="P856" s="1">
        <f>MONTH(Tabla1_Resueltas[[#This Row],[Resuelta]])</f>
        <v>11</v>
      </c>
      <c r="Q856" s="1">
        <f>_xlfn.PERCENTILE.INC(Tabla1_Resueltas[CicleTime],0.85)</f>
        <v>28</v>
      </c>
      <c r="R856" s="1">
        <f>_xlfn.PERCENTILE.INC(Tabla1_Resueltas[CicleTime],0.7)</f>
        <v>9</v>
      </c>
      <c r="S856" s="1">
        <f>_xlfn.PERCENTILE.INC(Tabla1_Resueltas[CicleTime],0.5)</f>
        <v>3</v>
      </c>
    </row>
    <row r="857" spans="1:19" x14ac:dyDescent="0.35">
      <c r="A857" t="s">
        <v>19</v>
      </c>
      <c r="B857" t="s">
        <v>2086</v>
      </c>
      <c r="C857" t="s">
        <v>43</v>
      </c>
      <c r="D857" t="s">
        <v>132</v>
      </c>
      <c r="E857" t="s">
        <v>832</v>
      </c>
      <c r="F857">
        <v>5805142</v>
      </c>
      <c r="G857" s="2">
        <v>44865</v>
      </c>
      <c r="H857" s="2">
        <v>44882</v>
      </c>
      <c r="I857" s="2">
        <v>44865</v>
      </c>
      <c r="J857" s="2">
        <v>44867</v>
      </c>
      <c r="K857" t="s">
        <v>1037</v>
      </c>
      <c r="L857" s="2">
        <v>44867</v>
      </c>
      <c r="M857" s="1">
        <f>Tabla1_Resueltas[[#This Row],[Resuelta]]-Tabla1_Resueltas[[#This Row],[Creada]]</f>
        <v>2</v>
      </c>
      <c r="N857" s="1">
        <f>Tabla1_Resueltas[[#This Row],[Fecha Fin Escalado]]-Tabla1_Resueltas[[#This Row],[Fecha Inicio Escalado]]</f>
        <v>2</v>
      </c>
      <c r="O857" s="1">
        <f>YEAR(Tabla1_Resueltas[[#This Row],[Resuelta]])</f>
        <v>2022</v>
      </c>
      <c r="P857" s="1">
        <f>MONTH(Tabla1_Resueltas[[#This Row],[Resuelta]])</f>
        <v>11</v>
      </c>
      <c r="Q857" s="1">
        <f>_xlfn.PERCENTILE.INC(Tabla1_Resueltas[CicleTime],0.85)</f>
        <v>28</v>
      </c>
      <c r="R857" s="1">
        <f>_xlfn.PERCENTILE.INC(Tabla1_Resueltas[CicleTime],0.7)</f>
        <v>9</v>
      </c>
      <c r="S857" s="1">
        <f>_xlfn.PERCENTILE.INC(Tabla1_Resueltas[CicleTime],0.5)</f>
        <v>3</v>
      </c>
    </row>
    <row r="858" spans="1:19" x14ac:dyDescent="0.35">
      <c r="A858" t="s">
        <v>19</v>
      </c>
      <c r="B858" t="s">
        <v>2086</v>
      </c>
      <c r="C858" t="s">
        <v>20</v>
      </c>
      <c r="D858" t="s">
        <v>132</v>
      </c>
      <c r="E858" t="s">
        <v>833</v>
      </c>
      <c r="F858">
        <v>5805134</v>
      </c>
      <c r="G858" s="2">
        <v>44865</v>
      </c>
      <c r="H858" s="2">
        <v>44882</v>
      </c>
      <c r="I858" s="2"/>
      <c r="J858" s="2"/>
      <c r="K858" t="s">
        <v>1037</v>
      </c>
      <c r="L858" s="2">
        <v>44867</v>
      </c>
      <c r="M858" s="1">
        <f>Tabla1_Resueltas[[#This Row],[Resuelta]]-Tabla1_Resueltas[[#This Row],[Creada]]</f>
        <v>2</v>
      </c>
      <c r="N858" s="1">
        <f>Tabla1_Resueltas[[#This Row],[Fecha Fin Escalado]]-Tabla1_Resueltas[[#This Row],[Fecha Inicio Escalado]]</f>
        <v>0</v>
      </c>
      <c r="O858" s="1">
        <f>YEAR(Tabla1_Resueltas[[#This Row],[Resuelta]])</f>
        <v>2022</v>
      </c>
      <c r="P858" s="1">
        <f>MONTH(Tabla1_Resueltas[[#This Row],[Resuelta]])</f>
        <v>11</v>
      </c>
      <c r="Q858" s="1">
        <f>_xlfn.PERCENTILE.INC(Tabla1_Resueltas[CicleTime],0.85)</f>
        <v>28</v>
      </c>
      <c r="R858" s="1">
        <f>_xlfn.PERCENTILE.INC(Tabla1_Resueltas[CicleTime],0.7)</f>
        <v>9</v>
      </c>
      <c r="S858" s="1">
        <f>_xlfn.PERCENTILE.INC(Tabla1_Resueltas[CicleTime],0.5)</f>
        <v>3</v>
      </c>
    </row>
    <row r="859" spans="1:19" x14ac:dyDescent="0.35">
      <c r="A859" t="s">
        <v>19</v>
      </c>
      <c r="B859" t="s">
        <v>2086</v>
      </c>
      <c r="C859" t="s">
        <v>20</v>
      </c>
      <c r="D859" t="s">
        <v>132</v>
      </c>
      <c r="E859" t="s">
        <v>834</v>
      </c>
      <c r="F859">
        <v>5805125</v>
      </c>
      <c r="G859" s="2">
        <v>44865</v>
      </c>
      <c r="H859" s="2">
        <v>44887</v>
      </c>
      <c r="I859" s="2">
        <v>44865</v>
      </c>
      <c r="J859" s="2">
        <v>44872</v>
      </c>
      <c r="K859" t="s">
        <v>1037</v>
      </c>
      <c r="L859" s="2">
        <v>44872</v>
      </c>
      <c r="M859" s="1">
        <f>Tabla1_Resueltas[[#This Row],[Resuelta]]-Tabla1_Resueltas[[#This Row],[Creada]]</f>
        <v>7</v>
      </c>
      <c r="N859" s="1">
        <f>Tabla1_Resueltas[[#This Row],[Fecha Fin Escalado]]-Tabla1_Resueltas[[#This Row],[Fecha Inicio Escalado]]</f>
        <v>7</v>
      </c>
      <c r="O859" s="1">
        <f>YEAR(Tabla1_Resueltas[[#This Row],[Resuelta]])</f>
        <v>2022</v>
      </c>
      <c r="P859" s="1">
        <f>MONTH(Tabla1_Resueltas[[#This Row],[Resuelta]])</f>
        <v>11</v>
      </c>
      <c r="Q859" s="1">
        <f>_xlfn.PERCENTILE.INC(Tabla1_Resueltas[CicleTime],0.85)</f>
        <v>28</v>
      </c>
      <c r="R859" s="1">
        <f>_xlfn.PERCENTILE.INC(Tabla1_Resueltas[CicleTime],0.7)</f>
        <v>9</v>
      </c>
      <c r="S859" s="1">
        <f>_xlfn.PERCENTILE.INC(Tabla1_Resueltas[CicleTime],0.5)</f>
        <v>3</v>
      </c>
    </row>
    <row r="860" spans="1:19" x14ac:dyDescent="0.35">
      <c r="A860" t="s">
        <v>19</v>
      </c>
      <c r="B860" t="s">
        <v>2090</v>
      </c>
      <c r="C860" t="s">
        <v>18</v>
      </c>
      <c r="D860" t="s">
        <v>132</v>
      </c>
      <c r="E860" t="s">
        <v>836</v>
      </c>
      <c r="F860">
        <v>5802906</v>
      </c>
      <c r="G860" s="2">
        <v>44864</v>
      </c>
      <c r="H860" s="2">
        <v>44890</v>
      </c>
      <c r="I860" s="2"/>
      <c r="J860" s="2"/>
      <c r="K860" t="s">
        <v>1037</v>
      </c>
      <c r="L860" s="2">
        <v>44875</v>
      </c>
      <c r="M860" s="1">
        <f>Tabla1_Resueltas[[#This Row],[Resuelta]]-Tabla1_Resueltas[[#This Row],[Creada]]</f>
        <v>11</v>
      </c>
      <c r="N860" s="1">
        <f>Tabla1_Resueltas[[#This Row],[Fecha Fin Escalado]]-Tabla1_Resueltas[[#This Row],[Fecha Inicio Escalado]]</f>
        <v>0</v>
      </c>
      <c r="O860" s="1">
        <f>YEAR(Tabla1_Resueltas[[#This Row],[Resuelta]])</f>
        <v>2022</v>
      </c>
      <c r="P860" s="1">
        <f>MONTH(Tabla1_Resueltas[[#This Row],[Resuelta]])</f>
        <v>11</v>
      </c>
      <c r="Q860" s="1">
        <f>_xlfn.PERCENTILE.INC(Tabla1_Resueltas[CicleTime],0.85)</f>
        <v>28</v>
      </c>
      <c r="R860" s="1">
        <f>_xlfn.PERCENTILE.INC(Tabla1_Resueltas[CicleTime],0.7)</f>
        <v>9</v>
      </c>
      <c r="S860" s="1">
        <f>_xlfn.PERCENTILE.INC(Tabla1_Resueltas[CicleTime],0.5)</f>
        <v>3</v>
      </c>
    </row>
    <row r="861" spans="1:19" x14ac:dyDescent="0.35">
      <c r="A861" t="s">
        <v>17</v>
      </c>
      <c r="B861" t="s">
        <v>2083</v>
      </c>
      <c r="C861" t="s">
        <v>20</v>
      </c>
      <c r="D861" t="s">
        <v>132</v>
      </c>
      <c r="E861" t="s">
        <v>838</v>
      </c>
      <c r="F861">
        <v>5800401</v>
      </c>
      <c r="G861" s="2">
        <v>44862</v>
      </c>
      <c r="H861" s="2">
        <v>44883</v>
      </c>
      <c r="I861" s="2"/>
      <c r="J861" s="2"/>
      <c r="K861" t="s">
        <v>1037</v>
      </c>
      <c r="L861" s="2">
        <v>44868</v>
      </c>
      <c r="M861" s="1">
        <f>Tabla1_Resueltas[[#This Row],[Resuelta]]-Tabla1_Resueltas[[#This Row],[Creada]]</f>
        <v>6</v>
      </c>
      <c r="N861" s="1">
        <f>Tabla1_Resueltas[[#This Row],[Fecha Fin Escalado]]-Tabla1_Resueltas[[#This Row],[Fecha Inicio Escalado]]</f>
        <v>0</v>
      </c>
      <c r="O861" s="1">
        <f>YEAR(Tabla1_Resueltas[[#This Row],[Resuelta]])</f>
        <v>2022</v>
      </c>
      <c r="P861" s="1">
        <f>MONTH(Tabla1_Resueltas[[#This Row],[Resuelta]])</f>
        <v>11</v>
      </c>
      <c r="Q861" s="1">
        <f>_xlfn.PERCENTILE.INC(Tabla1_Resueltas[CicleTime],0.85)</f>
        <v>28</v>
      </c>
      <c r="R861" s="1">
        <f>_xlfn.PERCENTILE.INC(Tabla1_Resueltas[CicleTime],0.7)</f>
        <v>9</v>
      </c>
      <c r="S861" s="1">
        <f>_xlfn.PERCENTILE.INC(Tabla1_Resueltas[CicleTime],0.5)</f>
        <v>3</v>
      </c>
    </row>
    <row r="862" spans="1:19" x14ac:dyDescent="0.35">
      <c r="A862" t="s">
        <v>17</v>
      </c>
      <c r="B862" t="s">
        <v>2083</v>
      </c>
      <c r="C862" t="s">
        <v>18</v>
      </c>
      <c r="D862" t="s">
        <v>132</v>
      </c>
      <c r="E862" t="s">
        <v>839</v>
      </c>
      <c r="F862">
        <v>5799702</v>
      </c>
      <c r="G862" s="2">
        <v>44862</v>
      </c>
      <c r="H862" s="2">
        <v>44884</v>
      </c>
      <c r="I862" s="2"/>
      <c r="J862" s="2"/>
      <c r="K862" t="s">
        <v>1037</v>
      </c>
      <c r="L862" s="2">
        <v>44869</v>
      </c>
      <c r="M862" s="1">
        <f>Tabla1_Resueltas[[#This Row],[Resuelta]]-Tabla1_Resueltas[[#This Row],[Creada]]</f>
        <v>7</v>
      </c>
      <c r="N862" s="1">
        <f>Tabla1_Resueltas[[#This Row],[Fecha Fin Escalado]]-Tabla1_Resueltas[[#This Row],[Fecha Inicio Escalado]]</f>
        <v>0</v>
      </c>
      <c r="O862" s="1">
        <f>YEAR(Tabla1_Resueltas[[#This Row],[Resuelta]])</f>
        <v>2022</v>
      </c>
      <c r="P862" s="1">
        <f>MONTH(Tabla1_Resueltas[[#This Row],[Resuelta]])</f>
        <v>11</v>
      </c>
      <c r="Q862" s="1">
        <f>_xlfn.PERCENTILE.INC(Tabla1_Resueltas[CicleTime],0.85)</f>
        <v>28</v>
      </c>
      <c r="R862" s="1">
        <f>_xlfn.PERCENTILE.INC(Tabla1_Resueltas[CicleTime],0.7)</f>
        <v>9</v>
      </c>
      <c r="S862" s="1">
        <f>_xlfn.PERCENTILE.INC(Tabla1_Resueltas[CicleTime],0.5)</f>
        <v>3</v>
      </c>
    </row>
    <row r="863" spans="1:19" x14ac:dyDescent="0.35">
      <c r="A863" t="s">
        <v>19</v>
      </c>
      <c r="B863" t="s">
        <v>2086</v>
      </c>
      <c r="C863" t="s">
        <v>20</v>
      </c>
      <c r="D863" t="s">
        <v>132</v>
      </c>
      <c r="E863" t="s">
        <v>840</v>
      </c>
      <c r="F863">
        <v>5798971</v>
      </c>
      <c r="G863" s="2">
        <v>44862</v>
      </c>
      <c r="H863" s="2">
        <v>44884</v>
      </c>
      <c r="I863" s="2"/>
      <c r="J863" s="2"/>
      <c r="K863" t="s">
        <v>1037</v>
      </c>
      <c r="L863" s="2">
        <v>44868</v>
      </c>
      <c r="M863" s="1">
        <f>Tabla1_Resueltas[[#This Row],[Resuelta]]-Tabla1_Resueltas[[#This Row],[Creada]]</f>
        <v>6</v>
      </c>
      <c r="N863" s="1">
        <f>Tabla1_Resueltas[[#This Row],[Fecha Fin Escalado]]-Tabla1_Resueltas[[#This Row],[Fecha Inicio Escalado]]</f>
        <v>0</v>
      </c>
      <c r="O863" s="1">
        <f>YEAR(Tabla1_Resueltas[[#This Row],[Resuelta]])</f>
        <v>2022</v>
      </c>
      <c r="P863" s="1">
        <f>MONTH(Tabla1_Resueltas[[#This Row],[Resuelta]])</f>
        <v>11</v>
      </c>
      <c r="Q863" s="1">
        <f>_xlfn.PERCENTILE.INC(Tabla1_Resueltas[CicleTime],0.85)</f>
        <v>28</v>
      </c>
      <c r="R863" s="1">
        <f>_xlfn.PERCENTILE.INC(Tabla1_Resueltas[CicleTime],0.7)</f>
        <v>9</v>
      </c>
      <c r="S863" s="1">
        <f>_xlfn.PERCENTILE.INC(Tabla1_Resueltas[CicleTime],0.5)</f>
        <v>3</v>
      </c>
    </row>
    <row r="864" spans="1:19" x14ac:dyDescent="0.35">
      <c r="A864" t="s">
        <v>19</v>
      </c>
      <c r="B864" t="s">
        <v>2086</v>
      </c>
      <c r="C864" t="s">
        <v>20</v>
      </c>
      <c r="D864" t="s">
        <v>132</v>
      </c>
      <c r="E864" t="s">
        <v>842</v>
      </c>
      <c r="F864">
        <v>5798548</v>
      </c>
      <c r="G864" s="2">
        <v>44862</v>
      </c>
      <c r="H864" s="2">
        <v>44882</v>
      </c>
      <c r="I864" s="2">
        <v>44862</v>
      </c>
      <c r="J864" s="2">
        <v>44867</v>
      </c>
      <c r="K864" t="s">
        <v>1037</v>
      </c>
      <c r="L864" s="2">
        <v>44867</v>
      </c>
      <c r="M864" s="1">
        <f>Tabla1_Resueltas[[#This Row],[Resuelta]]-Tabla1_Resueltas[[#This Row],[Creada]]</f>
        <v>5</v>
      </c>
      <c r="N864" s="1">
        <f>Tabla1_Resueltas[[#This Row],[Fecha Fin Escalado]]-Tabla1_Resueltas[[#This Row],[Fecha Inicio Escalado]]</f>
        <v>5</v>
      </c>
      <c r="O864" s="1">
        <f>YEAR(Tabla1_Resueltas[[#This Row],[Resuelta]])</f>
        <v>2022</v>
      </c>
      <c r="P864" s="1">
        <f>MONTH(Tabla1_Resueltas[[#This Row],[Resuelta]])</f>
        <v>11</v>
      </c>
      <c r="Q864" s="1">
        <f>_xlfn.PERCENTILE.INC(Tabla1_Resueltas[CicleTime],0.85)</f>
        <v>28</v>
      </c>
      <c r="R864" s="1">
        <f>_xlfn.PERCENTILE.INC(Tabla1_Resueltas[CicleTime],0.7)</f>
        <v>9</v>
      </c>
      <c r="S864" s="1">
        <f>_xlfn.PERCENTILE.INC(Tabla1_Resueltas[CicleTime],0.5)</f>
        <v>3</v>
      </c>
    </row>
    <row r="865" spans="1:19" x14ac:dyDescent="0.35">
      <c r="A865" t="s">
        <v>19</v>
      </c>
      <c r="B865" t="s">
        <v>2086</v>
      </c>
      <c r="C865" t="s">
        <v>20</v>
      </c>
      <c r="D865" t="s">
        <v>132</v>
      </c>
      <c r="E865" t="s">
        <v>844</v>
      </c>
      <c r="F865">
        <v>5793517</v>
      </c>
      <c r="G865" s="2">
        <v>44861</v>
      </c>
      <c r="H865" s="2">
        <v>44896</v>
      </c>
      <c r="I865" s="2">
        <v>44861</v>
      </c>
      <c r="J865" s="2">
        <v>44880</v>
      </c>
      <c r="K865" t="s">
        <v>1037</v>
      </c>
      <c r="L865" s="2">
        <v>44880</v>
      </c>
      <c r="M865" s="1">
        <f>Tabla1_Resueltas[[#This Row],[Resuelta]]-Tabla1_Resueltas[[#This Row],[Creada]]</f>
        <v>19</v>
      </c>
      <c r="N865" s="1">
        <f>Tabla1_Resueltas[[#This Row],[Fecha Fin Escalado]]-Tabla1_Resueltas[[#This Row],[Fecha Inicio Escalado]]</f>
        <v>19</v>
      </c>
      <c r="O865" s="1">
        <f>YEAR(Tabla1_Resueltas[[#This Row],[Resuelta]])</f>
        <v>2022</v>
      </c>
      <c r="P865" s="1">
        <f>MONTH(Tabla1_Resueltas[[#This Row],[Resuelta]])</f>
        <v>11</v>
      </c>
      <c r="Q865" s="1">
        <f>_xlfn.PERCENTILE.INC(Tabla1_Resueltas[CicleTime],0.85)</f>
        <v>28</v>
      </c>
      <c r="R865" s="1">
        <f>_xlfn.PERCENTILE.INC(Tabla1_Resueltas[CicleTime],0.7)</f>
        <v>9</v>
      </c>
      <c r="S865" s="1">
        <f>_xlfn.PERCENTILE.INC(Tabla1_Resueltas[CicleTime],0.5)</f>
        <v>3</v>
      </c>
    </row>
    <row r="866" spans="1:19" x14ac:dyDescent="0.35">
      <c r="A866" t="s">
        <v>19</v>
      </c>
      <c r="B866" t="s">
        <v>2088</v>
      </c>
      <c r="C866" t="s">
        <v>20</v>
      </c>
      <c r="D866" t="s">
        <v>132</v>
      </c>
      <c r="E866" t="s">
        <v>849</v>
      </c>
      <c r="F866">
        <v>5785741</v>
      </c>
      <c r="G866" s="2">
        <v>44860</v>
      </c>
      <c r="H866" s="2">
        <v>44895</v>
      </c>
      <c r="I866" s="2">
        <v>44860</v>
      </c>
      <c r="J866" s="2">
        <v>44880</v>
      </c>
      <c r="K866" t="s">
        <v>1037</v>
      </c>
      <c r="L866" s="2">
        <v>44880</v>
      </c>
      <c r="M866" s="1">
        <f>Tabla1_Resueltas[[#This Row],[Resuelta]]-Tabla1_Resueltas[[#This Row],[Creada]]</f>
        <v>20</v>
      </c>
      <c r="N866" s="1">
        <f>Tabla1_Resueltas[[#This Row],[Fecha Fin Escalado]]-Tabla1_Resueltas[[#This Row],[Fecha Inicio Escalado]]</f>
        <v>20</v>
      </c>
      <c r="O866" s="1">
        <f>YEAR(Tabla1_Resueltas[[#This Row],[Resuelta]])</f>
        <v>2022</v>
      </c>
      <c r="P866" s="1">
        <f>MONTH(Tabla1_Resueltas[[#This Row],[Resuelta]])</f>
        <v>11</v>
      </c>
      <c r="Q866" s="1">
        <f>_xlfn.PERCENTILE.INC(Tabla1_Resueltas[CicleTime],0.85)</f>
        <v>28</v>
      </c>
      <c r="R866" s="1">
        <f>_xlfn.PERCENTILE.INC(Tabla1_Resueltas[CicleTime],0.7)</f>
        <v>9</v>
      </c>
      <c r="S866" s="1">
        <f>_xlfn.PERCENTILE.INC(Tabla1_Resueltas[CicleTime],0.5)</f>
        <v>3</v>
      </c>
    </row>
    <row r="867" spans="1:19" x14ac:dyDescent="0.35">
      <c r="A867" t="s">
        <v>17</v>
      </c>
      <c r="B867" t="s">
        <v>2083</v>
      </c>
      <c r="C867" t="s">
        <v>20</v>
      </c>
      <c r="D867" t="s">
        <v>132</v>
      </c>
      <c r="E867" t="s">
        <v>854</v>
      </c>
      <c r="F867">
        <v>5781998</v>
      </c>
      <c r="G867" s="2">
        <v>44859</v>
      </c>
      <c r="H867" s="2">
        <v>44882</v>
      </c>
      <c r="I867" s="2"/>
      <c r="J867" s="2"/>
      <c r="K867" t="s">
        <v>1037</v>
      </c>
      <c r="L867" s="2">
        <v>44867</v>
      </c>
      <c r="M867" s="1">
        <f>Tabla1_Resueltas[[#This Row],[Resuelta]]-Tabla1_Resueltas[[#This Row],[Creada]]</f>
        <v>8</v>
      </c>
      <c r="N867" s="1">
        <f>Tabla1_Resueltas[[#This Row],[Fecha Fin Escalado]]-Tabla1_Resueltas[[#This Row],[Fecha Inicio Escalado]]</f>
        <v>0</v>
      </c>
      <c r="O867" s="1">
        <f>YEAR(Tabla1_Resueltas[[#This Row],[Resuelta]])</f>
        <v>2022</v>
      </c>
      <c r="P867" s="1">
        <f>MONTH(Tabla1_Resueltas[[#This Row],[Resuelta]])</f>
        <v>11</v>
      </c>
      <c r="Q867" s="1">
        <f>_xlfn.PERCENTILE.INC(Tabla1_Resueltas[CicleTime],0.85)</f>
        <v>28</v>
      </c>
      <c r="R867" s="1">
        <f>_xlfn.PERCENTILE.INC(Tabla1_Resueltas[CicleTime],0.7)</f>
        <v>9</v>
      </c>
      <c r="S867" s="1">
        <f>_xlfn.PERCENTILE.INC(Tabla1_Resueltas[CicleTime],0.5)</f>
        <v>3</v>
      </c>
    </row>
    <row r="868" spans="1:19" x14ac:dyDescent="0.35">
      <c r="A868" t="s">
        <v>19</v>
      </c>
      <c r="B868" t="s">
        <v>2088</v>
      </c>
      <c r="C868" t="s">
        <v>20</v>
      </c>
      <c r="D868" t="s">
        <v>132</v>
      </c>
      <c r="E868" t="s">
        <v>856</v>
      </c>
      <c r="F868">
        <v>5779593</v>
      </c>
      <c r="G868" s="2">
        <v>44859</v>
      </c>
      <c r="H868" s="2">
        <v>44883</v>
      </c>
      <c r="I868" s="2">
        <v>44859</v>
      </c>
      <c r="J868" s="2">
        <v>44868</v>
      </c>
      <c r="K868" t="s">
        <v>1037</v>
      </c>
      <c r="L868" s="2">
        <v>44868</v>
      </c>
      <c r="M868" s="1">
        <f>Tabla1_Resueltas[[#This Row],[Resuelta]]-Tabla1_Resueltas[[#This Row],[Creada]]</f>
        <v>9</v>
      </c>
      <c r="N868" s="1">
        <f>Tabla1_Resueltas[[#This Row],[Fecha Fin Escalado]]-Tabla1_Resueltas[[#This Row],[Fecha Inicio Escalado]]</f>
        <v>9</v>
      </c>
      <c r="O868" s="1">
        <f>YEAR(Tabla1_Resueltas[[#This Row],[Resuelta]])</f>
        <v>2022</v>
      </c>
      <c r="P868" s="1">
        <f>MONTH(Tabla1_Resueltas[[#This Row],[Resuelta]])</f>
        <v>11</v>
      </c>
      <c r="Q868" s="1">
        <f>_xlfn.PERCENTILE.INC(Tabla1_Resueltas[CicleTime],0.85)</f>
        <v>28</v>
      </c>
      <c r="R868" s="1">
        <f>_xlfn.PERCENTILE.INC(Tabla1_Resueltas[CicleTime],0.7)</f>
        <v>9</v>
      </c>
      <c r="S868" s="1">
        <f>_xlfn.PERCENTILE.INC(Tabla1_Resueltas[CicleTime],0.5)</f>
        <v>3</v>
      </c>
    </row>
    <row r="869" spans="1:19" x14ac:dyDescent="0.35">
      <c r="A869" t="s">
        <v>19</v>
      </c>
      <c r="B869" t="s">
        <v>2088</v>
      </c>
      <c r="C869" t="s">
        <v>20</v>
      </c>
      <c r="D869" t="s">
        <v>132</v>
      </c>
      <c r="E869" t="s">
        <v>857</v>
      </c>
      <c r="F869">
        <v>5779572</v>
      </c>
      <c r="G869" s="2">
        <v>44859</v>
      </c>
      <c r="H869" s="2">
        <v>44882</v>
      </c>
      <c r="I869" s="2">
        <v>44859</v>
      </c>
      <c r="J869" s="2">
        <v>44867</v>
      </c>
      <c r="K869" t="s">
        <v>1037</v>
      </c>
      <c r="L869" s="2">
        <v>44867</v>
      </c>
      <c r="M869" s="1">
        <f>Tabla1_Resueltas[[#This Row],[Resuelta]]-Tabla1_Resueltas[[#This Row],[Creada]]</f>
        <v>8</v>
      </c>
      <c r="N869" s="1">
        <f>Tabla1_Resueltas[[#This Row],[Fecha Fin Escalado]]-Tabla1_Resueltas[[#This Row],[Fecha Inicio Escalado]]</f>
        <v>8</v>
      </c>
      <c r="O869" s="1">
        <f>YEAR(Tabla1_Resueltas[[#This Row],[Resuelta]])</f>
        <v>2022</v>
      </c>
      <c r="P869" s="1">
        <f>MONTH(Tabla1_Resueltas[[#This Row],[Resuelta]])</f>
        <v>11</v>
      </c>
      <c r="Q869" s="1">
        <f>_xlfn.PERCENTILE.INC(Tabla1_Resueltas[CicleTime],0.85)</f>
        <v>28</v>
      </c>
      <c r="R869" s="1">
        <f>_xlfn.PERCENTILE.INC(Tabla1_Resueltas[CicleTime],0.7)</f>
        <v>9</v>
      </c>
      <c r="S869" s="1">
        <f>_xlfn.PERCENTILE.INC(Tabla1_Resueltas[CicleTime],0.5)</f>
        <v>3</v>
      </c>
    </row>
    <row r="870" spans="1:19" x14ac:dyDescent="0.35">
      <c r="A870" t="s">
        <v>19</v>
      </c>
      <c r="B870" t="s">
        <v>2088</v>
      </c>
      <c r="C870" t="s">
        <v>20</v>
      </c>
      <c r="D870" t="s">
        <v>132</v>
      </c>
      <c r="E870" t="s">
        <v>858</v>
      </c>
      <c r="F870">
        <v>5779538</v>
      </c>
      <c r="G870" s="2">
        <v>44859</v>
      </c>
      <c r="H870" s="2">
        <v>44883</v>
      </c>
      <c r="I870" s="2">
        <v>44859</v>
      </c>
      <c r="J870" s="2">
        <v>44868</v>
      </c>
      <c r="K870" t="s">
        <v>1037</v>
      </c>
      <c r="L870" s="2">
        <v>44868</v>
      </c>
      <c r="M870" s="1">
        <f>Tabla1_Resueltas[[#This Row],[Resuelta]]-Tabla1_Resueltas[[#This Row],[Creada]]</f>
        <v>9</v>
      </c>
      <c r="N870" s="1">
        <f>Tabla1_Resueltas[[#This Row],[Fecha Fin Escalado]]-Tabla1_Resueltas[[#This Row],[Fecha Inicio Escalado]]</f>
        <v>9</v>
      </c>
      <c r="O870" s="1">
        <f>YEAR(Tabla1_Resueltas[[#This Row],[Resuelta]])</f>
        <v>2022</v>
      </c>
      <c r="P870" s="1">
        <f>MONTH(Tabla1_Resueltas[[#This Row],[Resuelta]])</f>
        <v>11</v>
      </c>
      <c r="Q870" s="1">
        <f>_xlfn.PERCENTILE.INC(Tabla1_Resueltas[CicleTime],0.85)</f>
        <v>28</v>
      </c>
      <c r="R870" s="1">
        <f>_xlfn.PERCENTILE.INC(Tabla1_Resueltas[CicleTime],0.7)</f>
        <v>9</v>
      </c>
      <c r="S870" s="1">
        <f>_xlfn.PERCENTILE.INC(Tabla1_Resueltas[CicleTime],0.5)</f>
        <v>3</v>
      </c>
    </row>
    <row r="871" spans="1:19" x14ac:dyDescent="0.35">
      <c r="A871" t="s">
        <v>19</v>
      </c>
      <c r="B871" t="s">
        <v>2086</v>
      </c>
      <c r="C871" t="s">
        <v>20</v>
      </c>
      <c r="D871" t="s">
        <v>132</v>
      </c>
      <c r="E871" t="s">
        <v>861</v>
      </c>
      <c r="F871">
        <v>5779144</v>
      </c>
      <c r="G871" s="2">
        <v>44859</v>
      </c>
      <c r="H871" s="2">
        <v>44882</v>
      </c>
      <c r="I871" s="2"/>
      <c r="J871" s="2"/>
      <c r="K871" t="s">
        <v>1037</v>
      </c>
      <c r="L871" s="2">
        <v>44867</v>
      </c>
      <c r="M871" s="1">
        <f>Tabla1_Resueltas[[#This Row],[Resuelta]]-Tabla1_Resueltas[[#This Row],[Creada]]</f>
        <v>8</v>
      </c>
      <c r="N871" s="1">
        <f>Tabla1_Resueltas[[#This Row],[Fecha Fin Escalado]]-Tabla1_Resueltas[[#This Row],[Fecha Inicio Escalado]]</f>
        <v>0</v>
      </c>
      <c r="O871" s="1">
        <f>YEAR(Tabla1_Resueltas[[#This Row],[Resuelta]])</f>
        <v>2022</v>
      </c>
      <c r="P871" s="1">
        <f>MONTH(Tabla1_Resueltas[[#This Row],[Resuelta]])</f>
        <v>11</v>
      </c>
      <c r="Q871" s="1">
        <f>_xlfn.PERCENTILE.INC(Tabla1_Resueltas[CicleTime],0.85)</f>
        <v>28</v>
      </c>
      <c r="R871" s="1">
        <f>_xlfn.PERCENTILE.INC(Tabla1_Resueltas[CicleTime],0.7)</f>
        <v>9</v>
      </c>
      <c r="S871" s="1">
        <f>_xlfn.PERCENTILE.INC(Tabla1_Resueltas[CicleTime],0.5)</f>
        <v>3</v>
      </c>
    </row>
    <row r="872" spans="1:19" x14ac:dyDescent="0.35">
      <c r="A872" t="s">
        <v>19</v>
      </c>
      <c r="B872" t="s">
        <v>2088</v>
      </c>
      <c r="C872" t="s">
        <v>20</v>
      </c>
      <c r="D872" t="s">
        <v>132</v>
      </c>
      <c r="E872" t="s">
        <v>866</v>
      </c>
      <c r="F872">
        <v>5772026</v>
      </c>
      <c r="G872" s="2">
        <v>44858</v>
      </c>
      <c r="H872" s="2">
        <v>44883</v>
      </c>
      <c r="I872" s="2">
        <v>44858</v>
      </c>
      <c r="J872" s="2">
        <v>44868</v>
      </c>
      <c r="K872" t="s">
        <v>1037</v>
      </c>
      <c r="L872" s="2">
        <v>44868</v>
      </c>
      <c r="M872" s="1">
        <f>Tabla1_Resueltas[[#This Row],[Resuelta]]-Tabla1_Resueltas[[#This Row],[Creada]]</f>
        <v>10</v>
      </c>
      <c r="N872" s="1">
        <f>Tabla1_Resueltas[[#This Row],[Fecha Fin Escalado]]-Tabla1_Resueltas[[#This Row],[Fecha Inicio Escalado]]</f>
        <v>10</v>
      </c>
      <c r="O872" s="1">
        <f>YEAR(Tabla1_Resueltas[[#This Row],[Resuelta]])</f>
        <v>2022</v>
      </c>
      <c r="P872" s="1">
        <f>MONTH(Tabla1_Resueltas[[#This Row],[Resuelta]])</f>
        <v>11</v>
      </c>
      <c r="Q872" s="1">
        <f>_xlfn.PERCENTILE.INC(Tabla1_Resueltas[CicleTime],0.85)</f>
        <v>28</v>
      </c>
      <c r="R872" s="1">
        <f>_xlfn.PERCENTILE.INC(Tabla1_Resueltas[CicleTime],0.7)</f>
        <v>9</v>
      </c>
      <c r="S872" s="1">
        <f>_xlfn.PERCENTILE.INC(Tabla1_Resueltas[CicleTime],0.5)</f>
        <v>3</v>
      </c>
    </row>
    <row r="873" spans="1:19" x14ac:dyDescent="0.35">
      <c r="A873" t="s">
        <v>19</v>
      </c>
      <c r="B873" t="s">
        <v>2088</v>
      </c>
      <c r="C873" t="s">
        <v>36</v>
      </c>
      <c r="D873" t="s">
        <v>132</v>
      </c>
      <c r="E873" t="s">
        <v>876</v>
      </c>
      <c r="F873">
        <v>5764063</v>
      </c>
      <c r="G873" s="2">
        <v>44855</v>
      </c>
      <c r="H873" s="2">
        <v>44883</v>
      </c>
      <c r="I873" s="2">
        <v>44855</v>
      </c>
      <c r="J873" s="2">
        <v>44868</v>
      </c>
      <c r="K873" t="s">
        <v>1037</v>
      </c>
      <c r="L873" s="2">
        <v>44868</v>
      </c>
      <c r="M873" s="1">
        <f>Tabla1_Resueltas[[#This Row],[Resuelta]]-Tabla1_Resueltas[[#This Row],[Creada]]</f>
        <v>13</v>
      </c>
      <c r="N873" s="1">
        <f>Tabla1_Resueltas[[#This Row],[Fecha Fin Escalado]]-Tabla1_Resueltas[[#This Row],[Fecha Inicio Escalado]]</f>
        <v>13</v>
      </c>
      <c r="O873" s="1">
        <f>YEAR(Tabla1_Resueltas[[#This Row],[Resuelta]])</f>
        <v>2022</v>
      </c>
      <c r="P873" s="1">
        <f>MONTH(Tabla1_Resueltas[[#This Row],[Resuelta]])</f>
        <v>11</v>
      </c>
      <c r="Q873" s="1">
        <f>_xlfn.PERCENTILE.INC(Tabla1_Resueltas[CicleTime],0.85)</f>
        <v>28</v>
      </c>
      <c r="R873" s="1">
        <f>_xlfn.PERCENTILE.INC(Tabla1_Resueltas[CicleTime],0.7)</f>
        <v>9</v>
      </c>
      <c r="S873" s="1">
        <f>_xlfn.PERCENTILE.INC(Tabla1_Resueltas[CicleTime],0.5)</f>
        <v>3</v>
      </c>
    </row>
    <row r="874" spans="1:19" x14ac:dyDescent="0.35">
      <c r="A874" t="s">
        <v>17</v>
      </c>
      <c r="B874" t="s">
        <v>2083</v>
      </c>
      <c r="C874" t="s">
        <v>18</v>
      </c>
      <c r="D874" t="s">
        <v>132</v>
      </c>
      <c r="E874" t="s">
        <v>884</v>
      </c>
      <c r="F874">
        <v>5744085</v>
      </c>
      <c r="G874" s="2">
        <v>44852</v>
      </c>
      <c r="H874" s="2">
        <v>44951</v>
      </c>
      <c r="I874" s="2"/>
      <c r="J874" s="2"/>
      <c r="K874" t="s">
        <v>1037</v>
      </c>
      <c r="L874" s="2">
        <v>44867</v>
      </c>
      <c r="M874" s="1">
        <f>Tabla1_Resueltas[[#This Row],[Resuelta]]-Tabla1_Resueltas[[#This Row],[Creada]]</f>
        <v>15</v>
      </c>
      <c r="N874" s="1">
        <f>Tabla1_Resueltas[[#This Row],[Fecha Fin Escalado]]-Tabla1_Resueltas[[#This Row],[Fecha Inicio Escalado]]</f>
        <v>0</v>
      </c>
      <c r="O874" s="1">
        <f>YEAR(Tabla1_Resueltas[[#This Row],[Resuelta]])</f>
        <v>2022</v>
      </c>
      <c r="P874" s="1">
        <f>MONTH(Tabla1_Resueltas[[#This Row],[Resuelta]])</f>
        <v>11</v>
      </c>
      <c r="Q874" s="1">
        <f>_xlfn.PERCENTILE.INC(Tabla1_Resueltas[CicleTime],0.85)</f>
        <v>28</v>
      </c>
      <c r="R874" s="1">
        <f>_xlfn.PERCENTILE.INC(Tabla1_Resueltas[CicleTime],0.7)</f>
        <v>9</v>
      </c>
      <c r="S874" s="1">
        <f>_xlfn.PERCENTILE.INC(Tabla1_Resueltas[CicleTime],0.5)</f>
        <v>3</v>
      </c>
    </row>
    <row r="875" spans="1:19" x14ac:dyDescent="0.35">
      <c r="A875" t="s">
        <v>19</v>
      </c>
      <c r="B875" t="s">
        <v>2090</v>
      </c>
      <c r="C875" t="s">
        <v>18</v>
      </c>
      <c r="D875" t="s">
        <v>132</v>
      </c>
      <c r="E875" t="s">
        <v>887</v>
      </c>
      <c r="F875">
        <v>5740940</v>
      </c>
      <c r="G875" s="2">
        <v>44851</v>
      </c>
      <c r="H875" s="2">
        <v>44898</v>
      </c>
      <c r="I875" s="2"/>
      <c r="J875" s="2"/>
      <c r="K875" t="s">
        <v>1037</v>
      </c>
      <c r="L875" s="2">
        <v>44882</v>
      </c>
      <c r="M875" s="1">
        <f>Tabla1_Resueltas[[#This Row],[Resuelta]]-Tabla1_Resueltas[[#This Row],[Creada]]</f>
        <v>31</v>
      </c>
      <c r="N875" s="1">
        <f>Tabla1_Resueltas[[#This Row],[Fecha Fin Escalado]]-Tabla1_Resueltas[[#This Row],[Fecha Inicio Escalado]]</f>
        <v>0</v>
      </c>
      <c r="O875" s="1">
        <f>YEAR(Tabla1_Resueltas[[#This Row],[Resuelta]])</f>
        <v>2022</v>
      </c>
      <c r="P875" s="1">
        <f>MONTH(Tabla1_Resueltas[[#This Row],[Resuelta]])</f>
        <v>11</v>
      </c>
      <c r="Q875" s="1">
        <f>_xlfn.PERCENTILE.INC(Tabla1_Resueltas[CicleTime],0.85)</f>
        <v>28</v>
      </c>
      <c r="R875" s="1">
        <f>_xlfn.PERCENTILE.INC(Tabla1_Resueltas[CicleTime],0.7)</f>
        <v>9</v>
      </c>
      <c r="S875" s="1">
        <f>_xlfn.PERCENTILE.INC(Tabla1_Resueltas[CicleTime],0.5)</f>
        <v>3</v>
      </c>
    </row>
    <row r="876" spans="1:19" x14ac:dyDescent="0.35">
      <c r="A876" t="s">
        <v>19</v>
      </c>
      <c r="B876" t="s">
        <v>2088</v>
      </c>
      <c r="C876" t="s">
        <v>20</v>
      </c>
      <c r="D876" t="s">
        <v>132</v>
      </c>
      <c r="E876" t="s">
        <v>901</v>
      </c>
      <c r="F876">
        <v>5718235</v>
      </c>
      <c r="G876" s="2">
        <v>44845</v>
      </c>
      <c r="H876" s="2">
        <v>44890</v>
      </c>
      <c r="I876" s="2"/>
      <c r="J876" s="2"/>
      <c r="K876" t="s">
        <v>1037</v>
      </c>
      <c r="L876" s="2">
        <v>44875</v>
      </c>
      <c r="M876" s="1">
        <f>Tabla1_Resueltas[[#This Row],[Resuelta]]-Tabla1_Resueltas[[#This Row],[Creada]]</f>
        <v>30</v>
      </c>
      <c r="N876" s="1">
        <f>Tabla1_Resueltas[[#This Row],[Fecha Fin Escalado]]-Tabla1_Resueltas[[#This Row],[Fecha Inicio Escalado]]</f>
        <v>0</v>
      </c>
      <c r="O876" s="1">
        <f>YEAR(Tabla1_Resueltas[[#This Row],[Resuelta]])</f>
        <v>2022</v>
      </c>
      <c r="P876" s="1">
        <f>MONTH(Tabla1_Resueltas[[#This Row],[Resuelta]])</f>
        <v>11</v>
      </c>
      <c r="Q876" s="1">
        <f>_xlfn.PERCENTILE.INC(Tabla1_Resueltas[CicleTime],0.85)</f>
        <v>28</v>
      </c>
      <c r="R876" s="1">
        <f>_xlfn.PERCENTILE.INC(Tabla1_Resueltas[CicleTime],0.7)</f>
        <v>9</v>
      </c>
      <c r="S876" s="1">
        <f>_xlfn.PERCENTILE.INC(Tabla1_Resueltas[CicleTime],0.5)</f>
        <v>3</v>
      </c>
    </row>
    <row r="877" spans="1:19" x14ac:dyDescent="0.35">
      <c r="A877" t="s">
        <v>19</v>
      </c>
      <c r="B877" t="s">
        <v>2088</v>
      </c>
      <c r="C877" t="s">
        <v>20</v>
      </c>
      <c r="D877" t="s">
        <v>132</v>
      </c>
      <c r="E877" t="s">
        <v>908</v>
      </c>
      <c r="F877">
        <v>5715309</v>
      </c>
      <c r="G877" s="2">
        <v>44844</v>
      </c>
      <c r="H877" s="2">
        <v>44909</v>
      </c>
      <c r="I877" s="2">
        <v>44844</v>
      </c>
      <c r="J877" s="2">
        <v>44894</v>
      </c>
      <c r="K877" t="s">
        <v>1037</v>
      </c>
      <c r="L877" s="2">
        <v>44894</v>
      </c>
      <c r="M877" s="1">
        <f>Tabla1_Resueltas[[#This Row],[Resuelta]]-Tabla1_Resueltas[[#This Row],[Creada]]</f>
        <v>50</v>
      </c>
      <c r="N877" s="1">
        <f>Tabla1_Resueltas[[#This Row],[Fecha Fin Escalado]]-Tabla1_Resueltas[[#This Row],[Fecha Inicio Escalado]]</f>
        <v>50</v>
      </c>
      <c r="O877" s="1">
        <f>YEAR(Tabla1_Resueltas[[#This Row],[Resuelta]])</f>
        <v>2022</v>
      </c>
      <c r="P877" s="1">
        <f>MONTH(Tabla1_Resueltas[[#This Row],[Resuelta]])</f>
        <v>11</v>
      </c>
      <c r="Q877" s="1">
        <f>_xlfn.PERCENTILE.INC(Tabla1_Resueltas[CicleTime],0.85)</f>
        <v>28</v>
      </c>
      <c r="R877" s="1">
        <f>_xlfn.PERCENTILE.INC(Tabla1_Resueltas[CicleTime],0.7)</f>
        <v>9</v>
      </c>
      <c r="S877" s="1">
        <f>_xlfn.PERCENTILE.INC(Tabla1_Resueltas[CicleTime],0.5)</f>
        <v>3</v>
      </c>
    </row>
    <row r="878" spans="1:19" x14ac:dyDescent="0.35">
      <c r="A878" t="s">
        <v>19</v>
      </c>
      <c r="B878" t="s">
        <v>2086</v>
      </c>
      <c r="C878" t="s">
        <v>43</v>
      </c>
      <c r="D878" t="s">
        <v>132</v>
      </c>
      <c r="E878" t="s">
        <v>911</v>
      </c>
      <c r="F878">
        <v>5712050</v>
      </c>
      <c r="G878" s="2">
        <v>44844</v>
      </c>
      <c r="H878" s="2">
        <v>44901</v>
      </c>
      <c r="I878" s="2">
        <v>44844</v>
      </c>
      <c r="J878" s="2">
        <v>44886</v>
      </c>
      <c r="K878" t="s">
        <v>1037</v>
      </c>
      <c r="L878" s="2">
        <v>44886</v>
      </c>
      <c r="M878" s="1">
        <f>Tabla1_Resueltas[[#This Row],[Resuelta]]-Tabla1_Resueltas[[#This Row],[Creada]]</f>
        <v>42</v>
      </c>
      <c r="N878" s="1">
        <f>Tabla1_Resueltas[[#This Row],[Fecha Fin Escalado]]-Tabla1_Resueltas[[#This Row],[Fecha Inicio Escalado]]</f>
        <v>42</v>
      </c>
      <c r="O878" s="1">
        <f>YEAR(Tabla1_Resueltas[[#This Row],[Resuelta]])</f>
        <v>2022</v>
      </c>
      <c r="P878" s="1">
        <f>MONTH(Tabla1_Resueltas[[#This Row],[Resuelta]])</f>
        <v>11</v>
      </c>
      <c r="Q878" s="1">
        <f>_xlfn.PERCENTILE.INC(Tabla1_Resueltas[CicleTime],0.85)</f>
        <v>28</v>
      </c>
      <c r="R878" s="1">
        <f>_xlfn.PERCENTILE.INC(Tabla1_Resueltas[CicleTime],0.7)</f>
        <v>9</v>
      </c>
      <c r="S878" s="1">
        <f>_xlfn.PERCENTILE.INC(Tabla1_Resueltas[CicleTime],0.5)</f>
        <v>3</v>
      </c>
    </row>
    <row r="879" spans="1:19" x14ac:dyDescent="0.35">
      <c r="A879" t="s">
        <v>19</v>
      </c>
      <c r="B879" t="s">
        <v>2090</v>
      </c>
      <c r="C879" t="s">
        <v>36</v>
      </c>
      <c r="D879" t="s">
        <v>132</v>
      </c>
      <c r="E879" t="s">
        <v>966</v>
      </c>
      <c r="F879">
        <v>5624854</v>
      </c>
      <c r="G879" s="2">
        <v>44824</v>
      </c>
      <c r="H879" s="2">
        <v>44890</v>
      </c>
      <c r="I879" s="2"/>
      <c r="J879" s="2"/>
      <c r="K879" t="s">
        <v>1037</v>
      </c>
      <c r="L879" s="2">
        <v>44875</v>
      </c>
      <c r="M879" s="1">
        <f>Tabla1_Resueltas[[#This Row],[Resuelta]]-Tabla1_Resueltas[[#This Row],[Creada]]</f>
        <v>51</v>
      </c>
      <c r="N879" s="1">
        <f>Tabla1_Resueltas[[#This Row],[Fecha Fin Escalado]]-Tabla1_Resueltas[[#This Row],[Fecha Inicio Escalado]]</f>
        <v>0</v>
      </c>
      <c r="O879" s="1">
        <f>YEAR(Tabla1_Resueltas[[#This Row],[Resuelta]])</f>
        <v>2022</v>
      </c>
      <c r="P879" s="1">
        <f>MONTH(Tabla1_Resueltas[[#This Row],[Resuelta]])</f>
        <v>11</v>
      </c>
      <c r="Q879" s="1">
        <f>_xlfn.PERCENTILE.INC(Tabla1_Resueltas[CicleTime],0.85)</f>
        <v>28</v>
      </c>
      <c r="R879" s="1">
        <f>_xlfn.PERCENTILE.INC(Tabla1_Resueltas[CicleTime],0.7)</f>
        <v>9</v>
      </c>
      <c r="S879" s="1">
        <f>_xlfn.PERCENTILE.INC(Tabla1_Resueltas[CicleTime],0.5)</f>
        <v>3</v>
      </c>
    </row>
    <row r="880" spans="1:19" x14ac:dyDescent="0.35">
      <c r="A880" t="s">
        <v>19</v>
      </c>
      <c r="B880" t="s">
        <v>2088</v>
      </c>
      <c r="C880" t="s">
        <v>20</v>
      </c>
      <c r="D880" t="s">
        <v>132</v>
      </c>
      <c r="E880" t="s">
        <v>967</v>
      </c>
      <c r="F880">
        <v>5620664</v>
      </c>
      <c r="G880" s="2">
        <v>44824</v>
      </c>
      <c r="H880" s="2">
        <v>44896</v>
      </c>
      <c r="I880" s="2">
        <v>44824</v>
      </c>
      <c r="J880" s="2">
        <v>44881</v>
      </c>
      <c r="K880" t="s">
        <v>1037</v>
      </c>
      <c r="L880" s="2">
        <v>44881</v>
      </c>
      <c r="M880" s="1">
        <f>Tabla1_Resueltas[[#This Row],[Resuelta]]-Tabla1_Resueltas[[#This Row],[Creada]]</f>
        <v>57</v>
      </c>
      <c r="N880" s="1">
        <f>Tabla1_Resueltas[[#This Row],[Fecha Fin Escalado]]-Tabla1_Resueltas[[#This Row],[Fecha Inicio Escalado]]</f>
        <v>57</v>
      </c>
      <c r="O880" s="1">
        <f>YEAR(Tabla1_Resueltas[[#This Row],[Resuelta]])</f>
        <v>2022</v>
      </c>
      <c r="P880" s="1">
        <f>MONTH(Tabla1_Resueltas[[#This Row],[Resuelta]])</f>
        <v>11</v>
      </c>
      <c r="Q880" s="1">
        <f>_xlfn.PERCENTILE.INC(Tabla1_Resueltas[CicleTime],0.85)</f>
        <v>28</v>
      </c>
      <c r="R880" s="1">
        <f>_xlfn.PERCENTILE.INC(Tabla1_Resueltas[CicleTime],0.7)</f>
        <v>9</v>
      </c>
      <c r="S880" s="1">
        <f>_xlfn.PERCENTILE.INC(Tabla1_Resueltas[CicleTime],0.5)</f>
        <v>3</v>
      </c>
    </row>
    <row r="881" spans="1:19" x14ac:dyDescent="0.35">
      <c r="A881" t="s">
        <v>19</v>
      </c>
      <c r="B881" t="s">
        <v>2090</v>
      </c>
      <c r="C881" t="s">
        <v>18</v>
      </c>
      <c r="D881" t="s">
        <v>132</v>
      </c>
      <c r="E881" t="s">
        <v>988</v>
      </c>
      <c r="F881">
        <v>5545078</v>
      </c>
      <c r="G881" s="2">
        <v>44807</v>
      </c>
      <c r="H881" s="2">
        <v>44881</v>
      </c>
      <c r="I881" s="2"/>
      <c r="J881" s="2"/>
      <c r="K881" t="s">
        <v>1037</v>
      </c>
      <c r="L881" s="2">
        <v>44881</v>
      </c>
      <c r="M881" s="1">
        <f>Tabla1_Resueltas[[#This Row],[Resuelta]]-Tabla1_Resueltas[[#This Row],[Creada]]</f>
        <v>74</v>
      </c>
      <c r="N881" s="1">
        <f>Tabla1_Resueltas[[#This Row],[Fecha Fin Escalado]]-Tabla1_Resueltas[[#This Row],[Fecha Inicio Escalado]]</f>
        <v>0</v>
      </c>
      <c r="O881" s="1">
        <f>YEAR(Tabla1_Resueltas[[#This Row],[Resuelta]])</f>
        <v>2022</v>
      </c>
      <c r="P881" s="1">
        <f>MONTH(Tabla1_Resueltas[[#This Row],[Resuelta]])</f>
        <v>11</v>
      </c>
      <c r="Q881" s="1">
        <f>_xlfn.PERCENTILE.INC(Tabla1_Resueltas[CicleTime],0.85)</f>
        <v>28</v>
      </c>
      <c r="R881" s="1">
        <f>_xlfn.PERCENTILE.INC(Tabla1_Resueltas[CicleTime],0.7)</f>
        <v>9</v>
      </c>
      <c r="S881" s="1">
        <f>_xlfn.PERCENTILE.INC(Tabla1_Resueltas[CicleTime],0.5)</f>
        <v>3</v>
      </c>
    </row>
    <row r="882" spans="1:19" x14ac:dyDescent="0.35">
      <c r="A882" t="s">
        <v>19</v>
      </c>
      <c r="B882" t="s">
        <v>2090</v>
      </c>
      <c r="C882" t="s">
        <v>36</v>
      </c>
      <c r="D882" t="s">
        <v>132</v>
      </c>
      <c r="E882" t="s">
        <v>989</v>
      </c>
      <c r="F882">
        <v>5520788</v>
      </c>
      <c r="G882" s="2">
        <v>44802</v>
      </c>
      <c r="H882" s="2">
        <v>44897</v>
      </c>
      <c r="I882" s="2"/>
      <c r="J882" s="2"/>
      <c r="K882" t="s">
        <v>1037</v>
      </c>
      <c r="L882" s="2">
        <v>44882</v>
      </c>
      <c r="M882" s="1">
        <f>Tabla1_Resueltas[[#This Row],[Resuelta]]-Tabla1_Resueltas[[#This Row],[Creada]]</f>
        <v>80</v>
      </c>
      <c r="N882" s="1">
        <f>Tabla1_Resueltas[[#This Row],[Fecha Fin Escalado]]-Tabla1_Resueltas[[#This Row],[Fecha Inicio Escalado]]</f>
        <v>0</v>
      </c>
      <c r="O882" s="1">
        <f>YEAR(Tabla1_Resueltas[[#This Row],[Resuelta]])</f>
        <v>2022</v>
      </c>
      <c r="P882" s="1">
        <f>MONTH(Tabla1_Resueltas[[#This Row],[Resuelta]])</f>
        <v>11</v>
      </c>
      <c r="Q882" s="1">
        <f>_xlfn.PERCENTILE.INC(Tabla1_Resueltas[CicleTime],0.85)</f>
        <v>28</v>
      </c>
      <c r="R882" s="1">
        <f>_xlfn.PERCENTILE.INC(Tabla1_Resueltas[CicleTime],0.7)</f>
        <v>9</v>
      </c>
      <c r="S882" s="1">
        <f>_xlfn.PERCENTILE.INC(Tabla1_Resueltas[CicleTime],0.5)</f>
        <v>3</v>
      </c>
    </row>
    <row r="883" spans="1:19" x14ac:dyDescent="0.35">
      <c r="A883" t="s">
        <v>19</v>
      </c>
      <c r="B883" t="s">
        <v>2088</v>
      </c>
      <c r="C883" t="s">
        <v>36</v>
      </c>
      <c r="D883" t="s">
        <v>132</v>
      </c>
      <c r="E883" t="s">
        <v>991</v>
      </c>
      <c r="F883">
        <v>5505228</v>
      </c>
      <c r="G883" s="2">
        <v>44797</v>
      </c>
      <c r="H883" s="2">
        <v>44901</v>
      </c>
      <c r="I883" s="2">
        <v>44797</v>
      </c>
      <c r="J883" s="2">
        <v>44886</v>
      </c>
      <c r="K883" t="s">
        <v>1037</v>
      </c>
      <c r="L883" s="2">
        <v>44886</v>
      </c>
      <c r="M883" s="1">
        <f>Tabla1_Resueltas[[#This Row],[Resuelta]]-Tabla1_Resueltas[[#This Row],[Creada]]</f>
        <v>89</v>
      </c>
      <c r="N883" s="1">
        <f>Tabla1_Resueltas[[#This Row],[Fecha Fin Escalado]]-Tabla1_Resueltas[[#This Row],[Fecha Inicio Escalado]]</f>
        <v>89</v>
      </c>
      <c r="O883" s="1">
        <f>YEAR(Tabla1_Resueltas[[#This Row],[Resuelta]])</f>
        <v>2022</v>
      </c>
      <c r="P883" s="1">
        <f>MONTH(Tabla1_Resueltas[[#This Row],[Resuelta]])</f>
        <v>11</v>
      </c>
      <c r="Q883" s="1">
        <f>_xlfn.PERCENTILE.INC(Tabla1_Resueltas[CicleTime],0.85)</f>
        <v>28</v>
      </c>
      <c r="R883" s="1">
        <f>_xlfn.PERCENTILE.INC(Tabla1_Resueltas[CicleTime],0.7)</f>
        <v>9</v>
      </c>
      <c r="S883" s="1">
        <f>_xlfn.PERCENTILE.INC(Tabla1_Resueltas[CicleTime],0.5)</f>
        <v>3</v>
      </c>
    </row>
    <row r="884" spans="1:19" x14ac:dyDescent="0.35">
      <c r="A884" t="s">
        <v>19</v>
      </c>
      <c r="B884" t="s">
        <v>2088</v>
      </c>
      <c r="C884" t="s">
        <v>36</v>
      </c>
      <c r="D884" t="s">
        <v>132</v>
      </c>
      <c r="E884" t="s">
        <v>992</v>
      </c>
      <c r="F884">
        <v>5469421</v>
      </c>
      <c r="G884" s="2">
        <v>44789</v>
      </c>
      <c r="H884" s="2">
        <v>44901</v>
      </c>
      <c r="I884" s="2">
        <v>44790</v>
      </c>
      <c r="J884" s="2">
        <v>44886</v>
      </c>
      <c r="K884" t="s">
        <v>1037</v>
      </c>
      <c r="L884" s="2">
        <v>44886</v>
      </c>
      <c r="M884" s="1">
        <f>Tabla1_Resueltas[[#This Row],[Resuelta]]-Tabla1_Resueltas[[#This Row],[Creada]]</f>
        <v>97</v>
      </c>
      <c r="N884" s="1">
        <f>Tabla1_Resueltas[[#This Row],[Fecha Fin Escalado]]-Tabla1_Resueltas[[#This Row],[Fecha Inicio Escalado]]</f>
        <v>96</v>
      </c>
      <c r="O884" s="1">
        <f>YEAR(Tabla1_Resueltas[[#This Row],[Resuelta]])</f>
        <v>2022</v>
      </c>
      <c r="P884" s="1">
        <f>MONTH(Tabla1_Resueltas[[#This Row],[Resuelta]])</f>
        <v>11</v>
      </c>
      <c r="Q884" s="1">
        <f>_xlfn.PERCENTILE.INC(Tabla1_Resueltas[CicleTime],0.85)</f>
        <v>28</v>
      </c>
      <c r="R884" s="1">
        <f>_xlfn.PERCENTILE.INC(Tabla1_Resueltas[CicleTime],0.7)</f>
        <v>9</v>
      </c>
      <c r="S884" s="1">
        <f>_xlfn.PERCENTILE.INC(Tabla1_Resueltas[CicleTime],0.5)</f>
        <v>3</v>
      </c>
    </row>
    <row r="885" spans="1:19" x14ac:dyDescent="0.35">
      <c r="A885" t="s">
        <v>19</v>
      </c>
      <c r="B885" t="s">
        <v>2090</v>
      </c>
      <c r="C885" t="s">
        <v>18</v>
      </c>
      <c r="D885" t="s">
        <v>132</v>
      </c>
      <c r="E885" t="s">
        <v>993</v>
      </c>
      <c r="F885">
        <v>5456618</v>
      </c>
      <c r="G885" s="2">
        <v>44783</v>
      </c>
      <c r="H885" s="2">
        <v>44891</v>
      </c>
      <c r="I885" s="2"/>
      <c r="J885" s="2"/>
      <c r="K885" t="s">
        <v>1037</v>
      </c>
      <c r="L885" s="2">
        <v>44876</v>
      </c>
      <c r="M885" s="1">
        <f>Tabla1_Resueltas[[#This Row],[Resuelta]]-Tabla1_Resueltas[[#This Row],[Creada]]</f>
        <v>93</v>
      </c>
      <c r="N885" s="1">
        <f>Tabla1_Resueltas[[#This Row],[Fecha Fin Escalado]]-Tabla1_Resueltas[[#This Row],[Fecha Inicio Escalado]]</f>
        <v>0</v>
      </c>
      <c r="O885" s="1">
        <f>YEAR(Tabla1_Resueltas[[#This Row],[Resuelta]])</f>
        <v>2022</v>
      </c>
      <c r="P885" s="1">
        <f>MONTH(Tabla1_Resueltas[[#This Row],[Resuelta]])</f>
        <v>11</v>
      </c>
      <c r="Q885" s="1">
        <f>_xlfn.PERCENTILE.INC(Tabla1_Resueltas[CicleTime],0.85)</f>
        <v>28</v>
      </c>
      <c r="R885" s="1">
        <f>_xlfn.PERCENTILE.INC(Tabla1_Resueltas[CicleTime],0.7)</f>
        <v>9</v>
      </c>
      <c r="S885" s="1">
        <f>_xlfn.PERCENTILE.INC(Tabla1_Resueltas[CicleTime],0.5)</f>
        <v>3</v>
      </c>
    </row>
    <row r="886" spans="1:19" x14ac:dyDescent="0.35">
      <c r="A886" t="s">
        <v>19</v>
      </c>
      <c r="B886" t="s">
        <v>2088</v>
      </c>
      <c r="C886" t="s">
        <v>36</v>
      </c>
      <c r="D886" t="s">
        <v>132</v>
      </c>
      <c r="E886" t="s">
        <v>997</v>
      </c>
      <c r="F886">
        <v>5332907</v>
      </c>
      <c r="G886" s="2">
        <v>44756</v>
      </c>
      <c r="H886" s="2">
        <v>44901</v>
      </c>
      <c r="I886" s="2">
        <v>44756</v>
      </c>
      <c r="J886" s="2">
        <v>44886</v>
      </c>
      <c r="K886" t="s">
        <v>1037</v>
      </c>
      <c r="L886" s="2">
        <v>44886</v>
      </c>
      <c r="M886" s="1">
        <f>Tabla1_Resueltas[[#This Row],[Resuelta]]-Tabla1_Resueltas[[#This Row],[Creada]]</f>
        <v>130</v>
      </c>
      <c r="N886" s="1">
        <f>Tabla1_Resueltas[[#This Row],[Fecha Fin Escalado]]-Tabla1_Resueltas[[#This Row],[Fecha Inicio Escalado]]</f>
        <v>130</v>
      </c>
      <c r="O886" s="1">
        <f>YEAR(Tabla1_Resueltas[[#This Row],[Resuelta]])</f>
        <v>2022</v>
      </c>
      <c r="P886" s="1">
        <f>MONTH(Tabla1_Resueltas[[#This Row],[Resuelta]])</f>
        <v>11</v>
      </c>
      <c r="Q886" s="1">
        <f>_xlfn.PERCENTILE.INC(Tabla1_Resueltas[CicleTime],0.85)</f>
        <v>28</v>
      </c>
      <c r="R886" s="1">
        <f>_xlfn.PERCENTILE.INC(Tabla1_Resueltas[CicleTime],0.7)</f>
        <v>9</v>
      </c>
      <c r="S886" s="1">
        <f>_xlfn.PERCENTILE.INC(Tabla1_Resueltas[CicleTime],0.5)</f>
        <v>3</v>
      </c>
    </row>
    <row r="887" spans="1:19" x14ac:dyDescent="0.35">
      <c r="A887" t="s">
        <v>19</v>
      </c>
      <c r="B887" t="s">
        <v>2086</v>
      </c>
      <c r="C887" t="s">
        <v>20</v>
      </c>
      <c r="D887" t="s">
        <v>132</v>
      </c>
      <c r="E887" t="s">
        <v>1006</v>
      </c>
      <c r="F887">
        <v>5065449</v>
      </c>
      <c r="G887" s="2">
        <v>44700</v>
      </c>
      <c r="H887" s="2">
        <v>44894</v>
      </c>
      <c r="I887" s="2">
        <v>44715</v>
      </c>
      <c r="J887" s="2">
        <v>44879</v>
      </c>
      <c r="K887" t="s">
        <v>1037</v>
      </c>
      <c r="L887" s="2">
        <v>44879</v>
      </c>
      <c r="M887" s="1">
        <f>Tabla1_Resueltas[[#This Row],[Resuelta]]-Tabla1_Resueltas[[#This Row],[Creada]]</f>
        <v>179</v>
      </c>
      <c r="N887" s="1">
        <f>Tabla1_Resueltas[[#This Row],[Fecha Fin Escalado]]-Tabla1_Resueltas[[#This Row],[Fecha Inicio Escalado]]</f>
        <v>164</v>
      </c>
      <c r="O887" s="1">
        <f>YEAR(Tabla1_Resueltas[[#This Row],[Resuelta]])</f>
        <v>2022</v>
      </c>
      <c r="P887" s="1">
        <f>MONTH(Tabla1_Resueltas[[#This Row],[Resuelta]])</f>
        <v>11</v>
      </c>
      <c r="Q887" s="1">
        <f>_xlfn.PERCENTILE.INC(Tabla1_Resueltas[CicleTime],0.85)</f>
        <v>28</v>
      </c>
      <c r="R887" s="1">
        <f>_xlfn.PERCENTILE.INC(Tabla1_Resueltas[CicleTime],0.7)</f>
        <v>9</v>
      </c>
      <c r="S887" s="1">
        <f>_xlfn.PERCENTILE.INC(Tabla1_Resueltas[CicleTime],0.5)</f>
        <v>3</v>
      </c>
    </row>
    <row r="888" spans="1:19" x14ac:dyDescent="0.35">
      <c r="A888" t="s">
        <v>19</v>
      </c>
      <c r="B888" t="s">
        <v>2090</v>
      </c>
      <c r="C888" t="s">
        <v>36</v>
      </c>
      <c r="D888" t="s">
        <v>132</v>
      </c>
      <c r="E888" t="s">
        <v>1007</v>
      </c>
      <c r="F888">
        <v>4996255</v>
      </c>
      <c r="G888" s="2">
        <v>44685</v>
      </c>
      <c r="H888" s="2">
        <v>44897</v>
      </c>
      <c r="I888" s="2"/>
      <c r="J888" s="2"/>
      <c r="K888" t="s">
        <v>1037</v>
      </c>
      <c r="L888" s="2">
        <v>44882</v>
      </c>
      <c r="M888" s="1">
        <f>Tabla1_Resueltas[[#This Row],[Resuelta]]-Tabla1_Resueltas[[#This Row],[Creada]]</f>
        <v>197</v>
      </c>
      <c r="N888" s="1">
        <f>Tabla1_Resueltas[[#This Row],[Fecha Fin Escalado]]-Tabla1_Resueltas[[#This Row],[Fecha Inicio Escalado]]</f>
        <v>0</v>
      </c>
      <c r="O888" s="1">
        <f>YEAR(Tabla1_Resueltas[[#This Row],[Resuelta]])</f>
        <v>2022</v>
      </c>
      <c r="P888" s="1">
        <f>MONTH(Tabla1_Resueltas[[#This Row],[Resuelta]])</f>
        <v>11</v>
      </c>
      <c r="Q888" s="1">
        <f>_xlfn.PERCENTILE.INC(Tabla1_Resueltas[CicleTime],0.85)</f>
        <v>28</v>
      </c>
      <c r="R888" s="1">
        <f>_xlfn.PERCENTILE.INC(Tabla1_Resueltas[CicleTime],0.7)</f>
        <v>9</v>
      </c>
      <c r="S888" s="1">
        <f>_xlfn.PERCENTILE.INC(Tabla1_Resueltas[CicleTime],0.5)</f>
        <v>3</v>
      </c>
    </row>
    <row r="889" spans="1:19" x14ac:dyDescent="0.35">
      <c r="A889" t="s">
        <v>19</v>
      </c>
      <c r="B889" t="s">
        <v>2090</v>
      </c>
      <c r="C889" t="s">
        <v>18</v>
      </c>
      <c r="D889" t="s">
        <v>132</v>
      </c>
      <c r="E889" t="s">
        <v>1010</v>
      </c>
      <c r="F889">
        <v>4634853</v>
      </c>
      <c r="G889" s="2">
        <v>44616</v>
      </c>
      <c r="H889" s="2">
        <v>44891</v>
      </c>
      <c r="I889" s="2"/>
      <c r="J889" s="2"/>
      <c r="K889" t="s">
        <v>1037</v>
      </c>
      <c r="L889" s="2">
        <v>44876</v>
      </c>
      <c r="M889" s="1">
        <f>Tabla1_Resueltas[[#This Row],[Resuelta]]-Tabla1_Resueltas[[#This Row],[Creada]]</f>
        <v>260</v>
      </c>
      <c r="N889" s="1">
        <f>Tabla1_Resueltas[[#This Row],[Fecha Fin Escalado]]-Tabla1_Resueltas[[#This Row],[Fecha Inicio Escalado]]</f>
        <v>0</v>
      </c>
      <c r="O889" s="1">
        <f>YEAR(Tabla1_Resueltas[[#This Row],[Resuelta]])</f>
        <v>2022</v>
      </c>
      <c r="P889" s="1">
        <f>MONTH(Tabla1_Resueltas[[#This Row],[Resuelta]])</f>
        <v>11</v>
      </c>
      <c r="Q889" s="1">
        <f>_xlfn.PERCENTILE.INC(Tabla1_Resueltas[CicleTime],0.85)</f>
        <v>28</v>
      </c>
      <c r="R889" s="1">
        <f>_xlfn.PERCENTILE.INC(Tabla1_Resueltas[CicleTime],0.7)</f>
        <v>9</v>
      </c>
      <c r="S889" s="1">
        <f>_xlfn.PERCENTILE.INC(Tabla1_Resueltas[CicleTime],0.5)</f>
        <v>3</v>
      </c>
    </row>
    <row r="890" spans="1:19" x14ac:dyDescent="0.35">
      <c r="A890" t="s">
        <v>19</v>
      </c>
      <c r="B890" t="s">
        <v>2090</v>
      </c>
      <c r="C890" t="s">
        <v>18</v>
      </c>
      <c r="D890" t="s">
        <v>132</v>
      </c>
      <c r="E890" t="s">
        <v>1012</v>
      </c>
      <c r="F890">
        <v>4628123</v>
      </c>
      <c r="G890" s="2">
        <v>44615</v>
      </c>
      <c r="H890" s="2">
        <v>44891</v>
      </c>
      <c r="I890" s="2"/>
      <c r="J890" s="2"/>
      <c r="K890" t="s">
        <v>1037</v>
      </c>
      <c r="L890" s="2">
        <v>44876</v>
      </c>
      <c r="M890" s="1">
        <f>Tabla1_Resueltas[[#This Row],[Resuelta]]-Tabla1_Resueltas[[#This Row],[Creada]]</f>
        <v>261</v>
      </c>
      <c r="N890" s="1">
        <f>Tabla1_Resueltas[[#This Row],[Fecha Fin Escalado]]-Tabla1_Resueltas[[#This Row],[Fecha Inicio Escalado]]</f>
        <v>0</v>
      </c>
      <c r="O890" s="1">
        <f>YEAR(Tabla1_Resueltas[[#This Row],[Resuelta]])</f>
        <v>2022</v>
      </c>
      <c r="P890" s="1">
        <f>MONTH(Tabla1_Resueltas[[#This Row],[Resuelta]])</f>
        <v>11</v>
      </c>
      <c r="Q890" s="1">
        <f>_xlfn.PERCENTILE.INC(Tabla1_Resueltas[CicleTime],0.85)</f>
        <v>28</v>
      </c>
      <c r="R890" s="1">
        <f>_xlfn.PERCENTILE.INC(Tabla1_Resueltas[CicleTime],0.7)</f>
        <v>9</v>
      </c>
      <c r="S890" s="1">
        <f>_xlfn.PERCENTILE.INC(Tabla1_Resueltas[CicleTime],0.5)</f>
        <v>3</v>
      </c>
    </row>
    <row r="891" spans="1:19" x14ac:dyDescent="0.35">
      <c r="A891" t="s">
        <v>19</v>
      </c>
      <c r="B891" t="s">
        <v>2090</v>
      </c>
      <c r="C891" t="s">
        <v>36</v>
      </c>
      <c r="D891" t="s">
        <v>132</v>
      </c>
      <c r="E891" t="s">
        <v>1014</v>
      </c>
      <c r="F891">
        <v>4518223</v>
      </c>
      <c r="G891" s="2">
        <v>44595</v>
      </c>
      <c r="H891" s="2">
        <v>44897</v>
      </c>
      <c r="I891" s="2">
        <v>44830</v>
      </c>
      <c r="J891" s="2">
        <v>44882</v>
      </c>
      <c r="K891" t="s">
        <v>1037</v>
      </c>
      <c r="L891" s="2">
        <v>44882</v>
      </c>
      <c r="M891" s="1">
        <f>Tabla1_Resueltas[[#This Row],[Resuelta]]-Tabla1_Resueltas[[#This Row],[Creada]]</f>
        <v>287</v>
      </c>
      <c r="N891" s="1">
        <f>Tabla1_Resueltas[[#This Row],[Fecha Fin Escalado]]-Tabla1_Resueltas[[#This Row],[Fecha Inicio Escalado]]</f>
        <v>52</v>
      </c>
      <c r="O891" s="1">
        <f>YEAR(Tabla1_Resueltas[[#This Row],[Resuelta]])</f>
        <v>2022</v>
      </c>
      <c r="P891" s="1">
        <f>MONTH(Tabla1_Resueltas[[#This Row],[Resuelta]])</f>
        <v>11</v>
      </c>
      <c r="Q891" s="1">
        <f>_xlfn.PERCENTILE.INC(Tabla1_Resueltas[CicleTime],0.85)</f>
        <v>28</v>
      </c>
      <c r="R891" s="1">
        <f>_xlfn.PERCENTILE.INC(Tabla1_Resueltas[CicleTime],0.7)</f>
        <v>9</v>
      </c>
      <c r="S891" s="1">
        <f>_xlfn.PERCENTILE.INC(Tabla1_Resueltas[CicleTime],0.5)</f>
        <v>3</v>
      </c>
    </row>
    <row r="892" spans="1:19" x14ac:dyDescent="0.35">
      <c r="A892" t="s">
        <v>19</v>
      </c>
      <c r="B892" t="s">
        <v>2102</v>
      </c>
      <c r="C892" t="s">
        <v>36</v>
      </c>
      <c r="D892" t="s">
        <v>132</v>
      </c>
      <c r="E892" t="s">
        <v>1015</v>
      </c>
      <c r="F892">
        <v>4387405</v>
      </c>
      <c r="G892" s="2">
        <v>44571</v>
      </c>
      <c r="H892" s="2">
        <v>44886</v>
      </c>
      <c r="I892" s="2">
        <v>44886</v>
      </c>
      <c r="J892" s="2">
        <v>44886</v>
      </c>
      <c r="K892" t="s">
        <v>1037</v>
      </c>
      <c r="L892" s="2">
        <v>44886</v>
      </c>
      <c r="M892" s="1">
        <f>Tabla1_Resueltas[[#This Row],[Resuelta]]-Tabla1_Resueltas[[#This Row],[Creada]]</f>
        <v>315</v>
      </c>
      <c r="N892" s="1">
        <f>Tabla1_Resueltas[[#This Row],[Fecha Fin Escalado]]-Tabla1_Resueltas[[#This Row],[Fecha Inicio Escalado]]</f>
        <v>0</v>
      </c>
      <c r="O892" s="1">
        <f>YEAR(Tabla1_Resueltas[[#This Row],[Resuelta]])</f>
        <v>2022</v>
      </c>
      <c r="P892" s="1">
        <f>MONTH(Tabla1_Resueltas[[#This Row],[Resuelta]])</f>
        <v>11</v>
      </c>
      <c r="Q892" s="1">
        <f>_xlfn.PERCENTILE.INC(Tabla1_Resueltas[CicleTime],0.85)</f>
        <v>28</v>
      </c>
      <c r="R892" s="1">
        <f>_xlfn.PERCENTILE.INC(Tabla1_Resueltas[CicleTime],0.7)</f>
        <v>9</v>
      </c>
      <c r="S892" s="1">
        <f>_xlfn.PERCENTILE.INC(Tabla1_Resueltas[CicleTime],0.5)</f>
        <v>3</v>
      </c>
    </row>
    <row r="893" spans="1:19" x14ac:dyDescent="0.35">
      <c r="A893" t="s">
        <v>19</v>
      </c>
      <c r="B893" t="s">
        <v>2090</v>
      </c>
      <c r="C893" t="s">
        <v>36</v>
      </c>
      <c r="D893" t="s">
        <v>132</v>
      </c>
      <c r="E893" t="s">
        <v>1016</v>
      </c>
      <c r="F893">
        <v>4324207</v>
      </c>
      <c r="G893" s="2">
        <v>44552</v>
      </c>
      <c r="H893" s="2">
        <v>44897</v>
      </c>
      <c r="I893" s="2">
        <v>44825</v>
      </c>
      <c r="J893" s="2">
        <v>44882</v>
      </c>
      <c r="K893" t="s">
        <v>1037</v>
      </c>
      <c r="L893" s="2">
        <v>44882</v>
      </c>
      <c r="M893" s="1">
        <f>Tabla1_Resueltas[[#This Row],[Resuelta]]-Tabla1_Resueltas[[#This Row],[Creada]]</f>
        <v>330</v>
      </c>
      <c r="N893" s="1">
        <f>Tabla1_Resueltas[[#This Row],[Fecha Fin Escalado]]-Tabla1_Resueltas[[#This Row],[Fecha Inicio Escalado]]</f>
        <v>57</v>
      </c>
      <c r="O893" s="1">
        <f>YEAR(Tabla1_Resueltas[[#This Row],[Resuelta]])</f>
        <v>2022</v>
      </c>
      <c r="P893" s="1">
        <f>MONTH(Tabla1_Resueltas[[#This Row],[Resuelta]])</f>
        <v>11</v>
      </c>
      <c r="Q893" s="1">
        <f>_xlfn.PERCENTILE.INC(Tabla1_Resueltas[CicleTime],0.85)</f>
        <v>28</v>
      </c>
      <c r="R893" s="1">
        <f>_xlfn.PERCENTILE.INC(Tabla1_Resueltas[CicleTime],0.7)</f>
        <v>9</v>
      </c>
      <c r="S893" s="1">
        <f>_xlfn.PERCENTILE.INC(Tabla1_Resueltas[CicleTime],0.5)</f>
        <v>3</v>
      </c>
    </row>
    <row r="894" spans="1:19" x14ac:dyDescent="0.35">
      <c r="A894" t="s">
        <v>19</v>
      </c>
      <c r="B894" t="s">
        <v>2090</v>
      </c>
      <c r="C894" t="s">
        <v>36</v>
      </c>
      <c r="D894" t="s">
        <v>132</v>
      </c>
      <c r="E894" t="s">
        <v>1017</v>
      </c>
      <c r="F894">
        <v>4295719</v>
      </c>
      <c r="G894" s="2">
        <v>44545</v>
      </c>
      <c r="H894" s="2">
        <v>44897</v>
      </c>
      <c r="I894" s="2">
        <v>44825</v>
      </c>
      <c r="J894" s="2">
        <v>44882</v>
      </c>
      <c r="K894" t="s">
        <v>1037</v>
      </c>
      <c r="L894" s="2">
        <v>44882</v>
      </c>
      <c r="M894" s="1">
        <f>Tabla1_Resueltas[[#This Row],[Resuelta]]-Tabla1_Resueltas[[#This Row],[Creada]]</f>
        <v>337</v>
      </c>
      <c r="N894" s="1">
        <f>Tabla1_Resueltas[[#This Row],[Fecha Fin Escalado]]-Tabla1_Resueltas[[#This Row],[Fecha Inicio Escalado]]</f>
        <v>57</v>
      </c>
      <c r="O894" s="1">
        <f>YEAR(Tabla1_Resueltas[[#This Row],[Resuelta]])</f>
        <v>2022</v>
      </c>
      <c r="P894" s="1">
        <f>MONTH(Tabla1_Resueltas[[#This Row],[Resuelta]])</f>
        <v>11</v>
      </c>
      <c r="Q894" s="1">
        <f>_xlfn.PERCENTILE.INC(Tabla1_Resueltas[CicleTime],0.85)</f>
        <v>28</v>
      </c>
      <c r="R894" s="1">
        <f>_xlfn.PERCENTILE.INC(Tabla1_Resueltas[CicleTime],0.7)</f>
        <v>9</v>
      </c>
      <c r="S894" s="1">
        <f>_xlfn.PERCENTILE.INC(Tabla1_Resueltas[CicleTime],0.5)</f>
        <v>3</v>
      </c>
    </row>
    <row r="895" spans="1:19" x14ac:dyDescent="0.35">
      <c r="A895" t="s">
        <v>19</v>
      </c>
      <c r="B895" t="s">
        <v>2088</v>
      </c>
      <c r="C895" t="s">
        <v>20</v>
      </c>
      <c r="D895" t="s">
        <v>132</v>
      </c>
      <c r="E895" t="s">
        <v>824</v>
      </c>
      <c r="F895">
        <v>5808870</v>
      </c>
      <c r="G895" s="2">
        <v>44865</v>
      </c>
      <c r="H895" s="2">
        <v>44880</v>
      </c>
      <c r="I895" s="2"/>
      <c r="J895" s="2"/>
      <c r="K895" t="s">
        <v>1037</v>
      </c>
      <c r="L895" s="2">
        <v>44865</v>
      </c>
      <c r="M895" s="1">
        <f>Tabla1_Resueltas[[#This Row],[Resuelta]]-Tabla1_Resueltas[[#This Row],[Creada]]</f>
        <v>0</v>
      </c>
      <c r="N895" s="1">
        <f>Tabla1_Resueltas[[#This Row],[Fecha Fin Escalado]]-Tabla1_Resueltas[[#This Row],[Fecha Inicio Escalado]]</f>
        <v>0</v>
      </c>
      <c r="O895" s="1">
        <f>YEAR(Tabla1_Resueltas[[#This Row],[Resuelta]])</f>
        <v>2022</v>
      </c>
      <c r="P895" s="1">
        <f>MONTH(Tabla1_Resueltas[[#This Row],[Resuelta]])</f>
        <v>10</v>
      </c>
      <c r="Q895" s="1">
        <f>_xlfn.PERCENTILE.INC(Tabla1_Resueltas[CicleTime],0.85)</f>
        <v>28</v>
      </c>
      <c r="R895" s="1">
        <f>_xlfn.PERCENTILE.INC(Tabla1_Resueltas[CicleTime],0.7)</f>
        <v>9</v>
      </c>
      <c r="S895" s="1">
        <f>_xlfn.PERCENTILE.INC(Tabla1_Resueltas[CicleTime],0.5)</f>
        <v>3</v>
      </c>
    </row>
    <row r="896" spans="1:19" x14ac:dyDescent="0.35">
      <c r="A896" t="s">
        <v>19</v>
      </c>
      <c r="B896" t="s">
        <v>2088</v>
      </c>
      <c r="C896" t="s">
        <v>36</v>
      </c>
      <c r="D896" t="s">
        <v>132</v>
      </c>
      <c r="E896" t="s">
        <v>825</v>
      </c>
      <c r="F896">
        <v>5807361</v>
      </c>
      <c r="G896" s="2">
        <v>44865</v>
      </c>
      <c r="H896" s="2">
        <v>44880</v>
      </c>
      <c r="I896" s="2"/>
      <c r="J896" s="2"/>
      <c r="K896" t="s">
        <v>1037</v>
      </c>
      <c r="L896" s="2">
        <v>44865</v>
      </c>
      <c r="M896" s="1">
        <f>Tabla1_Resueltas[[#This Row],[Resuelta]]-Tabla1_Resueltas[[#This Row],[Creada]]</f>
        <v>0</v>
      </c>
      <c r="N896" s="1">
        <f>Tabla1_Resueltas[[#This Row],[Fecha Fin Escalado]]-Tabla1_Resueltas[[#This Row],[Fecha Inicio Escalado]]</f>
        <v>0</v>
      </c>
      <c r="O896" s="1">
        <f>YEAR(Tabla1_Resueltas[[#This Row],[Resuelta]])</f>
        <v>2022</v>
      </c>
      <c r="P896" s="1">
        <f>MONTH(Tabla1_Resueltas[[#This Row],[Resuelta]])</f>
        <v>10</v>
      </c>
      <c r="Q896" s="1">
        <f>_xlfn.PERCENTILE.INC(Tabla1_Resueltas[CicleTime],0.85)</f>
        <v>28</v>
      </c>
      <c r="R896" s="1">
        <f>_xlfn.PERCENTILE.INC(Tabla1_Resueltas[CicleTime],0.7)</f>
        <v>9</v>
      </c>
      <c r="S896" s="1">
        <f>_xlfn.PERCENTILE.INC(Tabla1_Resueltas[CicleTime],0.5)</f>
        <v>3</v>
      </c>
    </row>
    <row r="897" spans="1:19" x14ac:dyDescent="0.35">
      <c r="A897" t="s">
        <v>17</v>
      </c>
      <c r="B897" t="s">
        <v>2083</v>
      </c>
      <c r="C897" t="s">
        <v>18</v>
      </c>
      <c r="D897" t="s">
        <v>132</v>
      </c>
      <c r="E897" t="s">
        <v>826</v>
      </c>
      <c r="F897">
        <v>5807052</v>
      </c>
      <c r="G897" s="2">
        <v>44865</v>
      </c>
      <c r="H897" s="2">
        <v>44880</v>
      </c>
      <c r="I897" s="2"/>
      <c r="J897" s="2"/>
      <c r="K897" t="s">
        <v>1037</v>
      </c>
      <c r="L897" s="2">
        <v>44865</v>
      </c>
      <c r="M897" s="1">
        <f>Tabla1_Resueltas[[#This Row],[Resuelta]]-Tabla1_Resueltas[[#This Row],[Creada]]</f>
        <v>0</v>
      </c>
      <c r="N897" s="1">
        <f>Tabla1_Resueltas[[#This Row],[Fecha Fin Escalado]]-Tabla1_Resueltas[[#This Row],[Fecha Inicio Escalado]]</f>
        <v>0</v>
      </c>
      <c r="O897" s="1">
        <f>YEAR(Tabla1_Resueltas[[#This Row],[Resuelta]])</f>
        <v>2022</v>
      </c>
      <c r="P897" s="1">
        <f>MONTH(Tabla1_Resueltas[[#This Row],[Resuelta]])</f>
        <v>10</v>
      </c>
      <c r="Q897" s="1">
        <f>_xlfn.PERCENTILE.INC(Tabla1_Resueltas[CicleTime],0.85)</f>
        <v>28</v>
      </c>
      <c r="R897" s="1">
        <f>_xlfn.PERCENTILE.INC(Tabla1_Resueltas[CicleTime],0.7)</f>
        <v>9</v>
      </c>
      <c r="S897" s="1">
        <f>_xlfn.PERCENTILE.INC(Tabla1_Resueltas[CicleTime],0.5)</f>
        <v>3</v>
      </c>
    </row>
    <row r="898" spans="1:19" x14ac:dyDescent="0.35">
      <c r="A898" t="s">
        <v>17</v>
      </c>
      <c r="B898" t="s">
        <v>2083</v>
      </c>
      <c r="C898" t="s">
        <v>20</v>
      </c>
      <c r="D898" t="s">
        <v>132</v>
      </c>
      <c r="E898" t="s">
        <v>828</v>
      </c>
      <c r="F898">
        <v>5805983</v>
      </c>
      <c r="G898" s="2">
        <v>44865</v>
      </c>
      <c r="H898" s="2">
        <v>44880</v>
      </c>
      <c r="I898" s="2"/>
      <c r="J898" s="2"/>
      <c r="K898" t="s">
        <v>1037</v>
      </c>
      <c r="L898" s="2">
        <v>44865</v>
      </c>
      <c r="M898" s="1">
        <f>Tabla1_Resueltas[[#This Row],[Resuelta]]-Tabla1_Resueltas[[#This Row],[Creada]]</f>
        <v>0</v>
      </c>
      <c r="N898" s="1">
        <f>Tabla1_Resueltas[[#This Row],[Fecha Fin Escalado]]-Tabla1_Resueltas[[#This Row],[Fecha Inicio Escalado]]</f>
        <v>0</v>
      </c>
      <c r="O898" s="1">
        <f>YEAR(Tabla1_Resueltas[[#This Row],[Resuelta]])</f>
        <v>2022</v>
      </c>
      <c r="P898" s="1">
        <f>MONTH(Tabla1_Resueltas[[#This Row],[Resuelta]])</f>
        <v>10</v>
      </c>
      <c r="Q898" s="1">
        <f>_xlfn.PERCENTILE.INC(Tabla1_Resueltas[CicleTime],0.85)</f>
        <v>28</v>
      </c>
      <c r="R898" s="1">
        <f>_xlfn.PERCENTILE.INC(Tabla1_Resueltas[CicleTime],0.7)</f>
        <v>9</v>
      </c>
      <c r="S898" s="1">
        <f>_xlfn.PERCENTILE.INC(Tabla1_Resueltas[CicleTime],0.5)</f>
        <v>3</v>
      </c>
    </row>
    <row r="899" spans="1:19" x14ac:dyDescent="0.35">
      <c r="A899" t="s">
        <v>19</v>
      </c>
      <c r="B899" t="s">
        <v>2103</v>
      </c>
      <c r="C899" t="s">
        <v>20</v>
      </c>
      <c r="D899" t="s">
        <v>132</v>
      </c>
      <c r="E899" t="s">
        <v>837</v>
      </c>
      <c r="F899">
        <v>5800928</v>
      </c>
      <c r="G899" s="2">
        <v>44862</v>
      </c>
      <c r="H899" s="2">
        <v>44880</v>
      </c>
      <c r="I899" s="2"/>
      <c r="J899" s="2"/>
      <c r="K899" t="s">
        <v>1037</v>
      </c>
      <c r="L899" s="2">
        <v>44865</v>
      </c>
      <c r="M899" s="1">
        <f>Tabla1_Resueltas[[#This Row],[Resuelta]]-Tabla1_Resueltas[[#This Row],[Creada]]</f>
        <v>3</v>
      </c>
      <c r="N899" s="1">
        <f>Tabla1_Resueltas[[#This Row],[Fecha Fin Escalado]]-Tabla1_Resueltas[[#This Row],[Fecha Inicio Escalado]]</f>
        <v>0</v>
      </c>
      <c r="O899" s="1">
        <f>YEAR(Tabla1_Resueltas[[#This Row],[Resuelta]])</f>
        <v>2022</v>
      </c>
      <c r="P899" s="1">
        <f>MONTH(Tabla1_Resueltas[[#This Row],[Resuelta]])</f>
        <v>10</v>
      </c>
      <c r="Q899" s="1">
        <f>_xlfn.PERCENTILE.INC(Tabla1_Resueltas[CicleTime],0.85)</f>
        <v>28</v>
      </c>
      <c r="R899" s="1">
        <f>_xlfn.PERCENTILE.INC(Tabla1_Resueltas[CicleTime],0.7)</f>
        <v>9</v>
      </c>
      <c r="S899" s="1">
        <f>_xlfn.PERCENTILE.INC(Tabla1_Resueltas[CicleTime],0.5)</f>
        <v>3</v>
      </c>
    </row>
    <row r="900" spans="1:19" x14ac:dyDescent="0.35">
      <c r="A900" t="s">
        <v>17</v>
      </c>
      <c r="B900" t="s">
        <v>2092</v>
      </c>
      <c r="C900" t="s">
        <v>36</v>
      </c>
      <c r="D900" t="s">
        <v>132</v>
      </c>
      <c r="E900" t="s">
        <v>843</v>
      </c>
      <c r="F900">
        <v>5793594</v>
      </c>
      <c r="G900" s="2">
        <v>44861</v>
      </c>
      <c r="H900" s="2">
        <v>44876</v>
      </c>
      <c r="I900" s="2"/>
      <c r="J900" s="2"/>
      <c r="K900" t="s">
        <v>1037</v>
      </c>
      <c r="L900" s="2">
        <v>44861</v>
      </c>
      <c r="M900" s="1">
        <f>Tabla1_Resueltas[[#This Row],[Resuelta]]-Tabla1_Resueltas[[#This Row],[Creada]]</f>
        <v>0</v>
      </c>
      <c r="N900" s="1">
        <f>Tabla1_Resueltas[[#This Row],[Fecha Fin Escalado]]-Tabla1_Resueltas[[#This Row],[Fecha Inicio Escalado]]</f>
        <v>0</v>
      </c>
      <c r="O900" s="1">
        <f>YEAR(Tabla1_Resueltas[[#This Row],[Resuelta]])</f>
        <v>2022</v>
      </c>
      <c r="P900" s="1">
        <f>MONTH(Tabla1_Resueltas[[#This Row],[Resuelta]])</f>
        <v>10</v>
      </c>
      <c r="Q900" s="1">
        <f>_xlfn.PERCENTILE.INC(Tabla1_Resueltas[CicleTime],0.85)</f>
        <v>28</v>
      </c>
      <c r="R900" s="1">
        <f>_xlfn.PERCENTILE.INC(Tabla1_Resueltas[CicleTime],0.7)</f>
        <v>9</v>
      </c>
      <c r="S900" s="1">
        <f>_xlfn.PERCENTILE.INC(Tabla1_Resueltas[CicleTime],0.5)</f>
        <v>3</v>
      </c>
    </row>
    <row r="901" spans="1:19" x14ac:dyDescent="0.35">
      <c r="A901" t="s">
        <v>19</v>
      </c>
      <c r="B901" t="s">
        <v>2088</v>
      </c>
      <c r="C901" t="s">
        <v>20</v>
      </c>
      <c r="D901" t="s">
        <v>132</v>
      </c>
      <c r="E901" t="s">
        <v>845</v>
      </c>
      <c r="F901">
        <v>5792346</v>
      </c>
      <c r="G901" s="2">
        <v>44861</v>
      </c>
      <c r="H901" s="2">
        <v>44877</v>
      </c>
      <c r="I901" s="2">
        <v>44861</v>
      </c>
      <c r="J901" s="2">
        <v>44862</v>
      </c>
      <c r="K901" t="s">
        <v>1037</v>
      </c>
      <c r="L901" s="2">
        <v>44862</v>
      </c>
      <c r="M901" s="1">
        <f>Tabla1_Resueltas[[#This Row],[Resuelta]]-Tabla1_Resueltas[[#This Row],[Creada]]</f>
        <v>1</v>
      </c>
      <c r="N901" s="1">
        <f>Tabla1_Resueltas[[#This Row],[Fecha Fin Escalado]]-Tabla1_Resueltas[[#This Row],[Fecha Inicio Escalado]]</f>
        <v>1</v>
      </c>
      <c r="O901" s="1">
        <f>YEAR(Tabla1_Resueltas[[#This Row],[Resuelta]])</f>
        <v>2022</v>
      </c>
      <c r="P901" s="1">
        <f>MONTH(Tabla1_Resueltas[[#This Row],[Resuelta]])</f>
        <v>10</v>
      </c>
      <c r="Q901" s="1">
        <f>_xlfn.PERCENTILE.INC(Tabla1_Resueltas[CicleTime],0.85)</f>
        <v>28</v>
      </c>
      <c r="R901" s="1">
        <f>_xlfn.PERCENTILE.INC(Tabla1_Resueltas[CicleTime],0.7)</f>
        <v>9</v>
      </c>
      <c r="S901" s="1">
        <f>_xlfn.PERCENTILE.INC(Tabla1_Resueltas[CicleTime],0.5)</f>
        <v>3</v>
      </c>
    </row>
    <row r="902" spans="1:19" x14ac:dyDescent="0.35">
      <c r="A902" t="s">
        <v>17</v>
      </c>
      <c r="B902" t="s">
        <v>2083</v>
      </c>
      <c r="C902" t="s">
        <v>18</v>
      </c>
      <c r="D902" t="s">
        <v>132</v>
      </c>
      <c r="E902" t="s">
        <v>847</v>
      </c>
      <c r="F902">
        <v>5789596</v>
      </c>
      <c r="G902" s="2">
        <v>44860</v>
      </c>
      <c r="H902" s="2">
        <v>44876</v>
      </c>
      <c r="I902" s="2"/>
      <c r="J902" s="2"/>
      <c r="K902" t="s">
        <v>1037</v>
      </c>
      <c r="L902" s="2">
        <v>44860</v>
      </c>
      <c r="M902" s="1">
        <f>Tabla1_Resueltas[[#This Row],[Resuelta]]-Tabla1_Resueltas[[#This Row],[Creada]]</f>
        <v>0</v>
      </c>
      <c r="N902" s="1">
        <f>Tabla1_Resueltas[[#This Row],[Fecha Fin Escalado]]-Tabla1_Resueltas[[#This Row],[Fecha Inicio Escalado]]</f>
        <v>0</v>
      </c>
      <c r="O902" s="1">
        <f>YEAR(Tabla1_Resueltas[[#This Row],[Resuelta]])</f>
        <v>2022</v>
      </c>
      <c r="P902" s="1">
        <f>MONTH(Tabla1_Resueltas[[#This Row],[Resuelta]])</f>
        <v>10</v>
      </c>
      <c r="Q902" s="1">
        <f>_xlfn.PERCENTILE.INC(Tabla1_Resueltas[CicleTime],0.85)</f>
        <v>28</v>
      </c>
      <c r="R902" s="1">
        <f>_xlfn.PERCENTILE.INC(Tabla1_Resueltas[CicleTime],0.7)</f>
        <v>9</v>
      </c>
      <c r="S902" s="1">
        <f>_xlfn.PERCENTILE.INC(Tabla1_Resueltas[CicleTime],0.5)</f>
        <v>3</v>
      </c>
    </row>
    <row r="903" spans="1:19" x14ac:dyDescent="0.35">
      <c r="A903" t="s">
        <v>17</v>
      </c>
      <c r="B903" t="s">
        <v>2083</v>
      </c>
      <c r="C903" t="s">
        <v>18</v>
      </c>
      <c r="D903" t="s">
        <v>132</v>
      </c>
      <c r="E903" t="s">
        <v>848</v>
      </c>
      <c r="F903">
        <v>5789588</v>
      </c>
      <c r="G903" s="2">
        <v>44860</v>
      </c>
      <c r="H903" s="2">
        <v>44876</v>
      </c>
      <c r="I903" s="2"/>
      <c r="J903" s="2"/>
      <c r="K903" t="s">
        <v>1037</v>
      </c>
      <c r="L903" s="2">
        <v>44860</v>
      </c>
      <c r="M903" s="1">
        <f>Tabla1_Resueltas[[#This Row],[Resuelta]]-Tabla1_Resueltas[[#This Row],[Creada]]</f>
        <v>0</v>
      </c>
      <c r="N903" s="1">
        <f>Tabla1_Resueltas[[#This Row],[Fecha Fin Escalado]]-Tabla1_Resueltas[[#This Row],[Fecha Inicio Escalado]]</f>
        <v>0</v>
      </c>
      <c r="O903" s="1">
        <f>YEAR(Tabla1_Resueltas[[#This Row],[Resuelta]])</f>
        <v>2022</v>
      </c>
      <c r="P903" s="1">
        <f>MONTH(Tabla1_Resueltas[[#This Row],[Resuelta]])</f>
        <v>10</v>
      </c>
      <c r="Q903" s="1">
        <f>_xlfn.PERCENTILE.INC(Tabla1_Resueltas[CicleTime],0.85)</f>
        <v>28</v>
      </c>
      <c r="R903" s="1">
        <f>_xlfn.PERCENTILE.INC(Tabla1_Resueltas[CicleTime],0.7)</f>
        <v>9</v>
      </c>
      <c r="S903" s="1">
        <f>_xlfn.PERCENTILE.INC(Tabla1_Resueltas[CicleTime],0.5)</f>
        <v>3</v>
      </c>
    </row>
    <row r="904" spans="1:19" x14ac:dyDescent="0.35">
      <c r="A904" t="s">
        <v>17</v>
      </c>
      <c r="B904" t="s">
        <v>2083</v>
      </c>
      <c r="C904" t="s">
        <v>20</v>
      </c>
      <c r="D904" t="s">
        <v>132</v>
      </c>
      <c r="E904" t="s">
        <v>851</v>
      </c>
      <c r="F904">
        <v>5783665</v>
      </c>
      <c r="G904" s="2">
        <v>44859</v>
      </c>
      <c r="H904" s="2">
        <v>44875</v>
      </c>
      <c r="I904" s="2"/>
      <c r="J904" s="2"/>
      <c r="K904" t="s">
        <v>1037</v>
      </c>
      <c r="L904" s="2">
        <v>44859</v>
      </c>
      <c r="M904" s="1">
        <f>Tabla1_Resueltas[[#This Row],[Resuelta]]-Tabla1_Resueltas[[#This Row],[Creada]]</f>
        <v>0</v>
      </c>
      <c r="N904" s="1">
        <f>Tabla1_Resueltas[[#This Row],[Fecha Fin Escalado]]-Tabla1_Resueltas[[#This Row],[Fecha Inicio Escalado]]</f>
        <v>0</v>
      </c>
      <c r="O904" s="1">
        <f>YEAR(Tabla1_Resueltas[[#This Row],[Resuelta]])</f>
        <v>2022</v>
      </c>
      <c r="P904" s="1">
        <f>MONTH(Tabla1_Resueltas[[#This Row],[Resuelta]])</f>
        <v>10</v>
      </c>
      <c r="Q904" s="1">
        <f>_xlfn.PERCENTILE.INC(Tabla1_Resueltas[CicleTime],0.85)</f>
        <v>28</v>
      </c>
      <c r="R904" s="1">
        <f>_xlfn.PERCENTILE.INC(Tabla1_Resueltas[CicleTime],0.7)</f>
        <v>9</v>
      </c>
      <c r="S904" s="1">
        <f>_xlfn.PERCENTILE.INC(Tabla1_Resueltas[CicleTime],0.5)</f>
        <v>3</v>
      </c>
    </row>
    <row r="905" spans="1:19" x14ac:dyDescent="0.35">
      <c r="A905" t="s">
        <v>17</v>
      </c>
      <c r="B905" t="s">
        <v>2083</v>
      </c>
      <c r="C905" t="s">
        <v>20</v>
      </c>
      <c r="D905" t="s">
        <v>132</v>
      </c>
      <c r="E905" t="s">
        <v>852</v>
      </c>
      <c r="F905">
        <v>5782780</v>
      </c>
      <c r="G905" s="2">
        <v>44859</v>
      </c>
      <c r="H905" s="2">
        <v>44874</v>
      </c>
      <c r="I905" s="2"/>
      <c r="J905" s="2"/>
      <c r="K905" t="s">
        <v>1037</v>
      </c>
      <c r="L905" s="2">
        <v>44859</v>
      </c>
      <c r="M905" s="1">
        <f>Tabla1_Resueltas[[#This Row],[Resuelta]]-Tabla1_Resueltas[[#This Row],[Creada]]</f>
        <v>0</v>
      </c>
      <c r="N905" s="1">
        <f>Tabla1_Resueltas[[#This Row],[Fecha Fin Escalado]]-Tabla1_Resueltas[[#This Row],[Fecha Inicio Escalado]]</f>
        <v>0</v>
      </c>
      <c r="O905" s="1">
        <f>YEAR(Tabla1_Resueltas[[#This Row],[Resuelta]])</f>
        <v>2022</v>
      </c>
      <c r="P905" s="1">
        <f>MONTH(Tabla1_Resueltas[[#This Row],[Resuelta]])</f>
        <v>10</v>
      </c>
      <c r="Q905" s="1">
        <f>_xlfn.PERCENTILE.INC(Tabla1_Resueltas[CicleTime],0.85)</f>
        <v>28</v>
      </c>
      <c r="R905" s="1">
        <f>_xlfn.PERCENTILE.INC(Tabla1_Resueltas[CicleTime],0.7)</f>
        <v>9</v>
      </c>
      <c r="S905" s="1">
        <f>_xlfn.PERCENTILE.INC(Tabla1_Resueltas[CicleTime],0.5)</f>
        <v>3</v>
      </c>
    </row>
    <row r="906" spans="1:19" x14ac:dyDescent="0.35">
      <c r="A906" t="s">
        <v>17</v>
      </c>
      <c r="B906" t="s">
        <v>2083</v>
      </c>
      <c r="C906" t="s">
        <v>36</v>
      </c>
      <c r="D906" t="s">
        <v>132</v>
      </c>
      <c r="E906" t="s">
        <v>853</v>
      </c>
      <c r="F906">
        <v>5782697</v>
      </c>
      <c r="G906" s="2">
        <v>44859</v>
      </c>
      <c r="H906" s="2">
        <v>44874</v>
      </c>
      <c r="I906" s="2"/>
      <c r="J906" s="2"/>
      <c r="K906" t="s">
        <v>1037</v>
      </c>
      <c r="L906" s="2">
        <v>44859</v>
      </c>
      <c r="M906" s="1">
        <f>Tabla1_Resueltas[[#This Row],[Resuelta]]-Tabla1_Resueltas[[#This Row],[Creada]]</f>
        <v>0</v>
      </c>
      <c r="N906" s="1">
        <f>Tabla1_Resueltas[[#This Row],[Fecha Fin Escalado]]-Tabla1_Resueltas[[#This Row],[Fecha Inicio Escalado]]</f>
        <v>0</v>
      </c>
      <c r="O906" s="1">
        <f>YEAR(Tabla1_Resueltas[[#This Row],[Resuelta]])</f>
        <v>2022</v>
      </c>
      <c r="P906" s="1">
        <f>MONTH(Tabla1_Resueltas[[#This Row],[Resuelta]])</f>
        <v>10</v>
      </c>
      <c r="Q906" s="1">
        <f>_xlfn.PERCENTILE.INC(Tabla1_Resueltas[CicleTime],0.85)</f>
        <v>28</v>
      </c>
      <c r="R906" s="1">
        <f>_xlfn.PERCENTILE.INC(Tabla1_Resueltas[CicleTime],0.7)</f>
        <v>9</v>
      </c>
      <c r="S906" s="1">
        <f>_xlfn.PERCENTILE.INC(Tabla1_Resueltas[CicleTime],0.5)</f>
        <v>3</v>
      </c>
    </row>
    <row r="907" spans="1:19" x14ac:dyDescent="0.35">
      <c r="A907" t="s">
        <v>17</v>
      </c>
      <c r="B907" t="s">
        <v>2083</v>
      </c>
      <c r="C907" t="s">
        <v>20</v>
      </c>
      <c r="D907" t="s">
        <v>132</v>
      </c>
      <c r="E907" t="s">
        <v>855</v>
      </c>
      <c r="F907">
        <v>5781907</v>
      </c>
      <c r="G907" s="2">
        <v>44859</v>
      </c>
      <c r="H907" s="2">
        <v>44875</v>
      </c>
      <c r="I907" s="2"/>
      <c r="J907" s="2"/>
      <c r="K907" t="s">
        <v>1037</v>
      </c>
      <c r="L907" s="2">
        <v>44860</v>
      </c>
      <c r="M907" s="1">
        <f>Tabla1_Resueltas[[#This Row],[Resuelta]]-Tabla1_Resueltas[[#This Row],[Creada]]</f>
        <v>1</v>
      </c>
      <c r="N907" s="1">
        <f>Tabla1_Resueltas[[#This Row],[Fecha Fin Escalado]]-Tabla1_Resueltas[[#This Row],[Fecha Inicio Escalado]]</f>
        <v>0</v>
      </c>
      <c r="O907" s="1">
        <f>YEAR(Tabla1_Resueltas[[#This Row],[Resuelta]])</f>
        <v>2022</v>
      </c>
      <c r="P907" s="1">
        <f>MONTH(Tabla1_Resueltas[[#This Row],[Resuelta]])</f>
        <v>10</v>
      </c>
      <c r="Q907" s="1">
        <f>_xlfn.PERCENTILE.INC(Tabla1_Resueltas[CicleTime],0.85)</f>
        <v>28</v>
      </c>
      <c r="R907" s="1">
        <f>_xlfn.PERCENTILE.INC(Tabla1_Resueltas[CicleTime],0.7)</f>
        <v>9</v>
      </c>
      <c r="S907" s="1">
        <f>_xlfn.PERCENTILE.INC(Tabla1_Resueltas[CicleTime],0.5)</f>
        <v>3</v>
      </c>
    </row>
    <row r="908" spans="1:19" x14ac:dyDescent="0.35">
      <c r="A908" t="s">
        <v>19</v>
      </c>
      <c r="B908" t="s">
        <v>2086</v>
      </c>
      <c r="C908" t="s">
        <v>20</v>
      </c>
      <c r="D908" t="s">
        <v>132</v>
      </c>
      <c r="E908" t="s">
        <v>859</v>
      </c>
      <c r="F908">
        <v>5779529</v>
      </c>
      <c r="G908" s="2">
        <v>44859</v>
      </c>
      <c r="H908" s="2">
        <v>44874</v>
      </c>
      <c r="I908" s="2"/>
      <c r="J908" s="2"/>
      <c r="K908" t="s">
        <v>1037</v>
      </c>
      <c r="L908" s="2">
        <v>44859</v>
      </c>
      <c r="M908" s="1">
        <f>Tabla1_Resueltas[[#This Row],[Resuelta]]-Tabla1_Resueltas[[#This Row],[Creada]]</f>
        <v>0</v>
      </c>
      <c r="N908" s="1">
        <f>Tabla1_Resueltas[[#This Row],[Fecha Fin Escalado]]-Tabla1_Resueltas[[#This Row],[Fecha Inicio Escalado]]</f>
        <v>0</v>
      </c>
      <c r="O908" s="1">
        <f>YEAR(Tabla1_Resueltas[[#This Row],[Resuelta]])</f>
        <v>2022</v>
      </c>
      <c r="P908" s="1">
        <f>MONTH(Tabla1_Resueltas[[#This Row],[Resuelta]])</f>
        <v>10</v>
      </c>
      <c r="Q908" s="1">
        <f>_xlfn.PERCENTILE.INC(Tabla1_Resueltas[CicleTime],0.85)</f>
        <v>28</v>
      </c>
      <c r="R908" s="1">
        <f>_xlfn.PERCENTILE.INC(Tabla1_Resueltas[CicleTime],0.7)</f>
        <v>9</v>
      </c>
      <c r="S908" s="1">
        <f>_xlfn.PERCENTILE.INC(Tabla1_Resueltas[CicleTime],0.5)</f>
        <v>3</v>
      </c>
    </row>
    <row r="909" spans="1:19" x14ac:dyDescent="0.35">
      <c r="A909" t="s">
        <v>19</v>
      </c>
      <c r="B909" t="s">
        <v>2088</v>
      </c>
      <c r="C909" t="s">
        <v>20</v>
      </c>
      <c r="D909" t="s">
        <v>132</v>
      </c>
      <c r="E909" t="s">
        <v>862</v>
      </c>
      <c r="F909">
        <v>5778873</v>
      </c>
      <c r="G909" s="2">
        <v>44859</v>
      </c>
      <c r="H909" s="2">
        <v>44877</v>
      </c>
      <c r="I909" s="2">
        <v>44859</v>
      </c>
      <c r="J909" s="2">
        <v>44862</v>
      </c>
      <c r="K909" t="s">
        <v>1037</v>
      </c>
      <c r="L909" s="2">
        <v>44862</v>
      </c>
      <c r="M909" s="1">
        <f>Tabla1_Resueltas[[#This Row],[Resuelta]]-Tabla1_Resueltas[[#This Row],[Creada]]</f>
        <v>3</v>
      </c>
      <c r="N909" s="1">
        <f>Tabla1_Resueltas[[#This Row],[Fecha Fin Escalado]]-Tabla1_Resueltas[[#This Row],[Fecha Inicio Escalado]]</f>
        <v>3</v>
      </c>
      <c r="O909" s="1">
        <f>YEAR(Tabla1_Resueltas[[#This Row],[Resuelta]])</f>
        <v>2022</v>
      </c>
      <c r="P909" s="1">
        <f>MONTH(Tabla1_Resueltas[[#This Row],[Resuelta]])</f>
        <v>10</v>
      </c>
      <c r="Q909" s="1">
        <f>_xlfn.PERCENTILE.INC(Tabla1_Resueltas[CicleTime],0.85)</f>
        <v>28</v>
      </c>
      <c r="R909" s="1">
        <f>_xlfn.PERCENTILE.INC(Tabla1_Resueltas[CicleTime],0.7)</f>
        <v>9</v>
      </c>
      <c r="S909" s="1">
        <f>_xlfn.PERCENTILE.INC(Tabla1_Resueltas[CicleTime],0.5)</f>
        <v>3</v>
      </c>
    </row>
    <row r="910" spans="1:19" x14ac:dyDescent="0.35">
      <c r="A910" t="s">
        <v>17</v>
      </c>
      <c r="B910" t="s">
        <v>2083</v>
      </c>
      <c r="C910" t="s">
        <v>20</v>
      </c>
      <c r="D910" t="s">
        <v>132</v>
      </c>
      <c r="E910" t="s">
        <v>863</v>
      </c>
      <c r="F910">
        <v>5775746</v>
      </c>
      <c r="G910" s="2">
        <v>44858</v>
      </c>
      <c r="H910" s="2">
        <v>44874</v>
      </c>
      <c r="I910" s="2"/>
      <c r="J910" s="2"/>
      <c r="K910" t="s">
        <v>1037</v>
      </c>
      <c r="L910" s="2">
        <v>44859</v>
      </c>
      <c r="M910" s="1">
        <f>Tabla1_Resueltas[[#This Row],[Resuelta]]-Tabla1_Resueltas[[#This Row],[Creada]]</f>
        <v>1</v>
      </c>
      <c r="N910" s="1">
        <f>Tabla1_Resueltas[[#This Row],[Fecha Fin Escalado]]-Tabla1_Resueltas[[#This Row],[Fecha Inicio Escalado]]</f>
        <v>0</v>
      </c>
      <c r="O910" s="1">
        <f>YEAR(Tabla1_Resueltas[[#This Row],[Resuelta]])</f>
        <v>2022</v>
      </c>
      <c r="P910" s="1">
        <f>MONTH(Tabla1_Resueltas[[#This Row],[Resuelta]])</f>
        <v>10</v>
      </c>
      <c r="Q910" s="1">
        <f>_xlfn.PERCENTILE.INC(Tabla1_Resueltas[CicleTime],0.85)</f>
        <v>28</v>
      </c>
      <c r="R910" s="1">
        <f>_xlfn.PERCENTILE.INC(Tabla1_Resueltas[CicleTime],0.7)</f>
        <v>9</v>
      </c>
      <c r="S910" s="1">
        <f>_xlfn.PERCENTILE.INC(Tabla1_Resueltas[CicleTime],0.5)</f>
        <v>3</v>
      </c>
    </row>
    <row r="911" spans="1:19" x14ac:dyDescent="0.35">
      <c r="A911" t="s">
        <v>17</v>
      </c>
      <c r="B911" t="s">
        <v>2083</v>
      </c>
      <c r="C911" t="s">
        <v>18</v>
      </c>
      <c r="D911" t="s">
        <v>132</v>
      </c>
      <c r="E911" t="s">
        <v>864</v>
      </c>
      <c r="F911">
        <v>5772465</v>
      </c>
      <c r="G911" s="2">
        <v>44858</v>
      </c>
      <c r="H911" s="2">
        <v>44873</v>
      </c>
      <c r="I911" s="2"/>
      <c r="J911" s="2"/>
      <c r="K911" t="s">
        <v>1037</v>
      </c>
      <c r="L911" s="2">
        <v>44858</v>
      </c>
      <c r="M911" s="1">
        <f>Tabla1_Resueltas[[#This Row],[Resuelta]]-Tabla1_Resueltas[[#This Row],[Creada]]</f>
        <v>0</v>
      </c>
      <c r="N911" s="1">
        <f>Tabla1_Resueltas[[#This Row],[Fecha Fin Escalado]]-Tabla1_Resueltas[[#This Row],[Fecha Inicio Escalado]]</f>
        <v>0</v>
      </c>
      <c r="O911" s="1">
        <f>YEAR(Tabla1_Resueltas[[#This Row],[Resuelta]])</f>
        <v>2022</v>
      </c>
      <c r="P911" s="1">
        <f>MONTH(Tabla1_Resueltas[[#This Row],[Resuelta]])</f>
        <v>10</v>
      </c>
      <c r="Q911" s="1">
        <f>_xlfn.PERCENTILE.INC(Tabla1_Resueltas[CicleTime],0.85)</f>
        <v>28</v>
      </c>
      <c r="R911" s="1">
        <f>_xlfn.PERCENTILE.INC(Tabla1_Resueltas[CicleTime],0.7)</f>
        <v>9</v>
      </c>
      <c r="S911" s="1">
        <f>_xlfn.PERCENTILE.INC(Tabla1_Resueltas[CicleTime],0.5)</f>
        <v>3</v>
      </c>
    </row>
    <row r="912" spans="1:19" x14ac:dyDescent="0.35">
      <c r="A912" t="s">
        <v>17</v>
      </c>
      <c r="B912" t="s">
        <v>2083</v>
      </c>
      <c r="C912" t="s">
        <v>18</v>
      </c>
      <c r="D912" t="s">
        <v>132</v>
      </c>
      <c r="E912" t="s">
        <v>865</v>
      </c>
      <c r="F912">
        <v>5772090</v>
      </c>
      <c r="G912" s="2">
        <v>44858</v>
      </c>
      <c r="H912" s="2">
        <v>44874</v>
      </c>
      <c r="I912" s="2"/>
      <c r="J912" s="2"/>
      <c r="K912" t="s">
        <v>1037</v>
      </c>
      <c r="L912" s="2">
        <v>44859</v>
      </c>
      <c r="M912" s="1">
        <f>Tabla1_Resueltas[[#This Row],[Resuelta]]-Tabla1_Resueltas[[#This Row],[Creada]]</f>
        <v>1</v>
      </c>
      <c r="N912" s="1">
        <f>Tabla1_Resueltas[[#This Row],[Fecha Fin Escalado]]-Tabla1_Resueltas[[#This Row],[Fecha Inicio Escalado]]</f>
        <v>0</v>
      </c>
      <c r="O912" s="1">
        <f>YEAR(Tabla1_Resueltas[[#This Row],[Resuelta]])</f>
        <v>2022</v>
      </c>
      <c r="P912" s="1">
        <f>MONTH(Tabla1_Resueltas[[#This Row],[Resuelta]])</f>
        <v>10</v>
      </c>
      <c r="Q912" s="1">
        <f>_xlfn.PERCENTILE.INC(Tabla1_Resueltas[CicleTime],0.85)</f>
        <v>28</v>
      </c>
      <c r="R912" s="1">
        <f>_xlfn.PERCENTILE.INC(Tabla1_Resueltas[CicleTime],0.7)</f>
        <v>9</v>
      </c>
      <c r="S912" s="1">
        <f>_xlfn.PERCENTILE.INC(Tabla1_Resueltas[CicleTime],0.5)</f>
        <v>3</v>
      </c>
    </row>
    <row r="913" spans="1:19" x14ac:dyDescent="0.35">
      <c r="A913" t="s">
        <v>19</v>
      </c>
      <c r="B913" t="s">
        <v>2088</v>
      </c>
      <c r="C913" t="s">
        <v>20</v>
      </c>
      <c r="D913" t="s">
        <v>132</v>
      </c>
      <c r="E913" t="s">
        <v>868</v>
      </c>
      <c r="F913">
        <v>5771641</v>
      </c>
      <c r="G913" s="2">
        <v>44858</v>
      </c>
      <c r="H913" s="2">
        <v>44874</v>
      </c>
      <c r="I913" s="2">
        <v>44858</v>
      </c>
      <c r="J913" s="2">
        <v>44859</v>
      </c>
      <c r="K913" t="s">
        <v>1037</v>
      </c>
      <c r="L913" s="2">
        <v>44859</v>
      </c>
      <c r="M913" s="1">
        <f>Tabla1_Resueltas[[#This Row],[Resuelta]]-Tabla1_Resueltas[[#This Row],[Creada]]</f>
        <v>1</v>
      </c>
      <c r="N913" s="1">
        <f>Tabla1_Resueltas[[#This Row],[Fecha Fin Escalado]]-Tabla1_Resueltas[[#This Row],[Fecha Inicio Escalado]]</f>
        <v>1</v>
      </c>
      <c r="O913" s="1">
        <f>YEAR(Tabla1_Resueltas[[#This Row],[Resuelta]])</f>
        <v>2022</v>
      </c>
      <c r="P913" s="1">
        <f>MONTH(Tabla1_Resueltas[[#This Row],[Resuelta]])</f>
        <v>10</v>
      </c>
      <c r="Q913" s="1">
        <f>_xlfn.PERCENTILE.INC(Tabla1_Resueltas[CicleTime],0.85)</f>
        <v>28</v>
      </c>
      <c r="R913" s="1">
        <f>_xlfn.PERCENTILE.INC(Tabla1_Resueltas[CicleTime],0.7)</f>
        <v>9</v>
      </c>
      <c r="S913" s="1">
        <f>_xlfn.PERCENTILE.INC(Tabla1_Resueltas[CicleTime],0.5)</f>
        <v>3</v>
      </c>
    </row>
    <row r="914" spans="1:19" x14ac:dyDescent="0.35">
      <c r="A914" t="s">
        <v>17</v>
      </c>
      <c r="B914" t="s">
        <v>2083</v>
      </c>
      <c r="C914" t="s">
        <v>18</v>
      </c>
      <c r="D914" t="s">
        <v>132</v>
      </c>
      <c r="E914" t="s">
        <v>869</v>
      </c>
      <c r="F914">
        <v>5771533</v>
      </c>
      <c r="G914" s="2">
        <v>44858</v>
      </c>
      <c r="H914" s="2">
        <v>44873</v>
      </c>
      <c r="I914" s="2"/>
      <c r="J914" s="2"/>
      <c r="K914" t="s">
        <v>1037</v>
      </c>
      <c r="L914" s="2">
        <v>44858</v>
      </c>
      <c r="M914" s="1">
        <f>Tabla1_Resueltas[[#This Row],[Resuelta]]-Tabla1_Resueltas[[#This Row],[Creada]]</f>
        <v>0</v>
      </c>
      <c r="N914" s="1">
        <f>Tabla1_Resueltas[[#This Row],[Fecha Fin Escalado]]-Tabla1_Resueltas[[#This Row],[Fecha Inicio Escalado]]</f>
        <v>0</v>
      </c>
      <c r="O914" s="1">
        <f>YEAR(Tabla1_Resueltas[[#This Row],[Resuelta]])</f>
        <v>2022</v>
      </c>
      <c r="P914" s="1">
        <f>MONTH(Tabla1_Resueltas[[#This Row],[Resuelta]])</f>
        <v>10</v>
      </c>
      <c r="Q914" s="1">
        <f>_xlfn.PERCENTILE.INC(Tabla1_Resueltas[CicleTime],0.85)</f>
        <v>28</v>
      </c>
      <c r="R914" s="1">
        <f>_xlfn.PERCENTILE.INC(Tabla1_Resueltas[CicleTime],0.7)</f>
        <v>9</v>
      </c>
      <c r="S914" s="1">
        <f>_xlfn.PERCENTILE.INC(Tabla1_Resueltas[CicleTime],0.5)</f>
        <v>3</v>
      </c>
    </row>
    <row r="915" spans="1:19" x14ac:dyDescent="0.35">
      <c r="A915" t="s">
        <v>19</v>
      </c>
      <c r="B915" t="s">
        <v>2088</v>
      </c>
      <c r="C915" t="s">
        <v>20</v>
      </c>
      <c r="D915" t="s">
        <v>132</v>
      </c>
      <c r="E915" t="s">
        <v>870</v>
      </c>
      <c r="F915">
        <v>5771240</v>
      </c>
      <c r="G915" s="2">
        <v>44858</v>
      </c>
      <c r="H915" s="2">
        <v>44877</v>
      </c>
      <c r="I915" s="2">
        <v>44858</v>
      </c>
      <c r="J915" s="2">
        <v>44862</v>
      </c>
      <c r="K915" t="s">
        <v>1037</v>
      </c>
      <c r="L915" s="2">
        <v>44862</v>
      </c>
      <c r="M915" s="1">
        <f>Tabla1_Resueltas[[#This Row],[Resuelta]]-Tabla1_Resueltas[[#This Row],[Creada]]</f>
        <v>4</v>
      </c>
      <c r="N915" s="1">
        <f>Tabla1_Resueltas[[#This Row],[Fecha Fin Escalado]]-Tabla1_Resueltas[[#This Row],[Fecha Inicio Escalado]]</f>
        <v>4</v>
      </c>
      <c r="O915" s="1">
        <f>YEAR(Tabla1_Resueltas[[#This Row],[Resuelta]])</f>
        <v>2022</v>
      </c>
      <c r="P915" s="1">
        <f>MONTH(Tabla1_Resueltas[[#This Row],[Resuelta]])</f>
        <v>10</v>
      </c>
      <c r="Q915" s="1">
        <f>_xlfn.PERCENTILE.INC(Tabla1_Resueltas[CicleTime],0.85)</f>
        <v>28</v>
      </c>
      <c r="R915" s="1">
        <f>_xlfn.PERCENTILE.INC(Tabla1_Resueltas[CicleTime],0.7)</f>
        <v>9</v>
      </c>
      <c r="S915" s="1">
        <f>_xlfn.PERCENTILE.INC(Tabla1_Resueltas[CicleTime],0.5)</f>
        <v>3</v>
      </c>
    </row>
    <row r="916" spans="1:19" x14ac:dyDescent="0.35">
      <c r="A916" t="s">
        <v>19</v>
      </c>
      <c r="B916" t="s">
        <v>2086</v>
      </c>
      <c r="C916" t="s">
        <v>20</v>
      </c>
      <c r="D916" t="s">
        <v>132</v>
      </c>
      <c r="E916" t="s">
        <v>871</v>
      </c>
      <c r="F916">
        <v>5765249</v>
      </c>
      <c r="G916" s="2">
        <v>44855</v>
      </c>
      <c r="H916" s="2">
        <v>44873</v>
      </c>
      <c r="I916" s="2">
        <v>44855</v>
      </c>
      <c r="J916" s="2">
        <v>44858</v>
      </c>
      <c r="K916" t="s">
        <v>1037</v>
      </c>
      <c r="L916" s="2">
        <v>44858</v>
      </c>
      <c r="M916" s="1">
        <f>Tabla1_Resueltas[[#This Row],[Resuelta]]-Tabla1_Resueltas[[#This Row],[Creada]]</f>
        <v>3</v>
      </c>
      <c r="N916" s="1">
        <f>Tabla1_Resueltas[[#This Row],[Fecha Fin Escalado]]-Tabla1_Resueltas[[#This Row],[Fecha Inicio Escalado]]</f>
        <v>3</v>
      </c>
      <c r="O916" s="1">
        <f>YEAR(Tabla1_Resueltas[[#This Row],[Resuelta]])</f>
        <v>2022</v>
      </c>
      <c r="P916" s="1">
        <f>MONTH(Tabla1_Resueltas[[#This Row],[Resuelta]])</f>
        <v>10</v>
      </c>
      <c r="Q916" s="1">
        <f>_xlfn.PERCENTILE.INC(Tabla1_Resueltas[CicleTime],0.85)</f>
        <v>28</v>
      </c>
      <c r="R916" s="1">
        <f>_xlfn.PERCENTILE.INC(Tabla1_Resueltas[CicleTime],0.7)</f>
        <v>9</v>
      </c>
      <c r="S916" s="1">
        <f>_xlfn.PERCENTILE.INC(Tabla1_Resueltas[CicleTime],0.5)</f>
        <v>3</v>
      </c>
    </row>
    <row r="917" spans="1:19" x14ac:dyDescent="0.35">
      <c r="A917" t="s">
        <v>19</v>
      </c>
      <c r="B917" t="s">
        <v>2084</v>
      </c>
      <c r="C917" t="s">
        <v>36</v>
      </c>
      <c r="D917" t="s">
        <v>132</v>
      </c>
      <c r="E917" t="s">
        <v>872</v>
      </c>
      <c r="F917">
        <v>5764855</v>
      </c>
      <c r="G917" s="2">
        <v>44855</v>
      </c>
      <c r="H917" s="2">
        <v>44870</v>
      </c>
      <c r="I917" s="2">
        <v>44855</v>
      </c>
      <c r="J917" s="2">
        <v>44855</v>
      </c>
      <c r="K917" t="s">
        <v>1037</v>
      </c>
      <c r="L917" s="2">
        <v>44855</v>
      </c>
      <c r="M917" s="1">
        <f>Tabla1_Resueltas[[#This Row],[Resuelta]]-Tabla1_Resueltas[[#This Row],[Creada]]</f>
        <v>0</v>
      </c>
      <c r="N917" s="1">
        <f>Tabla1_Resueltas[[#This Row],[Fecha Fin Escalado]]-Tabla1_Resueltas[[#This Row],[Fecha Inicio Escalado]]</f>
        <v>0</v>
      </c>
      <c r="O917" s="1">
        <f>YEAR(Tabla1_Resueltas[[#This Row],[Resuelta]])</f>
        <v>2022</v>
      </c>
      <c r="P917" s="1">
        <f>MONTH(Tabla1_Resueltas[[#This Row],[Resuelta]])</f>
        <v>10</v>
      </c>
      <c r="Q917" s="1">
        <f>_xlfn.PERCENTILE.INC(Tabla1_Resueltas[CicleTime],0.85)</f>
        <v>28</v>
      </c>
      <c r="R917" s="1">
        <f>_xlfn.PERCENTILE.INC(Tabla1_Resueltas[CicleTime],0.7)</f>
        <v>9</v>
      </c>
      <c r="S917" s="1">
        <f>_xlfn.PERCENTILE.INC(Tabla1_Resueltas[CicleTime],0.5)</f>
        <v>3</v>
      </c>
    </row>
    <row r="918" spans="1:19" x14ac:dyDescent="0.35">
      <c r="A918" t="s">
        <v>19</v>
      </c>
      <c r="B918" t="s">
        <v>2086</v>
      </c>
      <c r="C918" t="s">
        <v>20</v>
      </c>
      <c r="D918" t="s">
        <v>132</v>
      </c>
      <c r="E918" t="s">
        <v>873</v>
      </c>
      <c r="F918">
        <v>5764453</v>
      </c>
      <c r="G918" s="2">
        <v>44855</v>
      </c>
      <c r="H918" s="2">
        <v>44873</v>
      </c>
      <c r="I918" s="2">
        <v>44855</v>
      </c>
      <c r="J918" s="2">
        <v>44858</v>
      </c>
      <c r="K918" t="s">
        <v>1037</v>
      </c>
      <c r="L918" s="2">
        <v>44858</v>
      </c>
      <c r="M918" s="1">
        <f>Tabla1_Resueltas[[#This Row],[Resuelta]]-Tabla1_Resueltas[[#This Row],[Creada]]</f>
        <v>3</v>
      </c>
      <c r="N918" s="1">
        <f>Tabla1_Resueltas[[#This Row],[Fecha Fin Escalado]]-Tabla1_Resueltas[[#This Row],[Fecha Inicio Escalado]]</f>
        <v>3</v>
      </c>
      <c r="O918" s="1">
        <f>YEAR(Tabla1_Resueltas[[#This Row],[Resuelta]])</f>
        <v>2022</v>
      </c>
      <c r="P918" s="1">
        <f>MONTH(Tabla1_Resueltas[[#This Row],[Resuelta]])</f>
        <v>10</v>
      </c>
      <c r="Q918" s="1">
        <f>_xlfn.PERCENTILE.INC(Tabla1_Resueltas[CicleTime],0.85)</f>
        <v>28</v>
      </c>
      <c r="R918" s="1">
        <f>_xlfn.PERCENTILE.INC(Tabla1_Resueltas[CicleTime],0.7)</f>
        <v>9</v>
      </c>
      <c r="S918" s="1">
        <f>_xlfn.PERCENTILE.INC(Tabla1_Resueltas[CicleTime],0.5)</f>
        <v>3</v>
      </c>
    </row>
    <row r="919" spans="1:19" x14ac:dyDescent="0.35">
      <c r="A919" t="s">
        <v>19</v>
      </c>
      <c r="B919" t="s">
        <v>2088</v>
      </c>
      <c r="C919" t="s">
        <v>20</v>
      </c>
      <c r="D919" t="s">
        <v>132</v>
      </c>
      <c r="E919" t="s">
        <v>875</v>
      </c>
      <c r="F919">
        <v>5764102</v>
      </c>
      <c r="G919" s="2">
        <v>44855</v>
      </c>
      <c r="H919" s="2">
        <v>44876</v>
      </c>
      <c r="I919" s="2">
        <v>44855</v>
      </c>
      <c r="J919" s="2">
        <v>44861</v>
      </c>
      <c r="K919" t="s">
        <v>1037</v>
      </c>
      <c r="L919" s="2">
        <v>44861</v>
      </c>
      <c r="M919" s="1">
        <f>Tabla1_Resueltas[[#This Row],[Resuelta]]-Tabla1_Resueltas[[#This Row],[Creada]]</f>
        <v>6</v>
      </c>
      <c r="N919" s="1">
        <f>Tabla1_Resueltas[[#This Row],[Fecha Fin Escalado]]-Tabla1_Resueltas[[#This Row],[Fecha Inicio Escalado]]</f>
        <v>6</v>
      </c>
      <c r="O919" s="1">
        <f>YEAR(Tabla1_Resueltas[[#This Row],[Resuelta]])</f>
        <v>2022</v>
      </c>
      <c r="P919" s="1">
        <f>MONTH(Tabla1_Resueltas[[#This Row],[Resuelta]])</f>
        <v>10</v>
      </c>
      <c r="Q919" s="1">
        <f>_xlfn.PERCENTILE.INC(Tabla1_Resueltas[CicleTime],0.85)</f>
        <v>28</v>
      </c>
      <c r="R919" s="1">
        <f>_xlfn.PERCENTILE.INC(Tabla1_Resueltas[CicleTime],0.7)</f>
        <v>9</v>
      </c>
      <c r="S919" s="1">
        <f>_xlfn.PERCENTILE.INC(Tabla1_Resueltas[CicleTime],0.5)</f>
        <v>3</v>
      </c>
    </row>
    <row r="920" spans="1:19" x14ac:dyDescent="0.35">
      <c r="A920" t="s">
        <v>19</v>
      </c>
      <c r="B920" t="s">
        <v>2088</v>
      </c>
      <c r="C920" t="s">
        <v>20</v>
      </c>
      <c r="D920" t="s">
        <v>132</v>
      </c>
      <c r="E920" t="s">
        <v>877</v>
      </c>
      <c r="F920">
        <v>5758132</v>
      </c>
      <c r="G920" s="2">
        <v>44854</v>
      </c>
      <c r="H920" s="2">
        <v>44870</v>
      </c>
      <c r="I920" s="2">
        <v>44854</v>
      </c>
      <c r="J920" s="2">
        <v>44855</v>
      </c>
      <c r="K920" t="s">
        <v>1037</v>
      </c>
      <c r="L920" s="2">
        <v>44855</v>
      </c>
      <c r="M920" s="1">
        <f>Tabla1_Resueltas[[#This Row],[Resuelta]]-Tabla1_Resueltas[[#This Row],[Creada]]</f>
        <v>1</v>
      </c>
      <c r="N920" s="1">
        <f>Tabla1_Resueltas[[#This Row],[Fecha Fin Escalado]]-Tabla1_Resueltas[[#This Row],[Fecha Inicio Escalado]]</f>
        <v>1</v>
      </c>
      <c r="O920" s="1">
        <f>YEAR(Tabla1_Resueltas[[#This Row],[Resuelta]])</f>
        <v>2022</v>
      </c>
      <c r="P920" s="1">
        <f>MONTH(Tabla1_Resueltas[[#This Row],[Resuelta]])</f>
        <v>10</v>
      </c>
      <c r="Q920" s="1">
        <f>_xlfn.PERCENTILE.INC(Tabla1_Resueltas[CicleTime],0.85)</f>
        <v>28</v>
      </c>
      <c r="R920" s="1">
        <f>_xlfn.PERCENTILE.INC(Tabla1_Resueltas[CicleTime],0.7)</f>
        <v>9</v>
      </c>
      <c r="S920" s="1">
        <f>_xlfn.PERCENTILE.INC(Tabla1_Resueltas[CicleTime],0.5)</f>
        <v>3</v>
      </c>
    </row>
    <row r="921" spans="1:19" x14ac:dyDescent="0.35">
      <c r="A921" t="s">
        <v>19</v>
      </c>
      <c r="B921" t="s">
        <v>2086</v>
      </c>
      <c r="C921" t="s">
        <v>43</v>
      </c>
      <c r="D921" t="s">
        <v>132</v>
      </c>
      <c r="E921" t="s">
        <v>878</v>
      </c>
      <c r="F921">
        <v>5757996</v>
      </c>
      <c r="G921" s="2">
        <v>44854</v>
      </c>
      <c r="H921" s="2">
        <v>44869</v>
      </c>
      <c r="I921" s="2">
        <v>44854</v>
      </c>
      <c r="J921" s="2">
        <v>44854</v>
      </c>
      <c r="K921" t="s">
        <v>1037</v>
      </c>
      <c r="L921" s="2">
        <v>44854</v>
      </c>
      <c r="M921" s="1">
        <f>Tabla1_Resueltas[[#This Row],[Resuelta]]-Tabla1_Resueltas[[#This Row],[Creada]]</f>
        <v>0</v>
      </c>
      <c r="N921" s="1">
        <f>Tabla1_Resueltas[[#This Row],[Fecha Fin Escalado]]-Tabla1_Resueltas[[#This Row],[Fecha Inicio Escalado]]</f>
        <v>0</v>
      </c>
      <c r="O921" s="1">
        <f>YEAR(Tabla1_Resueltas[[#This Row],[Resuelta]])</f>
        <v>2022</v>
      </c>
      <c r="P921" s="1">
        <f>MONTH(Tabla1_Resueltas[[#This Row],[Resuelta]])</f>
        <v>10</v>
      </c>
      <c r="Q921" s="1">
        <f>_xlfn.PERCENTILE.INC(Tabla1_Resueltas[CicleTime],0.85)</f>
        <v>28</v>
      </c>
      <c r="R921" s="1">
        <f>_xlfn.PERCENTILE.INC(Tabla1_Resueltas[CicleTime],0.7)</f>
        <v>9</v>
      </c>
      <c r="S921" s="1">
        <f>_xlfn.PERCENTILE.INC(Tabla1_Resueltas[CicleTime],0.5)</f>
        <v>3</v>
      </c>
    </row>
    <row r="922" spans="1:19" x14ac:dyDescent="0.35">
      <c r="A922" t="s">
        <v>17</v>
      </c>
      <c r="B922" t="s">
        <v>2083</v>
      </c>
      <c r="C922" t="s">
        <v>20</v>
      </c>
      <c r="D922" t="s">
        <v>132</v>
      </c>
      <c r="E922" t="s">
        <v>879</v>
      </c>
      <c r="F922">
        <v>5754863</v>
      </c>
      <c r="G922" s="2">
        <v>44853</v>
      </c>
      <c r="H922" s="2">
        <v>44868</v>
      </c>
      <c r="I922" s="2"/>
      <c r="J922" s="2"/>
      <c r="K922" t="s">
        <v>1037</v>
      </c>
      <c r="L922" s="2">
        <v>44853</v>
      </c>
      <c r="M922" s="1">
        <f>Tabla1_Resueltas[[#This Row],[Resuelta]]-Tabla1_Resueltas[[#This Row],[Creada]]</f>
        <v>0</v>
      </c>
      <c r="N922" s="1">
        <f>Tabla1_Resueltas[[#This Row],[Fecha Fin Escalado]]-Tabla1_Resueltas[[#This Row],[Fecha Inicio Escalado]]</f>
        <v>0</v>
      </c>
      <c r="O922" s="1">
        <f>YEAR(Tabla1_Resueltas[[#This Row],[Resuelta]])</f>
        <v>2022</v>
      </c>
      <c r="P922" s="1">
        <f>MONTH(Tabla1_Resueltas[[#This Row],[Resuelta]])</f>
        <v>10</v>
      </c>
      <c r="Q922" s="1">
        <f>_xlfn.PERCENTILE.INC(Tabla1_Resueltas[CicleTime],0.85)</f>
        <v>28</v>
      </c>
      <c r="R922" s="1">
        <f>_xlfn.PERCENTILE.INC(Tabla1_Resueltas[CicleTime],0.7)</f>
        <v>9</v>
      </c>
      <c r="S922" s="1">
        <f>_xlfn.PERCENTILE.INC(Tabla1_Resueltas[CicleTime],0.5)</f>
        <v>3</v>
      </c>
    </row>
    <row r="923" spans="1:19" x14ac:dyDescent="0.35">
      <c r="A923" t="s">
        <v>17</v>
      </c>
      <c r="B923" t="s">
        <v>2083</v>
      </c>
      <c r="C923" t="s">
        <v>20</v>
      </c>
      <c r="D923" t="s">
        <v>132</v>
      </c>
      <c r="E923" t="s">
        <v>880</v>
      </c>
      <c r="F923">
        <v>5754720</v>
      </c>
      <c r="G923" s="2">
        <v>44853</v>
      </c>
      <c r="H923" s="2">
        <v>44868</v>
      </c>
      <c r="I923" s="2"/>
      <c r="J923" s="2"/>
      <c r="K923" t="s">
        <v>1037</v>
      </c>
      <c r="L923" s="2">
        <v>44853</v>
      </c>
      <c r="M923" s="1">
        <f>Tabla1_Resueltas[[#This Row],[Resuelta]]-Tabla1_Resueltas[[#This Row],[Creada]]</f>
        <v>0</v>
      </c>
      <c r="N923" s="1">
        <f>Tabla1_Resueltas[[#This Row],[Fecha Fin Escalado]]-Tabla1_Resueltas[[#This Row],[Fecha Inicio Escalado]]</f>
        <v>0</v>
      </c>
      <c r="O923" s="1">
        <f>YEAR(Tabla1_Resueltas[[#This Row],[Resuelta]])</f>
        <v>2022</v>
      </c>
      <c r="P923" s="1">
        <f>MONTH(Tabla1_Resueltas[[#This Row],[Resuelta]])</f>
        <v>10</v>
      </c>
      <c r="Q923" s="1">
        <f>_xlfn.PERCENTILE.INC(Tabla1_Resueltas[CicleTime],0.85)</f>
        <v>28</v>
      </c>
      <c r="R923" s="1">
        <f>_xlfn.PERCENTILE.INC(Tabla1_Resueltas[CicleTime],0.7)</f>
        <v>9</v>
      </c>
      <c r="S923" s="1">
        <f>_xlfn.PERCENTILE.INC(Tabla1_Resueltas[CicleTime],0.5)</f>
        <v>3</v>
      </c>
    </row>
    <row r="924" spans="1:19" x14ac:dyDescent="0.35">
      <c r="A924" t="s">
        <v>17</v>
      </c>
      <c r="B924" t="s">
        <v>2083</v>
      </c>
      <c r="C924" t="s">
        <v>20</v>
      </c>
      <c r="D924" t="s">
        <v>132</v>
      </c>
      <c r="E924" t="s">
        <v>881</v>
      </c>
      <c r="F924">
        <v>5754336</v>
      </c>
      <c r="G924" s="2">
        <v>44853</v>
      </c>
      <c r="H924" s="2">
        <v>44868</v>
      </c>
      <c r="I924" s="2"/>
      <c r="J924" s="2"/>
      <c r="K924" t="s">
        <v>1037</v>
      </c>
      <c r="L924" s="2">
        <v>44853</v>
      </c>
      <c r="M924" s="1">
        <f>Tabla1_Resueltas[[#This Row],[Resuelta]]-Tabla1_Resueltas[[#This Row],[Creada]]</f>
        <v>0</v>
      </c>
      <c r="N924" s="1">
        <f>Tabla1_Resueltas[[#This Row],[Fecha Fin Escalado]]-Tabla1_Resueltas[[#This Row],[Fecha Inicio Escalado]]</f>
        <v>0</v>
      </c>
      <c r="O924" s="1">
        <f>YEAR(Tabla1_Resueltas[[#This Row],[Resuelta]])</f>
        <v>2022</v>
      </c>
      <c r="P924" s="1">
        <f>MONTH(Tabla1_Resueltas[[#This Row],[Resuelta]])</f>
        <v>10</v>
      </c>
      <c r="Q924" s="1">
        <f>_xlfn.PERCENTILE.INC(Tabla1_Resueltas[CicleTime],0.85)</f>
        <v>28</v>
      </c>
      <c r="R924" s="1">
        <f>_xlfn.PERCENTILE.INC(Tabla1_Resueltas[CicleTime],0.7)</f>
        <v>9</v>
      </c>
      <c r="S924" s="1">
        <f>_xlfn.PERCENTILE.INC(Tabla1_Resueltas[CicleTime],0.5)</f>
        <v>3</v>
      </c>
    </row>
    <row r="925" spans="1:19" x14ac:dyDescent="0.35">
      <c r="A925" t="s">
        <v>19</v>
      </c>
      <c r="B925" t="s">
        <v>2090</v>
      </c>
      <c r="C925" t="s">
        <v>18</v>
      </c>
      <c r="D925" t="s">
        <v>132</v>
      </c>
      <c r="E925" t="s">
        <v>885</v>
      </c>
      <c r="F925">
        <v>5743419</v>
      </c>
      <c r="G925" s="2">
        <v>44852</v>
      </c>
      <c r="H925" s="2">
        <v>44871</v>
      </c>
      <c r="I925" s="2"/>
      <c r="J925" s="2"/>
      <c r="K925" t="s">
        <v>1037</v>
      </c>
      <c r="L925" s="2">
        <v>44855</v>
      </c>
      <c r="M925" s="1">
        <f>Tabla1_Resueltas[[#This Row],[Resuelta]]-Tabla1_Resueltas[[#This Row],[Creada]]</f>
        <v>3</v>
      </c>
      <c r="N925" s="1">
        <f>Tabla1_Resueltas[[#This Row],[Fecha Fin Escalado]]-Tabla1_Resueltas[[#This Row],[Fecha Inicio Escalado]]</f>
        <v>0</v>
      </c>
      <c r="O925" s="1">
        <f>YEAR(Tabla1_Resueltas[[#This Row],[Resuelta]])</f>
        <v>2022</v>
      </c>
      <c r="P925" s="1">
        <f>MONTH(Tabla1_Resueltas[[#This Row],[Resuelta]])</f>
        <v>10</v>
      </c>
      <c r="Q925" s="1">
        <f>_xlfn.PERCENTILE.INC(Tabla1_Resueltas[CicleTime],0.85)</f>
        <v>28</v>
      </c>
      <c r="R925" s="1">
        <f>_xlfn.PERCENTILE.INC(Tabla1_Resueltas[CicleTime],0.7)</f>
        <v>9</v>
      </c>
      <c r="S925" s="1">
        <f>_xlfn.PERCENTILE.INC(Tabla1_Resueltas[CicleTime],0.5)</f>
        <v>3</v>
      </c>
    </row>
    <row r="926" spans="1:19" x14ac:dyDescent="0.35">
      <c r="A926" t="s">
        <v>17</v>
      </c>
      <c r="B926" t="s">
        <v>2083</v>
      </c>
      <c r="C926" t="s">
        <v>18</v>
      </c>
      <c r="D926" t="s">
        <v>132</v>
      </c>
      <c r="E926" t="s">
        <v>886</v>
      </c>
      <c r="F926">
        <v>5742084</v>
      </c>
      <c r="G926" s="2">
        <v>44851</v>
      </c>
      <c r="H926" s="2">
        <v>44868</v>
      </c>
      <c r="I926" s="2"/>
      <c r="J926" s="2"/>
      <c r="K926" t="s">
        <v>1037</v>
      </c>
      <c r="L926" s="2">
        <v>44853</v>
      </c>
      <c r="M926" s="1">
        <f>Tabla1_Resueltas[[#This Row],[Resuelta]]-Tabla1_Resueltas[[#This Row],[Creada]]</f>
        <v>2</v>
      </c>
      <c r="N926" s="1">
        <f>Tabla1_Resueltas[[#This Row],[Fecha Fin Escalado]]-Tabla1_Resueltas[[#This Row],[Fecha Inicio Escalado]]</f>
        <v>0</v>
      </c>
      <c r="O926" s="1">
        <f>YEAR(Tabla1_Resueltas[[#This Row],[Resuelta]])</f>
        <v>2022</v>
      </c>
      <c r="P926" s="1">
        <f>MONTH(Tabla1_Resueltas[[#This Row],[Resuelta]])</f>
        <v>10</v>
      </c>
      <c r="Q926" s="1">
        <f>_xlfn.PERCENTILE.INC(Tabla1_Resueltas[CicleTime],0.85)</f>
        <v>28</v>
      </c>
      <c r="R926" s="1">
        <f>_xlfn.PERCENTILE.INC(Tabla1_Resueltas[CicleTime],0.7)</f>
        <v>9</v>
      </c>
      <c r="S926" s="1">
        <f>_xlfn.PERCENTILE.INC(Tabla1_Resueltas[CicleTime],0.5)</f>
        <v>3</v>
      </c>
    </row>
    <row r="927" spans="1:19" x14ac:dyDescent="0.35">
      <c r="A927" t="s">
        <v>17</v>
      </c>
      <c r="B927" t="s">
        <v>2083</v>
      </c>
      <c r="C927" t="s">
        <v>18</v>
      </c>
      <c r="D927" t="s">
        <v>132</v>
      </c>
      <c r="E927" t="s">
        <v>888</v>
      </c>
      <c r="F927">
        <v>5733395</v>
      </c>
      <c r="G927" s="2">
        <v>44848</v>
      </c>
      <c r="H927" s="2">
        <v>44863</v>
      </c>
      <c r="I927" s="2"/>
      <c r="J927" s="2"/>
      <c r="K927" t="s">
        <v>1037</v>
      </c>
      <c r="L927" s="2">
        <v>44848</v>
      </c>
      <c r="M927" s="1">
        <f>Tabla1_Resueltas[[#This Row],[Resuelta]]-Tabla1_Resueltas[[#This Row],[Creada]]</f>
        <v>0</v>
      </c>
      <c r="N927" s="1">
        <f>Tabla1_Resueltas[[#This Row],[Fecha Fin Escalado]]-Tabla1_Resueltas[[#This Row],[Fecha Inicio Escalado]]</f>
        <v>0</v>
      </c>
      <c r="O927" s="1">
        <f>YEAR(Tabla1_Resueltas[[#This Row],[Resuelta]])</f>
        <v>2022</v>
      </c>
      <c r="P927" s="1">
        <f>MONTH(Tabla1_Resueltas[[#This Row],[Resuelta]])</f>
        <v>10</v>
      </c>
      <c r="Q927" s="1">
        <f>_xlfn.PERCENTILE.INC(Tabla1_Resueltas[CicleTime],0.85)</f>
        <v>28</v>
      </c>
      <c r="R927" s="1">
        <f>_xlfn.PERCENTILE.INC(Tabla1_Resueltas[CicleTime],0.7)</f>
        <v>9</v>
      </c>
      <c r="S927" s="1">
        <f>_xlfn.PERCENTILE.INC(Tabla1_Resueltas[CicleTime],0.5)</f>
        <v>3</v>
      </c>
    </row>
    <row r="928" spans="1:19" x14ac:dyDescent="0.35">
      <c r="A928" t="s">
        <v>17</v>
      </c>
      <c r="B928" t="s">
        <v>2083</v>
      </c>
      <c r="C928" t="s">
        <v>20</v>
      </c>
      <c r="D928" t="s">
        <v>132</v>
      </c>
      <c r="E928" t="s">
        <v>890</v>
      </c>
      <c r="F928">
        <v>5732285</v>
      </c>
      <c r="G928" s="2">
        <v>44848</v>
      </c>
      <c r="H928" s="2">
        <v>44863</v>
      </c>
      <c r="I928" s="2"/>
      <c r="J928" s="2"/>
      <c r="K928" t="s">
        <v>1037</v>
      </c>
      <c r="L928" s="2">
        <v>44848</v>
      </c>
      <c r="M928" s="1">
        <f>Tabla1_Resueltas[[#This Row],[Resuelta]]-Tabla1_Resueltas[[#This Row],[Creada]]</f>
        <v>0</v>
      </c>
      <c r="N928" s="1">
        <f>Tabla1_Resueltas[[#This Row],[Fecha Fin Escalado]]-Tabla1_Resueltas[[#This Row],[Fecha Inicio Escalado]]</f>
        <v>0</v>
      </c>
      <c r="O928" s="1">
        <f>YEAR(Tabla1_Resueltas[[#This Row],[Resuelta]])</f>
        <v>2022</v>
      </c>
      <c r="P928" s="1">
        <f>MONTH(Tabla1_Resueltas[[#This Row],[Resuelta]])</f>
        <v>10</v>
      </c>
      <c r="Q928" s="1">
        <f>_xlfn.PERCENTILE.INC(Tabla1_Resueltas[CicleTime],0.85)</f>
        <v>28</v>
      </c>
      <c r="R928" s="1">
        <f>_xlfn.PERCENTILE.INC(Tabla1_Resueltas[CicleTime],0.7)</f>
        <v>9</v>
      </c>
      <c r="S928" s="1">
        <f>_xlfn.PERCENTILE.INC(Tabla1_Resueltas[CicleTime],0.5)</f>
        <v>3</v>
      </c>
    </row>
    <row r="929" spans="1:19" x14ac:dyDescent="0.35">
      <c r="A929" t="s">
        <v>19</v>
      </c>
      <c r="B929" t="s">
        <v>2088</v>
      </c>
      <c r="C929" t="s">
        <v>20</v>
      </c>
      <c r="D929" t="s">
        <v>132</v>
      </c>
      <c r="E929" t="s">
        <v>891</v>
      </c>
      <c r="F929">
        <v>5731606</v>
      </c>
      <c r="G929" s="2">
        <v>44848</v>
      </c>
      <c r="H929" s="2">
        <v>44870</v>
      </c>
      <c r="I929" s="2">
        <v>44848</v>
      </c>
      <c r="J929" s="2">
        <v>44855</v>
      </c>
      <c r="K929" t="s">
        <v>1037</v>
      </c>
      <c r="L929" s="2">
        <v>44855</v>
      </c>
      <c r="M929" s="1">
        <f>Tabla1_Resueltas[[#This Row],[Resuelta]]-Tabla1_Resueltas[[#This Row],[Creada]]</f>
        <v>7</v>
      </c>
      <c r="N929" s="1">
        <f>Tabla1_Resueltas[[#This Row],[Fecha Fin Escalado]]-Tabla1_Resueltas[[#This Row],[Fecha Inicio Escalado]]</f>
        <v>7</v>
      </c>
      <c r="O929" s="1">
        <f>YEAR(Tabla1_Resueltas[[#This Row],[Resuelta]])</f>
        <v>2022</v>
      </c>
      <c r="P929" s="1">
        <f>MONTH(Tabla1_Resueltas[[#This Row],[Resuelta]])</f>
        <v>10</v>
      </c>
      <c r="Q929" s="1">
        <f>_xlfn.PERCENTILE.INC(Tabla1_Resueltas[CicleTime],0.85)</f>
        <v>28</v>
      </c>
      <c r="R929" s="1">
        <f>_xlfn.PERCENTILE.INC(Tabla1_Resueltas[CicleTime],0.7)</f>
        <v>9</v>
      </c>
      <c r="S929" s="1">
        <f>_xlfn.PERCENTILE.INC(Tabla1_Resueltas[CicleTime],0.5)</f>
        <v>3</v>
      </c>
    </row>
    <row r="930" spans="1:19" x14ac:dyDescent="0.35">
      <c r="A930" t="s">
        <v>19</v>
      </c>
      <c r="B930" t="s">
        <v>2086</v>
      </c>
      <c r="C930" t="s">
        <v>20</v>
      </c>
      <c r="D930" t="s">
        <v>132</v>
      </c>
      <c r="E930" t="s">
        <v>892</v>
      </c>
      <c r="F930">
        <v>5731518</v>
      </c>
      <c r="G930" s="2">
        <v>44848</v>
      </c>
      <c r="H930" s="2">
        <v>44863</v>
      </c>
      <c r="I930" s="2">
        <v>44848</v>
      </c>
      <c r="J930" s="2">
        <v>44848</v>
      </c>
      <c r="K930" t="s">
        <v>1037</v>
      </c>
      <c r="L930" s="2">
        <v>44848</v>
      </c>
      <c r="M930" s="1">
        <f>Tabla1_Resueltas[[#This Row],[Resuelta]]-Tabla1_Resueltas[[#This Row],[Creada]]</f>
        <v>0</v>
      </c>
      <c r="N930" s="1">
        <f>Tabla1_Resueltas[[#This Row],[Fecha Fin Escalado]]-Tabla1_Resueltas[[#This Row],[Fecha Inicio Escalado]]</f>
        <v>0</v>
      </c>
      <c r="O930" s="1">
        <f>YEAR(Tabla1_Resueltas[[#This Row],[Resuelta]])</f>
        <v>2022</v>
      </c>
      <c r="P930" s="1">
        <f>MONTH(Tabla1_Resueltas[[#This Row],[Resuelta]])</f>
        <v>10</v>
      </c>
      <c r="Q930" s="1">
        <f>_xlfn.PERCENTILE.INC(Tabla1_Resueltas[CicleTime],0.85)</f>
        <v>28</v>
      </c>
      <c r="R930" s="1">
        <f>_xlfn.PERCENTILE.INC(Tabla1_Resueltas[CicleTime],0.7)</f>
        <v>9</v>
      </c>
      <c r="S930" s="1">
        <f>_xlfn.PERCENTILE.INC(Tabla1_Resueltas[CicleTime],0.5)</f>
        <v>3</v>
      </c>
    </row>
    <row r="931" spans="1:19" x14ac:dyDescent="0.35">
      <c r="A931" t="s">
        <v>19</v>
      </c>
      <c r="B931" t="s">
        <v>2086</v>
      </c>
      <c r="C931" t="s">
        <v>20</v>
      </c>
      <c r="D931" t="s">
        <v>132</v>
      </c>
      <c r="E931" t="s">
        <v>893</v>
      </c>
      <c r="F931">
        <v>5731206</v>
      </c>
      <c r="G931" s="2">
        <v>44848</v>
      </c>
      <c r="H931" s="2">
        <v>44863</v>
      </c>
      <c r="I931" s="2"/>
      <c r="J931" s="2"/>
      <c r="K931" t="s">
        <v>1037</v>
      </c>
      <c r="L931" s="2">
        <v>44848</v>
      </c>
      <c r="M931" s="1">
        <f>Tabla1_Resueltas[[#This Row],[Resuelta]]-Tabla1_Resueltas[[#This Row],[Creada]]</f>
        <v>0</v>
      </c>
      <c r="N931" s="1">
        <f>Tabla1_Resueltas[[#This Row],[Fecha Fin Escalado]]-Tabla1_Resueltas[[#This Row],[Fecha Inicio Escalado]]</f>
        <v>0</v>
      </c>
      <c r="O931" s="1">
        <f>YEAR(Tabla1_Resueltas[[#This Row],[Resuelta]])</f>
        <v>2022</v>
      </c>
      <c r="P931" s="1">
        <f>MONTH(Tabla1_Resueltas[[#This Row],[Resuelta]])</f>
        <v>10</v>
      </c>
      <c r="Q931" s="1">
        <f>_xlfn.PERCENTILE.INC(Tabla1_Resueltas[CicleTime],0.85)</f>
        <v>28</v>
      </c>
      <c r="R931" s="1">
        <f>_xlfn.PERCENTILE.INC(Tabla1_Resueltas[CicleTime],0.7)</f>
        <v>9</v>
      </c>
      <c r="S931" s="1">
        <f>_xlfn.PERCENTILE.INC(Tabla1_Resueltas[CicleTime],0.5)</f>
        <v>3</v>
      </c>
    </row>
    <row r="932" spans="1:19" x14ac:dyDescent="0.35">
      <c r="A932" t="s">
        <v>19</v>
      </c>
      <c r="B932" t="s">
        <v>2088</v>
      </c>
      <c r="C932" t="s">
        <v>20</v>
      </c>
      <c r="D932" t="s">
        <v>132</v>
      </c>
      <c r="E932" t="s">
        <v>894</v>
      </c>
      <c r="F932">
        <v>5728861</v>
      </c>
      <c r="G932" s="2">
        <v>44847</v>
      </c>
      <c r="H932" s="2">
        <v>44862</v>
      </c>
      <c r="I932" s="2"/>
      <c r="J932" s="2"/>
      <c r="K932" t="s">
        <v>1037</v>
      </c>
      <c r="L932" s="2">
        <v>44847</v>
      </c>
      <c r="M932" s="1">
        <f>Tabla1_Resueltas[[#This Row],[Resuelta]]-Tabla1_Resueltas[[#This Row],[Creada]]</f>
        <v>0</v>
      </c>
      <c r="N932" s="1">
        <f>Tabla1_Resueltas[[#This Row],[Fecha Fin Escalado]]-Tabla1_Resueltas[[#This Row],[Fecha Inicio Escalado]]</f>
        <v>0</v>
      </c>
      <c r="O932" s="1">
        <f>YEAR(Tabla1_Resueltas[[#This Row],[Resuelta]])</f>
        <v>2022</v>
      </c>
      <c r="P932" s="1">
        <f>MONTH(Tabla1_Resueltas[[#This Row],[Resuelta]])</f>
        <v>10</v>
      </c>
      <c r="Q932" s="1">
        <f>_xlfn.PERCENTILE.INC(Tabla1_Resueltas[CicleTime],0.85)</f>
        <v>28</v>
      </c>
      <c r="R932" s="1">
        <f>_xlfn.PERCENTILE.INC(Tabla1_Resueltas[CicleTime],0.7)</f>
        <v>9</v>
      </c>
      <c r="S932" s="1">
        <f>_xlfn.PERCENTILE.INC(Tabla1_Resueltas[CicleTime],0.5)</f>
        <v>3</v>
      </c>
    </row>
    <row r="933" spans="1:19" x14ac:dyDescent="0.35">
      <c r="A933" t="s">
        <v>17</v>
      </c>
      <c r="B933" t="s">
        <v>2083</v>
      </c>
      <c r="C933" t="s">
        <v>20</v>
      </c>
      <c r="D933" t="s">
        <v>132</v>
      </c>
      <c r="E933" t="s">
        <v>895</v>
      </c>
      <c r="F933">
        <v>5727007</v>
      </c>
      <c r="G933" s="2">
        <v>44847</v>
      </c>
      <c r="H933" s="2">
        <v>44862</v>
      </c>
      <c r="I933" s="2"/>
      <c r="J933" s="2"/>
      <c r="K933" t="s">
        <v>1037</v>
      </c>
      <c r="L933" s="2">
        <v>44847</v>
      </c>
      <c r="M933" s="1">
        <f>Tabla1_Resueltas[[#This Row],[Resuelta]]-Tabla1_Resueltas[[#This Row],[Creada]]</f>
        <v>0</v>
      </c>
      <c r="N933" s="1">
        <f>Tabla1_Resueltas[[#This Row],[Fecha Fin Escalado]]-Tabla1_Resueltas[[#This Row],[Fecha Inicio Escalado]]</f>
        <v>0</v>
      </c>
      <c r="O933" s="1">
        <f>YEAR(Tabla1_Resueltas[[#This Row],[Resuelta]])</f>
        <v>2022</v>
      </c>
      <c r="P933" s="1">
        <f>MONTH(Tabla1_Resueltas[[#This Row],[Resuelta]])</f>
        <v>10</v>
      </c>
      <c r="Q933" s="1">
        <f>_xlfn.PERCENTILE.INC(Tabla1_Resueltas[CicleTime],0.85)</f>
        <v>28</v>
      </c>
      <c r="R933" s="1">
        <f>_xlfn.PERCENTILE.INC(Tabla1_Resueltas[CicleTime],0.7)</f>
        <v>9</v>
      </c>
      <c r="S933" s="1">
        <f>_xlfn.PERCENTILE.INC(Tabla1_Resueltas[CicleTime],0.5)</f>
        <v>3</v>
      </c>
    </row>
    <row r="934" spans="1:19" x14ac:dyDescent="0.35">
      <c r="A934" t="s">
        <v>17</v>
      </c>
      <c r="B934" t="s">
        <v>2083</v>
      </c>
      <c r="C934" t="s">
        <v>20</v>
      </c>
      <c r="D934" t="s">
        <v>132</v>
      </c>
      <c r="E934" t="s">
        <v>896</v>
      </c>
      <c r="F934">
        <v>5725136</v>
      </c>
      <c r="G934" s="2">
        <v>44847</v>
      </c>
      <c r="H934" s="2">
        <v>44862</v>
      </c>
      <c r="I934" s="2"/>
      <c r="J934" s="2"/>
      <c r="K934" t="s">
        <v>1037</v>
      </c>
      <c r="L934" s="2">
        <v>44847</v>
      </c>
      <c r="M934" s="1">
        <f>Tabla1_Resueltas[[#This Row],[Resuelta]]-Tabla1_Resueltas[[#This Row],[Creada]]</f>
        <v>0</v>
      </c>
      <c r="N934" s="1">
        <f>Tabla1_Resueltas[[#This Row],[Fecha Fin Escalado]]-Tabla1_Resueltas[[#This Row],[Fecha Inicio Escalado]]</f>
        <v>0</v>
      </c>
      <c r="O934" s="1">
        <f>YEAR(Tabla1_Resueltas[[#This Row],[Resuelta]])</f>
        <v>2022</v>
      </c>
      <c r="P934" s="1">
        <f>MONTH(Tabla1_Resueltas[[#This Row],[Resuelta]])</f>
        <v>10</v>
      </c>
      <c r="Q934" s="1">
        <f>_xlfn.PERCENTILE.INC(Tabla1_Resueltas[CicleTime],0.85)</f>
        <v>28</v>
      </c>
      <c r="R934" s="1">
        <f>_xlfn.PERCENTILE.INC(Tabla1_Resueltas[CicleTime],0.7)</f>
        <v>9</v>
      </c>
      <c r="S934" s="1">
        <f>_xlfn.PERCENTILE.INC(Tabla1_Resueltas[CicleTime],0.5)</f>
        <v>3</v>
      </c>
    </row>
    <row r="935" spans="1:19" x14ac:dyDescent="0.35">
      <c r="A935" t="s">
        <v>19</v>
      </c>
      <c r="B935" t="s">
        <v>2088</v>
      </c>
      <c r="C935" t="s">
        <v>20</v>
      </c>
      <c r="D935" t="s">
        <v>132</v>
      </c>
      <c r="E935" t="s">
        <v>897</v>
      </c>
      <c r="F935">
        <v>5721151</v>
      </c>
      <c r="G935" s="2">
        <v>44845</v>
      </c>
      <c r="H935" s="2">
        <v>44861</v>
      </c>
      <c r="I935" s="2"/>
      <c r="J935" s="2"/>
      <c r="K935" t="s">
        <v>1037</v>
      </c>
      <c r="L935" s="2">
        <v>44845</v>
      </c>
      <c r="M935" s="1">
        <f>Tabla1_Resueltas[[#This Row],[Resuelta]]-Tabla1_Resueltas[[#This Row],[Creada]]</f>
        <v>0</v>
      </c>
      <c r="N935" s="1">
        <f>Tabla1_Resueltas[[#This Row],[Fecha Fin Escalado]]-Tabla1_Resueltas[[#This Row],[Fecha Inicio Escalado]]</f>
        <v>0</v>
      </c>
      <c r="O935" s="1">
        <f>YEAR(Tabla1_Resueltas[[#This Row],[Resuelta]])</f>
        <v>2022</v>
      </c>
      <c r="P935" s="1">
        <f>MONTH(Tabla1_Resueltas[[#This Row],[Resuelta]])</f>
        <v>10</v>
      </c>
      <c r="Q935" s="1">
        <f>_xlfn.PERCENTILE.INC(Tabla1_Resueltas[CicleTime],0.85)</f>
        <v>28</v>
      </c>
      <c r="R935" s="1">
        <f>_xlfn.PERCENTILE.INC(Tabla1_Resueltas[CicleTime],0.7)</f>
        <v>9</v>
      </c>
      <c r="S935" s="1">
        <f>_xlfn.PERCENTILE.INC(Tabla1_Resueltas[CicleTime],0.5)</f>
        <v>3</v>
      </c>
    </row>
    <row r="936" spans="1:19" x14ac:dyDescent="0.35">
      <c r="A936" t="s">
        <v>17</v>
      </c>
      <c r="B936" t="s">
        <v>2083</v>
      </c>
      <c r="C936" t="s">
        <v>20</v>
      </c>
      <c r="D936" t="s">
        <v>132</v>
      </c>
      <c r="E936" t="s">
        <v>898</v>
      </c>
      <c r="F936">
        <v>5720641</v>
      </c>
      <c r="G936" s="2">
        <v>44845</v>
      </c>
      <c r="H936" s="2">
        <v>44861</v>
      </c>
      <c r="I936" s="2"/>
      <c r="J936" s="2"/>
      <c r="K936" t="s">
        <v>1037</v>
      </c>
      <c r="L936" s="2">
        <v>44845</v>
      </c>
      <c r="M936" s="1">
        <f>Tabla1_Resueltas[[#This Row],[Resuelta]]-Tabla1_Resueltas[[#This Row],[Creada]]</f>
        <v>0</v>
      </c>
      <c r="N936" s="1">
        <f>Tabla1_Resueltas[[#This Row],[Fecha Fin Escalado]]-Tabla1_Resueltas[[#This Row],[Fecha Inicio Escalado]]</f>
        <v>0</v>
      </c>
      <c r="O936" s="1">
        <f>YEAR(Tabla1_Resueltas[[#This Row],[Resuelta]])</f>
        <v>2022</v>
      </c>
      <c r="P936" s="1">
        <f>MONTH(Tabla1_Resueltas[[#This Row],[Resuelta]])</f>
        <v>10</v>
      </c>
      <c r="Q936" s="1">
        <f>_xlfn.PERCENTILE.INC(Tabla1_Resueltas[CicleTime],0.85)</f>
        <v>28</v>
      </c>
      <c r="R936" s="1">
        <f>_xlfn.PERCENTILE.INC(Tabla1_Resueltas[CicleTime],0.7)</f>
        <v>9</v>
      </c>
      <c r="S936" s="1">
        <f>_xlfn.PERCENTILE.INC(Tabla1_Resueltas[CicleTime],0.5)</f>
        <v>3</v>
      </c>
    </row>
    <row r="937" spans="1:19" x14ac:dyDescent="0.35">
      <c r="A937" t="s">
        <v>17</v>
      </c>
      <c r="B937" t="s">
        <v>2083</v>
      </c>
      <c r="C937" t="s">
        <v>42</v>
      </c>
      <c r="D937" t="s">
        <v>132</v>
      </c>
      <c r="E937" t="s">
        <v>900</v>
      </c>
      <c r="F937">
        <v>5718730</v>
      </c>
      <c r="G937" s="2">
        <v>44845</v>
      </c>
      <c r="H937" s="2">
        <v>44860</v>
      </c>
      <c r="I937" s="2"/>
      <c r="J937" s="2"/>
      <c r="K937" t="s">
        <v>1037</v>
      </c>
      <c r="L937" s="2">
        <v>44845</v>
      </c>
      <c r="M937" s="1">
        <f>Tabla1_Resueltas[[#This Row],[Resuelta]]-Tabla1_Resueltas[[#This Row],[Creada]]</f>
        <v>0</v>
      </c>
      <c r="N937" s="1">
        <f>Tabla1_Resueltas[[#This Row],[Fecha Fin Escalado]]-Tabla1_Resueltas[[#This Row],[Fecha Inicio Escalado]]</f>
        <v>0</v>
      </c>
      <c r="O937" s="1">
        <f>YEAR(Tabla1_Resueltas[[#This Row],[Resuelta]])</f>
        <v>2022</v>
      </c>
      <c r="P937" s="1">
        <f>MONTH(Tabla1_Resueltas[[#This Row],[Resuelta]])</f>
        <v>10</v>
      </c>
      <c r="Q937" s="1">
        <f>_xlfn.PERCENTILE.INC(Tabla1_Resueltas[CicleTime],0.85)</f>
        <v>28</v>
      </c>
      <c r="R937" s="1">
        <f>_xlfn.PERCENTILE.INC(Tabla1_Resueltas[CicleTime],0.7)</f>
        <v>9</v>
      </c>
      <c r="S937" s="1">
        <f>_xlfn.PERCENTILE.INC(Tabla1_Resueltas[CicleTime],0.5)</f>
        <v>3</v>
      </c>
    </row>
    <row r="938" spans="1:19" x14ac:dyDescent="0.35">
      <c r="A938" t="s">
        <v>19</v>
      </c>
      <c r="B938" t="s">
        <v>2088</v>
      </c>
      <c r="C938" t="s">
        <v>20</v>
      </c>
      <c r="D938" t="s">
        <v>132</v>
      </c>
      <c r="E938" t="s">
        <v>903</v>
      </c>
      <c r="F938">
        <v>5718217</v>
      </c>
      <c r="G938" s="2">
        <v>44845</v>
      </c>
      <c r="H938" s="2">
        <v>44863</v>
      </c>
      <c r="I938" s="2">
        <v>44845</v>
      </c>
      <c r="J938" s="2">
        <v>44848</v>
      </c>
      <c r="K938" t="s">
        <v>1037</v>
      </c>
      <c r="L938" s="2">
        <v>44848</v>
      </c>
      <c r="M938" s="1">
        <f>Tabla1_Resueltas[[#This Row],[Resuelta]]-Tabla1_Resueltas[[#This Row],[Creada]]</f>
        <v>3</v>
      </c>
      <c r="N938" s="1">
        <f>Tabla1_Resueltas[[#This Row],[Fecha Fin Escalado]]-Tabla1_Resueltas[[#This Row],[Fecha Inicio Escalado]]</f>
        <v>3</v>
      </c>
      <c r="O938" s="1">
        <f>YEAR(Tabla1_Resueltas[[#This Row],[Resuelta]])</f>
        <v>2022</v>
      </c>
      <c r="P938" s="1">
        <f>MONTH(Tabla1_Resueltas[[#This Row],[Resuelta]])</f>
        <v>10</v>
      </c>
      <c r="Q938" s="1">
        <f>_xlfn.PERCENTILE.INC(Tabla1_Resueltas[CicleTime],0.85)</f>
        <v>28</v>
      </c>
      <c r="R938" s="1">
        <f>_xlfn.PERCENTILE.INC(Tabla1_Resueltas[CicleTime],0.7)</f>
        <v>9</v>
      </c>
      <c r="S938" s="1">
        <f>_xlfn.PERCENTILE.INC(Tabla1_Resueltas[CicleTime],0.5)</f>
        <v>3</v>
      </c>
    </row>
    <row r="939" spans="1:19" x14ac:dyDescent="0.35">
      <c r="A939" t="s">
        <v>19</v>
      </c>
      <c r="B939" t="s">
        <v>2088</v>
      </c>
      <c r="C939" t="s">
        <v>20</v>
      </c>
      <c r="D939" t="s">
        <v>132</v>
      </c>
      <c r="E939" t="s">
        <v>904</v>
      </c>
      <c r="F939">
        <v>5718213</v>
      </c>
      <c r="G939" s="2">
        <v>44845</v>
      </c>
      <c r="H939" s="2">
        <v>44862</v>
      </c>
      <c r="I939" s="2">
        <v>44845</v>
      </c>
      <c r="J939" s="2">
        <v>44847</v>
      </c>
      <c r="K939" t="s">
        <v>1037</v>
      </c>
      <c r="L939" s="2">
        <v>44847</v>
      </c>
      <c r="M939" s="1">
        <f>Tabla1_Resueltas[[#This Row],[Resuelta]]-Tabla1_Resueltas[[#This Row],[Creada]]</f>
        <v>2</v>
      </c>
      <c r="N939" s="1">
        <f>Tabla1_Resueltas[[#This Row],[Fecha Fin Escalado]]-Tabla1_Resueltas[[#This Row],[Fecha Inicio Escalado]]</f>
        <v>2</v>
      </c>
      <c r="O939" s="1">
        <f>YEAR(Tabla1_Resueltas[[#This Row],[Resuelta]])</f>
        <v>2022</v>
      </c>
      <c r="P939" s="1">
        <f>MONTH(Tabla1_Resueltas[[#This Row],[Resuelta]])</f>
        <v>10</v>
      </c>
      <c r="Q939" s="1">
        <f>_xlfn.PERCENTILE.INC(Tabla1_Resueltas[CicleTime],0.85)</f>
        <v>28</v>
      </c>
      <c r="R939" s="1">
        <f>_xlfn.PERCENTILE.INC(Tabla1_Resueltas[CicleTime],0.7)</f>
        <v>9</v>
      </c>
      <c r="S939" s="1">
        <f>_xlfn.PERCENTILE.INC(Tabla1_Resueltas[CicleTime],0.5)</f>
        <v>3</v>
      </c>
    </row>
    <row r="940" spans="1:19" x14ac:dyDescent="0.35">
      <c r="A940" t="s">
        <v>19</v>
      </c>
      <c r="B940" t="s">
        <v>2086</v>
      </c>
      <c r="C940" t="s">
        <v>36</v>
      </c>
      <c r="D940" t="s">
        <v>132</v>
      </c>
      <c r="E940" t="s">
        <v>905</v>
      </c>
      <c r="F940">
        <v>5717879</v>
      </c>
      <c r="G940" s="2">
        <v>44845</v>
      </c>
      <c r="H940" s="2">
        <v>44862</v>
      </c>
      <c r="I940" s="2">
        <v>44845</v>
      </c>
      <c r="J940" s="2">
        <v>44847</v>
      </c>
      <c r="K940" t="s">
        <v>1037</v>
      </c>
      <c r="L940" s="2">
        <v>44847</v>
      </c>
      <c r="M940" s="1">
        <f>Tabla1_Resueltas[[#This Row],[Resuelta]]-Tabla1_Resueltas[[#This Row],[Creada]]</f>
        <v>2</v>
      </c>
      <c r="N940" s="1">
        <f>Tabla1_Resueltas[[#This Row],[Fecha Fin Escalado]]-Tabla1_Resueltas[[#This Row],[Fecha Inicio Escalado]]</f>
        <v>2</v>
      </c>
      <c r="O940" s="1">
        <f>YEAR(Tabla1_Resueltas[[#This Row],[Resuelta]])</f>
        <v>2022</v>
      </c>
      <c r="P940" s="1">
        <f>MONTH(Tabla1_Resueltas[[#This Row],[Resuelta]])</f>
        <v>10</v>
      </c>
      <c r="Q940" s="1">
        <f>_xlfn.PERCENTILE.INC(Tabla1_Resueltas[CicleTime],0.85)</f>
        <v>28</v>
      </c>
      <c r="R940" s="1">
        <f>_xlfn.PERCENTILE.INC(Tabla1_Resueltas[CicleTime],0.7)</f>
        <v>9</v>
      </c>
      <c r="S940" s="1">
        <f>_xlfn.PERCENTILE.INC(Tabla1_Resueltas[CicleTime],0.5)</f>
        <v>3</v>
      </c>
    </row>
    <row r="941" spans="1:19" x14ac:dyDescent="0.35">
      <c r="A941" t="s">
        <v>19</v>
      </c>
      <c r="B941" t="s">
        <v>2086</v>
      </c>
      <c r="C941" t="s">
        <v>20</v>
      </c>
      <c r="D941" t="s">
        <v>132</v>
      </c>
      <c r="E941" t="s">
        <v>906</v>
      </c>
      <c r="F941">
        <v>5717868</v>
      </c>
      <c r="G941" s="2">
        <v>44845</v>
      </c>
      <c r="H941" s="2">
        <v>44862</v>
      </c>
      <c r="I941" s="2"/>
      <c r="J941" s="2"/>
      <c r="K941" t="s">
        <v>1037</v>
      </c>
      <c r="L941" s="2">
        <v>44847</v>
      </c>
      <c r="M941" s="1">
        <f>Tabla1_Resueltas[[#This Row],[Resuelta]]-Tabla1_Resueltas[[#This Row],[Creada]]</f>
        <v>2</v>
      </c>
      <c r="N941" s="1">
        <f>Tabla1_Resueltas[[#This Row],[Fecha Fin Escalado]]-Tabla1_Resueltas[[#This Row],[Fecha Inicio Escalado]]</f>
        <v>0</v>
      </c>
      <c r="O941" s="1">
        <f>YEAR(Tabla1_Resueltas[[#This Row],[Resuelta]])</f>
        <v>2022</v>
      </c>
      <c r="P941" s="1">
        <f>MONTH(Tabla1_Resueltas[[#This Row],[Resuelta]])</f>
        <v>10</v>
      </c>
      <c r="Q941" s="1">
        <f>_xlfn.PERCENTILE.INC(Tabla1_Resueltas[CicleTime],0.85)</f>
        <v>28</v>
      </c>
      <c r="R941" s="1">
        <f>_xlfn.PERCENTILE.INC(Tabla1_Resueltas[CicleTime],0.7)</f>
        <v>9</v>
      </c>
      <c r="S941" s="1">
        <f>_xlfn.PERCENTILE.INC(Tabla1_Resueltas[CicleTime],0.5)</f>
        <v>3</v>
      </c>
    </row>
    <row r="942" spans="1:19" x14ac:dyDescent="0.35">
      <c r="A942" t="s">
        <v>19</v>
      </c>
      <c r="B942" t="s">
        <v>2088</v>
      </c>
      <c r="C942" t="s">
        <v>20</v>
      </c>
      <c r="D942" t="s">
        <v>132</v>
      </c>
      <c r="E942" t="s">
        <v>907</v>
      </c>
      <c r="F942">
        <v>5715641</v>
      </c>
      <c r="G942" s="2">
        <v>44844</v>
      </c>
      <c r="H942" s="2">
        <v>44860</v>
      </c>
      <c r="I942" s="2"/>
      <c r="J942" s="2"/>
      <c r="K942" t="s">
        <v>1037</v>
      </c>
      <c r="L942" s="2">
        <v>44844</v>
      </c>
      <c r="M942" s="1">
        <f>Tabla1_Resueltas[[#This Row],[Resuelta]]-Tabla1_Resueltas[[#This Row],[Creada]]</f>
        <v>0</v>
      </c>
      <c r="N942" s="1">
        <f>Tabla1_Resueltas[[#This Row],[Fecha Fin Escalado]]-Tabla1_Resueltas[[#This Row],[Fecha Inicio Escalado]]</f>
        <v>0</v>
      </c>
      <c r="O942" s="1">
        <f>YEAR(Tabla1_Resueltas[[#This Row],[Resuelta]])</f>
        <v>2022</v>
      </c>
      <c r="P942" s="1">
        <f>MONTH(Tabla1_Resueltas[[#This Row],[Resuelta]])</f>
        <v>10</v>
      </c>
      <c r="Q942" s="1">
        <f>_xlfn.PERCENTILE.INC(Tabla1_Resueltas[CicleTime],0.85)</f>
        <v>28</v>
      </c>
      <c r="R942" s="1">
        <f>_xlfn.PERCENTILE.INC(Tabla1_Resueltas[CicleTime],0.7)</f>
        <v>9</v>
      </c>
      <c r="S942" s="1">
        <f>_xlfn.PERCENTILE.INC(Tabla1_Resueltas[CicleTime],0.5)</f>
        <v>3</v>
      </c>
    </row>
    <row r="943" spans="1:19" x14ac:dyDescent="0.35">
      <c r="A943" t="s">
        <v>19</v>
      </c>
      <c r="B943" t="s">
        <v>2089</v>
      </c>
      <c r="C943" t="s">
        <v>20</v>
      </c>
      <c r="D943" t="s">
        <v>132</v>
      </c>
      <c r="E943" t="s">
        <v>909</v>
      </c>
      <c r="F943">
        <v>5714639</v>
      </c>
      <c r="G943" s="2">
        <v>44844</v>
      </c>
      <c r="H943" s="2">
        <v>44859</v>
      </c>
      <c r="I943" s="2"/>
      <c r="J943" s="2"/>
      <c r="K943" t="s">
        <v>1037</v>
      </c>
      <c r="L943" s="2">
        <v>44844</v>
      </c>
      <c r="M943" s="1">
        <f>Tabla1_Resueltas[[#This Row],[Resuelta]]-Tabla1_Resueltas[[#This Row],[Creada]]</f>
        <v>0</v>
      </c>
      <c r="N943" s="1">
        <f>Tabla1_Resueltas[[#This Row],[Fecha Fin Escalado]]-Tabla1_Resueltas[[#This Row],[Fecha Inicio Escalado]]</f>
        <v>0</v>
      </c>
      <c r="O943" s="1">
        <f>YEAR(Tabla1_Resueltas[[#This Row],[Resuelta]])</f>
        <v>2022</v>
      </c>
      <c r="P943" s="1">
        <f>MONTH(Tabla1_Resueltas[[#This Row],[Resuelta]])</f>
        <v>10</v>
      </c>
      <c r="Q943" s="1">
        <f>_xlfn.PERCENTILE.INC(Tabla1_Resueltas[CicleTime],0.85)</f>
        <v>28</v>
      </c>
      <c r="R943" s="1">
        <f>_xlfn.PERCENTILE.INC(Tabla1_Resueltas[CicleTime],0.7)</f>
        <v>9</v>
      </c>
      <c r="S943" s="1">
        <f>_xlfn.PERCENTILE.INC(Tabla1_Resueltas[CicleTime],0.5)</f>
        <v>3</v>
      </c>
    </row>
    <row r="944" spans="1:19" x14ac:dyDescent="0.35">
      <c r="A944" t="s">
        <v>19</v>
      </c>
      <c r="B944" t="s">
        <v>2088</v>
      </c>
      <c r="C944" t="s">
        <v>20</v>
      </c>
      <c r="D944" t="s">
        <v>132</v>
      </c>
      <c r="E944" t="s">
        <v>910</v>
      </c>
      <c r="F944">
        <v>5712071</v>
      </c>
      <c r="G944" s="2">
        <v>44844</v>
      </c>
      <c r="H944" s="2">
        <v>44862</v>
      </c>
      <c r="I944" s="2"/>
      <c r="J944" s="2"/>
      <c r="K944" t="s">
        <v>1037</v>
      </c>
      <c r="L944" s="2">
        <v>44847</v>
      </c>
      <c r="M944" s="1">
        <f>Tabla1_Resueltas[[#This Row],[Resuelta]]-Tabla1_Resueltas[[#This Row],[Creada]]</f>
        <v>3</v>
      </c>
      <c r="N944" s="1">
        <f>Tabla1_Resueltas[[#This Row],[Fecha Fin Escalado]]-Tabla1_Resueltas[[#This Row],[Fecha Inicio Escalado]]</f>
        <v>0</v>
      </c>
      <c r="O944" s="1">
        <f>YEAR(Tabla1_Resueltas[[#This Row],[Resuelta]])</f>
        <v>2022</v>
      </c>
      <c r="P944" s="1">
        <f>MONTH(Tabla1_Resueltas[[#This Row],[Resuelta]])</f>
        <v>10</v>
      </c>
      <c r="Q944" s="1">
        <f>_xlfn.PERCENTILE.INC(Tabla1_Resueltas[CicleTime],0.85)</f>
        <v>28</v>
      </c>
      <c r="R944" s="1">
        <f>_xlfn.PERCENTILE.INC(Tabla1_Resueltas[CicleTime],0.7)</f>
        <v>9</v>
      </c>
      <c r="S944" s="1">
        <f>_xlfn.PERCENTILE.INC(Tabla1_Resueltas[CicleTime],0.5)</f>
        <v>3</v>
      </c>
    </row>
    <row r="945" spans="1:19" x14ac:dyDescent="0.35">
      <c r="A945" t="s">
        <v>19</v>
      </c>
      <c r="B945" t="s">
        <v>2086</v>
      </c>
      <c r="C945" t="s">
        <v>20</v>
      </c>
      <c r="D945" t="s">
        <v>132</v>
      </c>
      <c r="E945" t="s">
        <v>912</v>
      </c>
      <c r="F945">
        <v>5712029</v>
      </c>
      <c r="G945" s="2">
        <v>44844</v>
      </c>
      <c r="H945" s="2">
        <v>44860</v>
      </c>
      <c r="I945" s="2"/>
      <c r="J945" s="2"/>
      <c r="K945" t="s">
        <v>1037</v>
      </c>
      <c r="L945" s="2">
        <v>44845</v>
      </c>
      <c r="M945" s="1">
        <f>Tabla1_Resueltas[[#This Row],[Resuelta]]-Tabla1_Resueltas[[#This Row],[Creada]]</f>
        <v>1</v>
      </c>
      <c r="N945" s="1">
        <f>Tabla1_Resueltas[[#This Row],[Fecha Fin Escalado]]-Tabla1_Resueltas[[#This Row],[Fecha Inicio Escalado]]</f>
        <v>0</v>
      </c>
      <c r="O945" s="1">
        <f>YEAR(Tabla1_Resueltas[[#This Row],[Resuelta]])</f>
        <v>2022</v>
      </c>
      <c r="P945" s="1">
        <f>MONTH(Tabla1_Resueltas[[#This Row],[Resuelta]])</f>
        <v>10</v>
      </c>
      <c r="Q945" s="1">
        <f>_xlfn.PERCENTILE.INC(Tabla1_Resueltas[CicleTime],0.85)</f>
        <v>28</v>
      </c>
      <c r="R945" s="1">
        <f>_xlfn.PERCENTILE.INC(Tabla1_Resueltas[CicleTime],0.7)</f>
        <v>9</v>
      </c>
      <c r="S945" s="1">
        <f>_xlfn.PERCENTILE.INC(Tabla1_Resueltas[CicleTime],0.5)</f>
        <v>3</v>
      </c>
    </row>
    <row r="946" spans="1:19" x14ac:dyDescent="0.35">
      <c r="A946" t="s">
        <v>19</v>
      </c>
      <c r="B946" t="s">
        <v>2086</v>
      </c>
      <c r="C946" t="s">
        <v>20</v>
      </c>
      <c r="D946" t="s">
        <v>132</v>
      </c>
      <c r="E946" t="s">
        <v>913</v>
      </c>
      <c r="F946">
        <v>5712011</v>
      </c>
      <c r="G946" s="2">
        <v>44844</v>
      </c>
      <c r="H946" s="2">
        <v>44859</v>
      </c>
      <c r="I946" s="2"/>
      <c r="J946" s="2"/>
      <c r="K946" t="s">
        <v>1037</v>
      </c>
      <c r="L946" s="2">
        <v>44844</v>
      </c>
      <c r="M946" s="1">
        <f>Tabla1_Resueltas[[#This Row],[Resuelta]]-Tabla1_Resueltas[[#This Row],[Creada]]</f>
        <v>0</v>
      </c>
      <c r="N946" s="1">
        <f>Tabla1_Resueltas[[#This Row],[Fecha Fin Escalado]]-Tabla1_Resueltas[[#This Row],[Fecha Inicio Escalado]]</f>
        <v>0</v>
      </c>
      <c r="O946" s="1">
        <f>YEAR(Tabla1_Resueltas[[#This Row],[Resuelta]])</f>
        <v>2022</v>
      </c>
      <c r="P946" s="1">
        <f>MONTH(Tabla1_Resueltas[[#This Row],[Resuelta]])</f>
        <v>10</v>
      </c>
      <c r="Q946" s="1">
        <f>_xlfn.PERCENTILE.INC(Tabla1_Resueltas[CicleTime],0.85)</f>
        <v>28</v>
      </c>
      <c r="R946" s="1">
        <f>_xlfn.PERCENTILE.INC(Tabla1_Resueltas[CicleTime],0.7)</f>
        <v>9</v>
      </c>
      <c r="S946" s="1">
        <f>_xlfn.PERCENTILE.INC(Tabla1_Resueltas[CicleTime],0.5)</f>
        <v>3</v>
      </c>
    </row>
    <row r="947" spans="1:19" x14ac:dyDescent="0.35">
      <c r="A947" t="s">
        <v>19</v>
      </c>
      <c r="B947" t="s">
        <v>2086</v>
      </c>
      <c r="C947" t="s">
        <v>43</v>
      </c>
      <c r="D947" t="s">
        <v>132</v>
      </c>
      <c r="E947" t="s">
        <v>914</v>
      </c>
      <c r="F947">
        <v>5711806</v>
      </c>
      <c r="G947" s="2">
        <v>44844</v>
      </c>
      <c r="H947" s="2">
        <v>44861</v>
      </c>
      <c r="I947" s="2">
        <v>44844</v>
      </c>
      <c r="J947" s="2">
        <v>44845</v>
      </c>
      <c r="K947" t="s">
        <v>1037</v>
      </c>
      <c r="L947" s="2">
        <v>44845</v>
      </c>
      <c r="M947" s="1">
        <f>Tabla1_Resueltas[[#This Row],[Resuelta]]-Tabla1_Resueltas[[#This Row],[Creada]]</f>
        <v>1</v>
      </c>
      <c r="N947" s="1">
        <f>Tabla1_Resueltas[[#This Row],[Fecha Fin Escalado]]-Tabla1_Resueltas[[#This Row],[Fecha Inicio Escalado]]</f>
        <v>1</v>
      </c>
      <c r="O947" s="1">
        <f>YEAR(Tabla1_Resueltas[[#This Row],[Resuelta]])</f>
        <v>2022</v>
      </c>
      <c r="P947" s="1">
        <f>MONTH(Tabla1_Resueltas[[#This Row],[Resuelta]])</f>
        <v>10</v>
      </c>
      <c r="Q947" s="1">
        <f>_xlfn.PERCENTILE.INC(Tabla1_Resueltas[CicleTime],0.85)</f>
        <v>28</v>
      </c>
      <c r="R947" s="1">
        <f>_xlfn.PERCENTILE.INC(Tabla1_Resueltas[CicleTime],0.7)</f>
        <v>9</v>
      </c>
      <c r="S947" s="1">
        <f>_xlfn.PERCENTILE.INC(Tabla1_Resueltas[CicleTime],0.5)</f>
        <v>3</v>
      </c>
    </row>
    <row r="948" spans="1:19" x14ac:dyDescent="0.35">
      <c r="A948" t="s">
        <v>19</v>
      </c>
      <c r="B948" t="s">
        <v>2086</v>
      </c>
      <c r="C948" t="s">
        <v>20</v>
      </c>
      <c r="D948" t="s">
        <v>132</v>
      </c>
      <c r="E948" t="s">
        <v>915</v>
      </c>
      <c r="F948">
        <v>5711801</v>
      </c>
      <c r="G948" s="2">
        <v>44844</v>
      </c>
      <c r="H948" s="2">
        <v>44859</v>
      </c>
      <c r="I948" s="2"/>
      <c r="J948" s="2"/>
      <c r="K948" t="s">
        <v>1037</v>
      </c>
      <c r="L948" s="2">
        <v>44844</v>
      </c>
      <c r="M948" s="1">
        <f>Tabla1_Resueltas[[#This Row],[Resuelta]]-Tabla1_Resueltas[[#This Row],[Creada]]</f>
        <v>0</v>
      </c>
      <c r="N948" s="1">
        <f>Tabla1_Resueltas[[#This Row],[Fecha Fin Escalado]]-Tabla1_Resueltas[[#This Row],[Fecha Inicio Escalado]]</f>
        <v>0</v>
      </c>
      <c r="O948" s="1">
        <f>YEAR(Tabla1_Resueltas[[#This Row],[Resuelta]])</f>
        <v>2022</v>
      </c>
      <c r="P948" s="1">
        <f>MONTH(Tabla1_Resueltas[[#This Row],[Resuelta]])</f>
        <v>10</v>
      </c>
      <c r="Q948" s="1">
        <f>_xlfn.PERCENTILE.INC(Tabla1_Resueltas[CicleTime],0.85)</f>
        <v>28</v>
      </c>
      <c r="R948" s="1">
        <f>_xlfn.PERCENTILE.INC(Tabla1_Resueltas[CicleTime],0.7)</f>
        <v>9</v>
      </c>
      <c r="S948" s="1">
        <f>_xlfn.PERCENTILE.INC(Tabla1_Resueltas[CicleTime],0.5)</f>
        <v>3</v>
      </c>
    </row>
    <row r="949" spans="1:19" x14ac:dyDescent="0.35">
      <c r="A949" t="s">
        <v>17</v>
      </c>
      <c r="B949" t="s">
        <v>2083</v>
      </c>
      <c r="C949" t="s">
        <v>20</v>
      </c>
      <c r="D949" t="s">
        <v>132</v>
      </c>
      <c r="E949" t="s">
        <v>916</v>
      </c>
      <c r="F949">
        <v>5704104</v>
      </c>
      <c r="G949" s="2">
        <v>44840</v>
      </c>
      <c r="H949" s="2">
        <v>44860</v>
      </c>
      <c r="I949" s="2"/>
      <c r="J949" s="2"/>
      <c r="K949" t="s">
        <v>1037</v>
      </c>
      <c r="L949" s="2">
        <v>44845</v>
      </c>
      <c r="M949" s="1">
        <f>Tabla1_Resueltas[[#This Row],[Resuelta]]-Tabla1_Resueltas[[#This Row],[Creada]]</f>
        <v>5</v>
      </c>
      <c r="N949" s="1">
        <f>Tabla1_Resueltas[[#This Row],[Fecha Fin Escalado]]-Tabla1_Resueltas[[#This Row],[Fecha Inicio Escalado]]</f>
        <v>0</v>
      </c>
      <c r="O949" s="1">
        <f>YEAR(Tabla1_Resueltas[[#This Row],[Resuelta]])</f>
        <v>2022</v>
      </c>
      <c r="P949" s="1">
        <f>MONTH(Tabla1_Resueltas[[#This Row],[Resuelta]])</f>
        <v>10</v>
      </c>
      <c r="Q949" s="1">
        <f>_xlfn.PERCENTILE.INC(Tabla1_Resueltas[CicleTime],0.85)</f>
        <v>28</v>
      </c>
      <c r="R949" s="1">
        <f>_xlfn.PERCENTILE.INC(Tabla1_Resueltas[CicleTime],0.7)</f>
        <v>9</v>
      </c>
      <c r="S949" s="1">
        <f>_xlfn.PERCENTILE.INC(Tabla1_Resueltas[CicleTime],0.5)</f>
        <v>3</v>
      </c>
    </row>
    <row r="950" spans="1:19" x14ac:dyDescent="0.35">
      <c r="A950" t="s">
        <v>17</v>
      </c>
      <c r="B950" t="s">
        <v>2083</v>
      </c>
      <c r="C950" t="s">
        <v>20</v>
      </c>
      <c r="D950" t="s">
        <v>132</v>
      </c>
      <c r="E950" t="s">
        <v>917</v>
      </c>
      <c r="F950">
        <v>5702270</v>
      </c>
      <c r="G950" s="2">
        <v>44840</v>
      </c>
      <c r="H950" s="2">
        <v>44855</v>
      </c>
      <c r="I950" s="2"/>
      <c r="J950" s="2"/>
      <c r="K950" t="s">
        <v>1037</v>
      </c>
      <c r="L950" s="2">
        <v>44840</v>
      </c>
      <c r="M950" s="1">
        <f>Tabla1_Resueltas[[#This Row],[Resuelta]]-Tabla1_Resueltas[[#This Row],[Creada]]</f>
        <v>0</v>
      </c>
      <c r="N950" s="1">
        <f>Tabla1_Resueltas[[#This Row],[Fecha Fin Escalado]]-Tabla1_Resueltas[[#This Row],[Fecha Inicio Escalado]]</f>
        <v>0</v>
      </c>
      <c r="O950" s="1">
        <f>YEAR(Tabla1_Resueltas[[#This Row],[Resuelta]])</f>
        <v>2022</v>
      </c>
      <c r="P950" s="1">
        <f>MONTH(Tabla1_Resueltas[[#This Row],[Resuelta]])</f>
        <v>10</v>
      </c>
      <c r="Q950" s="1">
        <f>_xlfn.PERCENTILE.INC(Tabla1_Resueltas[CicleTime],0.85)</f>
        <v>28</v>
      </c>
      <c r="R950" s="1">
        <f>_xlfn.PERCENTILE.INC(Tabla1_Resueltas[CicleTime],0.7)</f>
        <v>9</v>
      </c>
      <c r="S950" s="1">
        <f>_xlfn.PERCENTILE.INC(Tabla1_Resueltas[CicleTime],0.5)</f>
        <v>3</v>
      </c>
    </row>
    <row r="951" spans="1:19" x14ac:dyDescent="0.35">
      <c r="A951" t="s">
        <v>19</v>
      </c>
      <c r="B951" t="s">
        <v>2088</v>
      </c>
      <c r="C951" t="s">
        <v>20</v>
      </c>
      <c r="D951" t="s">
        <v>132</v>
      </c>
      <c r="E951" t="s">
        <v>918</v>
      </c>
      <c r="F951">
        <v>5702256</v>
      </c>
      <c r="G951" s="2">
        <v>44840</v>
      </c>
      <c r="H951" s="2">
        <v>44855</v>
      </c>
      <c r="I951" s="2"/>
      <c r="J951" s="2"/>
      <c r="K951" t="s">
        <v>1037</v>
      </c>
      <c r="L951" s="2">
        <v>44840</v>
      </c>
      <c r="M951" s="1">
        <f>Tabla1_Resueltas[[#This Row],[Resuelta]]-Tabla1_Resueltas[[#This Row],[Creada]]</f>
        <v>0</v>
      </c>
      <c r="N951" s="1">
        <f>Tabla1_Resueltas[[#This Row],[Fecha Fin Escalado]]-Tabla1_Resueltas[[#This Row],[Fecha Inicio Escalado]]</f>
        <v>0</v>
      </c>
      <c r="O951" s="1">
        <f>YEAR(Tabla1_Resueltas[[#This Row],[Resuelta]])</f>
        <v>2022</v>
      </c>
      <c r="P951" s="1">
        <f>MONTH(Tabla1_Resueltas[[#This Row],[Resuelta]])</f>
        <v>10</v>
      </c>
      <c r="Q951" s="1">
        <f>_xlfn.PERCENTILE.INC(Tabla1_Resueltas[CicleTime],0.85)</f>
        <v>28</v>
      </c>
      <c r="R951" s="1">
        <f>_xlfn.PERCENTILE.INC(Tabla1_Resueltas[CicleTime],0.7)</f>
        <v>9</v>
      </c>
      <c r="S951" s="1">
        <f>_xlfn.PERCENTILE.INC(Tabla1_Resueltas[CicleTime],0.5)</f>
        <v>3</v>
      </c>
    </row>
    <row r="952" spans="1:19" x14ac:dyDescent="0.35">
      <c r="A952" t="s">
        <v>17</v>
      </c>
      <c r="B952" t="s">
        <v>2087</v>
      </c>
      <c r="C952" t="s">
        <v>18</v>
      </c>
      <c r="D952" t="s">
        <v>132</v>
      </c>
      <c r="E952" t="s">
        <v>919</v>
      </c>
      <c r="F952">
        <v>5701985</v>
      </c>
      <c r="G952" s="2">
        <v>44840</v>
      </c>
      <c r="H952" s="2">
        <v>44860</v>
      </c>
      <c r="I952" s="2"/>
      <c r="J952" s="2"/>
      <c r="K952" t="s">
        <v>1037</v>
      </c>
      <c r="L952" s="2">
        <v>44845</v>
      </c>
      <c r="M952" s="1">
        <f>Tabla1_Resueltas[[#This Row],[Resuelta]]-Tabla1_Resueltas[[#This Row],[Creada]]</f>
        <v>5</v>
      </c>
      <c r="N952" s="1">
        <f>Tabla1_Resueltas[[#This Row],[Fecha Fin Escalado]]-Tabla1_Resueltas[[#This Row],[Fecha Inicio Escalado]]</f>
        <v>0</v>
      </c>
      <c r="O952" s="1">
        <f>YEAR(Tabla1_Resueltas[[#This Row],[Resuelta]])</f>
        <v>2022</v>
      </c>
      <c r="P952" s="1">
        <f>MONTH(Tabla1_Resueltas[[#This Row],[Resuelta]])</f>
        <v>10</v>
      </c>
      <c r="Q952" s="1">
        <f>_xlfn.PERCENTILE.INC(Tabla1_Resueltas[CicleTime],0.85)</f>
        <v>28</v>
      </c>
      <c r="R952" s="1">
        <f>_xlfn.PERCENTILE.INC(Tabla1_Resueltas[CicleTime],0.7)</f>
        <v>9</v>
      </c>
      <c r="S952" s="1">
        <f>_xlfn.PERCENTILE.INC(Tabla1_Resueltas[CicleTime],0.5)</f>
        <v>3</v>
      </c>
    </row>
    <row r="953" spans="1:19" x14ac:dyDescent="0.35">
      <c r="A953" t="s">
        <v>19</v>
      </c>
      <c r="B953" t="s">
        <v>2086</v>
      </c>
      <c r="C953" t="s">
        <v>20</v>
      </c>
      <c r="D953" t="s">
        <v>132</v>
      </c>
      <c r="E953" t="s">
        <v>921</v>
      </c>
      <c r="F953">
        <v>5700384</v>
      </c>
      <c r="G953" s="2">
        <v>44840</v>
      </c>
      <c r="H953" s="2">
        <v>44855</v>
      </c>
      <c r="I953" s="2"/>
      <c r="J953" s="2"/>
      <c r="K953" t="s">
        <v>1037</v>
      </c>
      <c r="L953" s="2">
        <v>44840</v>
      </c>
      <c r="M953" s="1">
        <f>Tabla1_Resueltas[[#This Row],[Resuelta]]-Tabla1_Resueltas[[#This Row],[Creada]]</f>
        <v>0</v>
      </c>
      <c r="N953" s="1">
        <f>Tabla1_Resueltas[[#This Row],[Fecha Fin Escalado]]-Tabla1_Resueltas[[#This Row],[Fecha Inicio Escalado]]</f>
        <v>0</v>
      </c>
      <c r="O953" s="1">
        <f>YEAR(Tabla1_Resueltas[[#This Row],[Resuelta]])</f>
        <v>2022</v>
      </c>
      <c r="P953" s="1">
        <f>MONTH(Tabla1_Resueltas[[#This Row],[Resuelta]])</f>
        <v>10</v>
      </c>
      <c r="Q953" s="1">
        <f>_xlfn.PERCENTILE.INC(Tabla1_Resueltas[CicleTime],0.85)</f>
        <v>28</v>
      </c>
      <c r="R953" s="1">
        <f>_xlfn.PERCENTILE.INC(Tabla1_Resueltas[CicleTime],0.7)</f>
        <v>9</v>
      </c>
      <c r="S953" s="1">
        <f>_xlfn.PERCENTILE.INC(Tabla1_Resueltas[CicleTime],0.5)</f>
        <v>3</v>
      </c>
    </row>
    <row r="954" spans="1:19" x14ac:dyDescent="0.35">
      <c r="A954" t="s">
        <v>17</v>
      </c>
      <c r="B954" t="s">
        <v>2083</v>
      </c>
      <c r="C954" t="s">
        <v>18</v>
      </c>
      <c r="D954" t="s">
        <v>132</v>
      </c>
      <c r="E954" t="s">
        <v>922</v>
      </c>
      <c r="F954">
        <v>5698953</v>
      </c>
      <c r="G954" s="2">
        <v>44839</v>
      </c>
      <c r="H954" s="2">
        <v>44855</v>
      </c>
      <c r="I954" s="2"/>
      <c r="J954" s="2"/>
      <c r="K954" t="s">
        <v>1037</v>
      </c>
      <c r="L954" s="2">
        <v>44840</v>
      </c>
      <c r="M954" s="1">
        <f>Tabla1_Resueltas[[#This Row],[Resuelta]]-Tabla1_Resueltas[[#This Row],[Creada]]</f>
        <v>1</v>
      </c>
      <c r="N954" s="1">
        <f>Tabla1_Resueltas[[#This Row],[Fecha Fin Escalado]]-Tabla1_Resueltas[[#This Row],[Fecha Inicio Escalado]]</f>
        <v>0</v>
      </c>
      <c r="O954" s="1">
        <f>YEAR(Tabla1_Resueltas[[#This Row],[Resuelta]])</f>
        <v>2022</v>
      </c>
      <c r="P954" s="1">
        <f>MONTH(Tabla1_Resueltas[[#This Row],[Resuelta]])</f>
        <v>10</v>
      </c>
      <c r="Q954" s="1">
        <f>_xlfn.PERCENTILE.INC(Tabla1_Resueltas[CicleTime],0.85)</f>
        <v>28</v>
      </c>
      <c r="R954" s="1">
        <f>_xlfn.PERCENTILE.INC(Tabla1_Resueltas[CicleTime],0.7)</f>
        <v>9</v>
      </c>
      <c r="S954" s="1">
        <f>_xlfn.PERCENTILE.INC(Tabla1_Resueltas[CicleTime],0.5)</f>
        <v>3</v>
      </c>
    </row>
    <row r="955" spans="1:19" x14ac:dyDescent="0.35">
      <c r="A955" t="s">
        <v>17</v>
      </c>
      <c r="B955" t="s">
        <v>2083</v>
      </c>
      <c r="C955" t="s">
        <v>18</v>
      </c>
      <c r="D955" t="s">
        <v>132</v>
      </c>
      <c r="E955" t="s">
        <v>923</v>
      </c>
      <c r="F955">
        <v>5698952</v>
      </c>
      <c r="G955" s="2">
        <v>44839</v>
      </c>
      <c r="H955" s="2">
        <v>44855</v>
      </c>
      <c r="I955" s="2"/>
      <c r="J955" s="2"/>
      <c r="K955" t="s">
        <v>1037</v>
      </c>
      <c r="L955" s="2">
        <v>44840</v>
      </c>
      <c r="M955" s="1">
        <f>Tabla1_Resueltas[[#This Row],[Resuelta]]-Tabla1_Resueltas[[#This Row],[Creada]]</f>
        <v>1</v>
      </c>
      <c r="N955" s="1">
        <f>Tabla1_Resueltas[[#This Row],[Fecha Fin Escalado]]-Tabla1_Resueltas[[#This Row],[Fecha Inicio Escalado]]</f>
        <v>0</v>
      </c>
      <c r="O955" s="1">
        <f>YEAR(Tabla1_Resueltas[[#This Row],[Resuelta]])</f>
        <v>2022</v>
      </c>
      <c r="P955" s="1">
        <f>MONTH(Tabla1_Resueltas[[#This Row],[Resuelta]])</f>
        <v>10</v>
      </c>
      <c r="Q955" s="1">
        <f>_xlfn.PERCENTILE.INC(Tabla1_Resueltas[CicleTime],0.85)</f>
        <v>28</v>
      </c>
      <c r="R955" s="1">
        <f>_xlfn.PERCENTILE.INC(Tabla1_Resueltas[CicleTime],0.7)</f>
        <v>9</v>
      </c>
      <c r="S955" s="1">
        <f>_xlfn.PERCENTILE.INC(Tabla1_Resueltas[CicleTime],0.5)</f>
        <v>3</v>
      </c>
    </row>
    <row r="956" spans="1:19" x14ac:dyDescent="0.35">
      <c r="A956" t="s">
        <v>17</v>
      </c>
      <c r="B956" t="s">
        <v>2083</v>
      </c>
      <c r="C956" t="s">
        <v>20</v>
      </c>
      <c r="D956" t="s">
        <v>132</v>
      </c>
      <c r="E956" t="s">
        <v>924</v>
      </c>
      <c r="F956">
        <v>5698420</v>
      </c>
      <c r="G956" s="2">
        <v>44839</v>
      </c>
      <c r="H956" s="2">
        <v>44854</v>
      </c>
      <c r="I956" s="2"/>
      <c r="J956" s="2"/>
      <c r="K956" t="s">
        <v>1037</v>
      </c>
      <c r="L956" s="2">
        <v>44839</v>
      </c>
      <c r="M956" s="1">
        <f>Tabla1_Resueltas[[#This Row],[Resuelta]]-Tabla1_Resueltas[[#This Row],[Creada]]</f>
        <v>0</v>
      </c>
      <c r="N956" s="1">
        <f>Tabla1_Resueltas[[#This Row],[Fecha Fin Escalado]]-Tabla1_Resueltas[[#This Row],[Fecha Inicio Escalado]]</f>
        <v>0</v>
      </c>
      <c r="O956" s="1">
        <f>YEAR(Tabla1_Resueltas[[#This Row],[Resuelta]])</f>
        <v>2022</v>
      </c>
      <c r="P956" s="1">
        <f>MONTH(Tabla1_Resueltas[[#This Row],[Resuelta]])</f>
        <v>10</v>
      </c>
      <c r="Q956" s="1">
        <f>_xlfn.PERCENTILE.INC(Tabla1_Resueltas[CicleTime],0.85)</f>
        <v>28</v>
      </c>
      <c r="R956" s="1">
        <f>_xlfn.PERCENTILE.INC(Tabla1_Resueltas[CicleTime],0.7)</f>
        <v>9</v>
      </c>
      <c r="S956" s="1">
        <f>_xlfn.PERCENTILE.INC(Tabla1_Resueltas[CicleTime],0.5)</f>
        <v>3</v>
      </c>
    </row>
    <row r="957" spans="1:19" x14ac:dyDescent="0.35">
      <c r="A957" t="s">
        <v>17</v>
      </c>
      <c r="B957" t="s">
        <v>2083</v>
      </c>
      <c r="C957" t="s">
        <v>20</v>
      </c>
      <c r="D957" t="s">
        <v>132</v>
      </c>
      <c r="E957" t="s">
        <v>925</v>
      </c>
      <c r="F957">
        <v>5697900</v>
      </c>
      <c r="G957" s="2">
        <v>44839</v>
      </c>
      <c r="H957" s="2">
        <v>44855</v>
      </c>
      <c r="I957" s="2"/>
      <c r="J957" s="2"/>
      <c r="K957" t="s">
        <v>1037</v>
      </c>
      <c r="L957" s="2">
        <v>44840</v>
      </c>
      <c r="M957" s="1">
        <f>Tabla1_Resueltas[[#This Row],[Resuelta]]-Tabla1_Resueltas[[#This Row],[Creada]]</f>
        <v>1</v>
      </c>
      <c r="N957" s="1">
        <f>Tabla1_Resueltas[[#This Row],[Fecha Fin Escalado]]-Tabla1_Resueltas[[#This Row],[Fecha Inicio Escalado]]</f>
        <v>0</v>
      </c>
      <c r="O957" s="1">
        <f>YEAR(Tabla1_Resueltas[[#This Row],[Resuelta]])</f>
        <v>2022</v>
      </c>
      <c r="P957" s="1">
        <f>MONTH(Tabla1_Resueltas[[#This Row],[Resuelta]])</f>
        <v>10</v>
      </c>
      <c r="Q957" s="1">
        <f>_xlfn.PERCENTILE.INC(Tabla1_Resueltas[CicleTime],0.85)</f>
        <v>28</v>
      </c>
      <c r="R957" s="1">
        <f>_xlfn.PERCENTILE.INC(Tabla1_Resueltas[CicleTime],0.7)</f>
        <v>9</v>
      </c>
      <c r="S957" s="1">
        <f>_xlfn.PERCENTILE.INC(Tabla1_Resueltas[CicleTime],0.5)</f>
        <v>3</v>
      </c>
    </row>
    <row r="958" spans="1:19" x14ac:dyDescent="0.35">
      <c r="A958" t="s">
        <v>17</v>
      </c>
      <c r="B958" t="s">
        <v>2083</v>
      </c>
      <c r="C958" t="s">
        <v>20</v>
      </c>
      <c r="D958" t="s">
        <v>132</v>
      </c>
      <c r="E958" t="s">
        <v>926</v>
      </c>
      <c r="F958">
        <v>5697896</v>
      </c>
      <c r="G958" s="2">
        <v>44839</v>
      </c>
      <c r="H958" s="2">
        <v>44854</v>
      </c>
      <c r="I958" s="2"/>
      <c r="J958" s="2"/>
      <c r="K958" t="s">
        <v>1037</v>
      </c>
      <c r="L958" s="2">
        <v>44839</v>
      </c>
      <c r="M958" s="1">
        <f>Tabla1_Resueltas[[#This Row],[Resuelta]]-Tabla1_Resueltas[[#This Row],[Creada]]</f>
        <v>0</v>
      </c>
      <c r="N958" s="1">
        <f>Tabla1_Resueltas[[#This Row],[Fecha Fin Escalado]]-Tabla1_Resueltas[[#This Row],[Fecha Inicio Escalado]]</f>
        <v>0</v>
      </c>
      <c r="O958" s="1">
        <f>YEAR(Tabla1_Resueltas[[#This Row],[Resuelta]])</f>
        <v>2022</v>
      </c>
      <c r="P958" s="1">
        <f>MONTH(Tabla1_Resueltas[[#This Row],[Resuelta]])</f>
        <v>10</v>
      </c>
      <c r="Q958" s="1">
        <f>_xlfn.PERCENTILE.INC(Tabla1_Resueltas[CicleTime],0.85)</f>
        <v>28</v>
      </c>
      <c r="R958" s="1">
        <f>_xlfn.PERCENTILE.INC(Tabla1_Resueltas[CicleTime],0.7)</f>
        <v>9</v>
      </c>
      <c r="S958" s="1">
        <f>_xlfn.PERCENTILE.INC(Tabla1_Resueltas[CicleTime],0.5)</f>
        <v>3</v>
      </c>
    </row>
    <row r="959" spans="1:19" x14ac:dyDescent="0.35">
      <c r="A959" t="s">
        <v>17</v>
      </c>
      <c r="B959" t="s">
        <v>2083</v>
      </c>
      <c r="C959" t="s">
        <v>20</v>
      </c>
      <c r="D959" t="s">
        <v>132</v>
      </c>
      <c r="E959" t="s">
        <v>927</v>
      </c>
      <c r="F959">
        <v>5697247</v>
      </c>
      <c r="G959" s="2">
        <v>44839</v>
      </c>
      <c r="H959" s="2">
        <v>44854</v>
      </c>
      <c r="I959" s="2"/>
      <c r="J959" s="2"/>
      <c r="K959" t="s">
        <v>1037</v>
      </c>
      <c r="L959" s="2">
        <v>44839</v>
      </c>
      <c r="M959" s="1">
        <f>Tabla1_Resueltas[[#This Row],[Resuelta]]-Tabla1_Resueltas[[#This Row],[Creada]]</f>
        <v>0</v>
      </c>
      <c r="N959" s="1">
        <f>Tabla1_Resueltas[[#This Row],[Fecha Fin Escalado]]-Tabla1_Resueltas[[#This Row],[Fecha Inicio Escalado]]</f>
        <v>0</v>
      </c>
      <c r="O959" s="1">
        <f>YEAR(Tabla1_Resueltas[[#This Row],[Resuelta]])</f>
        <v>2022</v>
      </c>
      <c r="P959" s="1">
        <f>MONTH(Tabla1_Resueltas[[#This Row],[Resuelta]])</f>
        <v>10</v>
      </c>
      <c r="Q959" s="1">
        <f>_xlfn.PERCENTILE.INC(Tabla1_Resueltas[CicleTime],0.85)</f>
        <v>28</v>
      </c>
      <c r="R959" s="1">
        <f>_xlfn.PERCENTILE.INC(Tabla1_Resueltas[CicleTime],0.7)</f>
        <v>9</v>
      </c>
      <c r="S959" s="1">
        <f>_xlfn.PERCENTILE.INC(Tabla1_Resueltas[CicleTime],0.5)</f>
        <v>3</v>
      </c>
    </row>
    <row r="960" spans="1:19" x14ac:dyDescent="0.35">
      <c r="A960" t="s">
        <v>19</v>
      </c>
      <c r="B960" t="s">
        <v>2088</v>
      </c>
      <c r="C960" t="s">
        <v>20</v>
      </c>
      <c r="D960" t="s">
        <v>132</v>
      </c>
      <c r="E960" t="s">
        <v>928</v>
      </c>
      <c r="F960">
        <v>5695604</v>
      </c>
      <c r="G960" s="2">
        <v>44839</v>
      </c>
      <c r="H960" s="2">
        <v>44854</v>
      </c>
      <c r="I960" s="2"/>
      <c r="J960" s="2"/>
      <c r="K960" t="s">
        <v>1037</v>
      </c>
      <c r="L960" s="2">
        <v>44839</v>
      </c>
      <c r="M960" s="1">
        <f>Tabla1_Resueltas[[#This Row],[Resuelta]]-Tabla1_Resueltas[[#This Row],[Creada]]</f>
        <v>0</v>
      </c>
      <c r="N960" s="1">
        <f>Tabla1_Resueltas[[#This Row],[Fecha Fin Escalado]]-Tabla1_Resueltas[[#This Row],[Fecha Inicio Escalado]]</f>
        <v>0</v>
      </c>
      <c r="O960" s="1">
        <f>YEAR(Tabla1_Resueltas[[#This Row],[Resuelta]])</f>
        <v>2022</v>
      </c>
      <c r="P960" s="1">
        <f>MONTH(Tabla1_Resueltas[[#This Row],[Resuelta]])</f>
        <v>10</v>
      </c>
      <c r="Q960" s="1">
        <f>_xlfn.PERCENTILE.INC(Tabla1_Resueltas[CicleTime],0.85)</f>
        <v>28</v>
      </c>
      <c r="R960" s="1">
        <f>_xlfn.PERCENTILE.INC(Tabla1_Resueltas[CicleTime],0.7)</f>
        <v>9</v>
      </c>
      <c r="S960" s="1">
        <f>_xlfn.PERCENTILE.INC(Tabla1_Resueltas[CicleTime],0.5)</f>
        <v>3</v>
      </c>
    </row>
    <row r="961" spans="1:19" x14ac:dyDescent="0.35">
      <c r="A961" t="s">
        <v>19</v>
      </c>
      <c r="B961" t="s">
        <v>2088</v>
      </c>
      <c r="C961" t="s">
        <v>36</v>
      </c>
      <c r="D961" t="s">
        <v>132</v>
      </c>
      <c r="E961" t="s">
        <v>929</v>
      </c>
      <c r="F961">
        <v>5694725</v>
      </c>
      <c r="G961" s="2">
        <v>44839</v>
      </c>
      <c r="H961" s="2">
        <v>44854</v>
      </c>
      <c r="I961" s="2"/>
      <c r="J961" s="2"/>
      <c r="K961" t="s">
        <v>1037</v>
      </c>
      <c r="L961" s="2">
        <v>44839</v>
      </c>
      <c r="M961" s="1">
        <f>Tabla1_Resueltas[[#This Row],[Resuelta]]-Tabla1_Resueltas[[#This Row],[Creada]]</f>
        <v>0</v>
      </c>
      <c r="N961" s="1">
        <f>Tabla1_Resueltas[[#This Row],[Fecha Fin Escalado]]-Tabla1_Resueltas[[#This Row],[Fecha Inicio Escalado]]</f>
        <v>0</v>
      </c>
      <c r="O961" s="1">
        <f>YEAR(Tabla1_Resueltas[[#This Row],[Resuelta]])</f>
        <v>2022</v>
      </c>
      <c r="P961" s="1">
        <f>MONTH(Tabla1_Resueltas[[#This Row],[Resuelta]])</f>
        <v>10</v>
      </c>
      <c r="Q961" s="1">
        <f>_xlfn.PERCENTILE.INC(Tabla1_Resueltas[CicleTime],0.85)</f>
        <v>28</v>
      </c>
      <c r="R961" s="1">
        <f>_xlfn.PERCENTILE.INC(Tabla1_Resueltas[CicleTime],0.7)</f>
        <v>9</v>
      </c>
      <c r="S961" s="1">
        <f>_xlfn.PERCENTILE.INC(Tabla1_Resueltas[CicleTime],0.5)</f>
        <v>3</v>
      </c>
    </row>
    <row r="962" spans="1:19" x14ac:dyDescent="0.35">
      <c r="A962" t="s">
        <v>19</v>
      </c>
      <c r="B962" t="s">
        <v>2088</v>
      </c>
      <c r="C962" t="s">
        <v>20</v>
      </c>
      <c r="D962" t="s">
        <v>132</v>
      </c>
      <c r="E962" t="s">
        <v>930</v>
      </c>
      <c r="F962">
        <v>5694406</v>
      </c>
      <c r="G962" s="2">
        <v>44839</v>
      </c>
      <c r="H962" s="2">
        <v>44855</v>
      </c>
      <c r="I962" s="2">
        <v>44839</v>
      </c>
      <c r="J962" s="2">
        <v>44840</v>
      </c>
      <c r="K962" t="s">
        <v>1037</v>
      </c>
      <c r="L962" s="2">
        <v>44840</v>
      </c>
      <c r="M962" s="1">
        <f>Tabla1_Resueltas[[#This Row],[Resuelta]]-Tabla1_Resueltas[[#This Row],[Creada]]</f>
        <v>1</v>
      </c>
      <c r="N962" s="1">
        <f>Tabla1_Resueltas[[#This Row],[Fecha Fin Escalado]]-Tabla1_Resueltas[[#This Row],[Fecha Inicio Escalado]]</f>
        <v>1</v>
      </c>
      <c r="O962" s="1">
        <f>YEAR(Tabla1_Resueltas[[#This Row],[Resuelta]])</f>
        <v>2022</v>
      </c>
      <c r="P962" s="1">
        <f>MONTH(Tabla1_Resueltas[[#This Row],[Resuelta]])</f>
        <v>10</v>
      </c>
      <c r="Q962" s="1">
        <f>_xlfn.PERCENTILE.INC(Tabla1_Resueltas[CicleTime],0.85)</f>
        <v>28</v>
      </c>
      <c r="R962" s="1">
        <f>_xlfn.PERCENTILE.INC(Tabla1_Resueltas[CicleTime],0.7)</f>
        <v>9</v>
      </c>
      <c r="S962" s="1">
        <f>_xlfn.PERCENTILE.INC(Tabla1_Resueltas[CicleTime],0.5)</f>
        <v>3</v>
      </c>
    </row>
    <row r="963" spans="1:19" x14ac:dyDescent="0.35">
      <c r="A963" t="s">
        <v>19</v>
      </c>
      <c r="B963" t="s">
        <v>2088</v>
      </c>
      <c r="C963" t="s">
        <v>20</v>
      </c>
      <c r="D963" t="s">
        <v>132</v>
      </c>
      <c r="E963" t="s">
        <v>931</v>
      </c>
      <c r="F963">
        <v>5694367</v>
      </c>
      <c r="G963" s="2">
        <v>44839</v>
      </c>
      <c r="H963" s="2">
        <v>44855</v>
      </c>
      <c r="I963" s="2">
        <v>44839</v>
      </c>
      <c r="J963" s="2">
        <v>44840</v>
      </c>
      <c r="K963" t="s">
        <v>1037</v>
      </c>
      <c r="L963" s="2">
        <v>44840</v>
      </c>
      <c r="M963" s="1">
        <f>Tabla1_Resueltas[[#This Row],[Resuelta]]-Tabla1_Resueltas[[#This Row],[Creada]]</f>
        <v>1</v>
      </c>
      <c r="N963" s="1">
        <f>Tabla1_Resueltas[[#This Row],[Fecha Fin Escalado]]-Tabla1_Resueltas[[#This Row],[Fecha Inicio Escalado]]</f>
        <v>1</v>
      </c>
      <c r="O963" s="1">
        <f>YEAR(Tabla1_Resueltas[[#This Row],[Resuelta]])</f>
        <v>2022</v>
      </c>
      <c r="P963" s="1">
        <f>MONTH(Tabla1_Resueltas[[#This Row],[Resuelta]])</f>
        <v>10</v>
      </c>
      <c r="Q963" s="1">
        <f>_xlfn.PERCENTILE.INC(Tabla1_Resueltas[CicleTime],0.85)</f>
        <v>28</v>
      </c>
      <c r="R963" s="1">
        <f>_xlfn.PERCENTILE.INC(Tabla1_Resueltas[CicleTime],0.7)</f>
        <v>9</v>
      </c>
      <c r="S963" s="1">
        <f>_xlfn.PERCENTILE.INC(Tabla1_Resueltas[CicleTime],0.5)</f>
        <v>3</v>
      </c>
    </row>
    <row r="964" spans="1:19" x14ac:dyDescent="0.35">
      <c r="A964" t="s">
        <v>19</v>
      </c>
      <c r="B964" t="s">
        <v>2088</v>
      </c>
      <c r="C964" t="s">
        <v>20</v>
      </c>
      <c r="D964" t="s">
        <v>132</v>
      </c>
      <c r="E964" t="s">
        <v>932</v>
      </c>
      <c r="F964">
        <v>5694364</v>
      </c>
      <c r="G964" s="2">
        <v>44839</v>
      </c>
      <c r="H964" s="2">
        <v>44854</v>
      </c>
      <c r="I964" s="2">
        <v>44839</v>
      </c>
      <c r="J964" s="2">
        <v>44839</v>
      </c>
      <c r="K964" t="s">
        <v>1037</v>
      </c>
      <c r="L964" s="2">
        <v>44839</v>
      </c>
      <c r="M964" s="1">
        <f>Tabla1_Resueltas[[#This Row],[Resuelta]]-Tabla1_Resueltas[[#This Row],[Creada]]</f>
        <v>0</v>
      </c>
      <c r="N964" s="1">
        <f>Tabla1_Resueltas[[#This Row],[Fecha Fin Escalado]]-Tabla1_Resueltas[[#This Row],[Fecha Inicio Escalado]]</f>
        <v>0</v>
      </c>
      <c r="O964" s="1">
        <f>YEAR(Tabla1_Resueltas[[#This Row],[Resuelta]])</f>
        <v>2022</v>
      </c>
      <c r="P964" s="1">
        <f>MONTH(Tabla1_Resueltas[[#This Row],[Resuelta]])</f>
        <v>10</v>
      </c>
      <c r="Q964" s="1">
        <f>_xlfn.PERCENTILE.INC(Tabla1_Resueltas[CicleTime],0.85)</f>
        <v>28</v>
      </c>
      <c r="R964" s="1">
        <f>_xlfn.PERCENTILE.INC(Tabla1_Resueltas[CicleTime],0.7)</f>
        <v>9</v>
      </c>
      <c r="S964" s="1">
        <f>_xlfn.PERCENTILE.INC(Tabla1_Resueltas[CicleTime],0.5)</f>
        <v>3</v>
      </c>
    </row>
    <row r="965" spans="1:19" x14ac:dyDescent="0.35">
      <c r="A965" t="s">
        <v>19</v>
      </c>
      <c r="B965" t="s">
        <v>2086</v>
      </c>
      <c r="C965" t="s">
        <v>20</v>
      </c>
      <c r="D965" t="s">
        <v>132</v>
      </c>
      <c r="E965" t="s">
        <v>933</v>
      </c>
      <c r="F965">
        <v>5694354</v>
      </c>
      <c r="G965" s="2">
        <v>44839</v>
      </c>
      <c r="H965" s="2">
        <v>44855</v>
      </c>
      <c r="I965" s="2">
        <v>44839</v>
      </c>
      <c r="J965" s="2">
        <v>44840</v>
      </c>
      <c r="K965" t="s">
        <v>1037</v>
      </c>
      <c r="L965" s="2">
        <v>44840</v>
      </c>
      <c r="M965" s="1">
        <f>Tabla1_Resueltas[[#This Row],[Resuelta]]-Tabla1_Resueltas[[#This Row],[Creada]]</f>
        <v>1</v>
      </c>
      <c r="N965" s="1">
        <f>Tabla1_Resueltas[[#This Row],[Fecha Fin Escalado]]-Tabla1_Resueltas[[#This Row],[Fecha Inicio Escalado]]</f>
        <v>1</v>
      </c>
      <c r="O965" s="1">
        <f>YEAR(Tabla1_Resueltas[[#This Row],[Resuelta]])</f>
        <v>2022</v>
      </c>
      <c r="P965" s="1">
        <f>MONTH(Tabla1_Resueltas[[#This Row],[Resuelta]])</f>
        <v>10</v>
      </c>
      <c r="Q965" s="1">
        <f>_xlfn.PERCENTILE.INC(Tabla1_Resueltas[CicleTime],0.85)</f>
        <v>28</v>
      </c>
      <c r="R965" s="1">
        <f>_xlfn.PERCENTILE.INC(Tabla1_Resueltas[CicleTime],0.7)</f>
        <v>9</v>
      </c>
      <c r="S965" s="1">
        <f>_xlfn.PERCENTILE.INC(Tabla1_Resueltas[CicleTime],0.5)</f>
        <v>3</v>
      </c>
    </row>
    <row r="966" spans="1:19" x14ac:dyDescent="0.35">
      <c r="A966" t="s">
        <v>19</v>
      </c>
      <c r="B966" t="s">
        <v>2086</v>
      </c>
      <c r="C966" t="s">
        <v>20</v>
      </c>
      <c r="D966" t="s">
        <v>132</v>
      </c>
      <c r="E966" t="s">
        <v>934</v>
      </c>
      <c r="F966">
        <v>5694346</v>
      </c>
      <c r="G966" s="2">
        <v>44839</v>
      </c>
      <c r="H966" s="2">
        <v>44854</v>
      </c>
      <c r="I966" s="2">
        <v>44839</v>
      </c>
      <c r="J966" s="2">
        <v>44839</v>
      </c>
      <c r="K966" t="s">
        <v>1037</v>
      </c>
      <c r="L966" s="2">
        <v>44839</v>
      </c>
      <c r="M966" s="1">
        <f>Tabla1_Resueltas[[#This Row],[Resuelta]]-Tabla1_Resueltas[[#This Row],[Creada]]</f>
        <v>0</v>
      </c>
      <c r="N966" s="1">
        <f>Tabla1_Resueltas[[#This Row],[Fecha Fin Escalado]]-Tabla1_Resueltas[[#This Row],[Fecha Inicio Escalado]]</f>
        <v>0</v>
      </c>
      <c r="O966" s="1">
        <f>YEAR(Tabla1_Resueltas[[#This Row],[Resuelta]])</f>
        <v>2022</v>
      </c>
      <c r="P966" s="1">
        <f>MONTH(Tabla1_Resueltas[[#This Row],[Resuelta]])</f>
        <v>10</v>
      </c>
      <c r="Q966" s="1">
        <f>_xlfn.PERCENTILE.INC(Tabla1_Resueltas[CicleTime],0.85)</f>
        <v>28</v>
      </c>
      <c r="R966" s="1">
        <f>_xlfn.PERCENTILE.INC(Tabla1_Resueltas[CicleTime],0.7)</f>
        <v>9</v>
      </c>
      <c r="S966" s="1">
        <f>_xlfn.PERCENTILE.INC(Tabla1_Resueltas[CicleTime],0.5)</f>
        <v>3</v>
      </c>
    </row>
    <row r="967" spans="1:19" x14ac:dyDescent="0.35">
      <c r="A967" t="s">
        <v>19</v>
      </c>
      <c r="B967" t="s">
        <v>2088</v>
      </c>
      <c r="C967" t="s">
        <v>20</v>
      </c>
      <c r="D967" t="s">
        <v>132</v>
      </c>
      <c r="E967" t="s">
        <v>935</v>
      </c>
      <c r="F967">
        <v>5691743</v>
      </c>
      <c r="G967" s="2">
        <v>44838</v>
      </c>
      <c r="H967" s="2">
        <v>44853</v>
      </c>
      <c r="I967" s="2"/>
      <c r="J967" s="2"/>
      <c r="K967" t="s">
        <v>1037</v>
      </c>
      <c r="L967" s="2">
        <v>44838</v>
      </c>
      <c r="M967" s="1">
        <f>Tabla1_Resueltas[[#This Row],[Resuelta]]-Tabla1_Resueltas[[#This Row],[Creada]]</f>
        <v>0</v>
      </c>
      <c r="N967" s="1">
        <f>Tabla1_Resueltas[[#This Row],[Fecha Fin Escalado]]-Tabla1_Resueltas[[#This Row],[Fecha Inicio Escalado]]</f>
        <v>0</v>
      </c>
      <c r="O967" s="1">
        <f>YEAR(Tabla1_Resueltas[[#This Row],[Resuelta]])</f>
        <v>2022</v>
      </c>
      <c r="P967" s="1">
        <f>MONTH(Tabla1_Resueltas[[#This Row],[Resuelta]])</f>
        <v>10</v>
      </c>
      <c r="Q967" s="1">
        <f>_xlfn.PERCENTILE.INC(Tabla1_Resueltas[CicleTime],0.85)</f>
        <v>28</v>
      </c>
      <c r="R967" s="1">
        <f>_xlfn.PERCENTILE.INC(Tabla1_Resueltas[CicleTime],0.7)</f>
        <v>9</v>
      </c>
      <c r="S967" s="1">
        <f>_xlfn.PERCENTILE.INC(Tabla1_Resueltas[CicleTime],0.5)</f>
        <v>3</v>
      </c>
    </row>
    <row r="968" spans="1:19" x14ac:dyDescent="0.35">
      <c r="A968" t="s">
        <v>19</v>
      </c>
      <c r="B968" t="s">
        <v>2088</v>
      </c>
      <c r="C968" t="s">
        <v>20</v>
      </c>
      <c r="D968" t="s">
        <v>132</v>
      </c>
      <c r="E968" t="s">
        <v>936</v>
      </c>
      <c r="F968">
        <v>5689683</v>
      </c>
      <c r="G968" s="2">
        <v>44838</v>
      </c>
      <c r="H968" s="2">
        <v>44853</v>
      </c>
      <c r="I968" s="2"/>
      <c r="J968" s="2"/>
      <c r="K968" t="s">
        <v>1037</v>
      </c>
      <c r="L968" s="2">
        <v>44838</v>
      </c>
      <c r="M968" s="1">
        <f>Tabla1_Resueltas[[#This Row],[Resuelta]]-Tabla1_Resueltas[[#This Row],[Creada]]</f>
        <v>0</v>
      </c>
      <c r="N968" s="1">
        <f>Tabla1_Resueltas[[#This Row],[Fecha Fin Escalado]]-Tabla1_Resueltas[[#This Row],[Fecha Inicio Escalado]]</f>
        <v>0</v>
      </c>
      <c r="O968" s="1">
        <f>YEAR(Tabla1_Resueltas[[#This Row],[Resuelta]])</f>
        <v>2022</v>
      </c>
      <c r="P968" s="1">
        <f>MONTH(Tabla1_Resueltas[[#This Row],[Resuelta]])</f>
        <v>10</v>
      </c>
      <c r="Q968" s="1">
        <f>_xlfn.PERCENTILE.INC(Tabla1_Resueltas[CicleTime],0.85)</f>
        <v>28</v>
      </c>
      <c r="R968" s="1">
        <f>_xlfn.PERCENTILE.INC(Tabla1_Resueltas[CicleTime],0.7)</f>
        <v>9</v>
      </c>
      <c r="S968" s="1">
        <f>_xlfn.PERCENTILE.INC(Tabla1_Resueltas[CicleTime],0.5)</f>
        <v>3</v>
      </c>
    </row>
    <row r="969" spans="1:19" x14ac:dyDescent="0.35">
      <c r="A969" t="s">
        <v>17</v>
      </c>
      <c r="B969" t="s">
        <v>2091</v>
      </c>
      <c r="C969" t="s">
        <v>18</v>
      </c>
      <c r="D969" t="s">
        <v>132</v>
      </c>
      <c r="E969" t="s">
        <v>937</v>
      </c>
      <c r="F969">
        <v>5689449</v>
      </c>
      <c r="G969" s="2">
        <v>44838</v>
      </c>
      <c r="H969" s="2">
        <v>44862</v>
      </c>
      <c r="I969" s="2"/>
      <c r="J969" s="2"/>
      <c r="K969" t="s">
        <v>1037</v>
      </c>
      <c r="L969" s="2">
        <v>44847</v>
      </c>
      <c r="M969" s="1">
        <f>Tabla1_Resueltas[[#This Row],[Resuelta]]-Tabla1_Resueltas[[#This Row],[Creada]]</f>
        <v>9</v>
      </c>
      <c r="N969" s="1">
        <f>Tabla1_Resueltas[[#This Row],[Fecha Fin Escalado]]-Tabla1_Resueltas[[#This Row],[Fecha Inicio Escalado]]</f>
        <v>0</v>
      </c>
      <c r="O969" s="1">
        <f>YEAR(Tabla1_Resueltas[[#This Row],[Resuelta]])</f>
        <v>2022</v>
      </c>
      <c r="P969" s="1">
        <f>MONTH(Tabla1_Resueltas[[#This Row],[Resuelta]])</f>
        <v>10</v>
      </c>
      <c r="Q969" s="1">
        <f>_xlfn.PERCENTILE.INC(Tabla1_Resueltas[CicleTime],0.85)</f>
        <v>28</v>
      </c>
      <c r="R969" s="1">
        <f>_xlfn.PERCENTILE.INC(Tabla1_Resueltas[CicleTime],0.7)</f>
        <v>9</v>
      </c>
      <c r="S969" s="1">
        <f>_xlfn.PERCENTILE.INC(Tabla1_Resueltas[CicleTime],0.5)</f>
        <v>3</v>
      </c>
    </row>
    <row r="970" spans="1:19" x14ac:dyDescent="0.35">
      <c r="A970" t="s">
        <v>17</v>
      </c>
      <c r="B970" t="s">
        <v>2083</v>
      </c>
      <c r="C970" t="s">
        <v>20</v>
      </c>
      <c r="D970" t="s">
        <v>132</v>
      </c>
      <c r="E970" t="s">
        <v>938</v>
      </c>
      <c r="F970">
        <v>5688833</v>
      </c>
      <c r="G970" s="2">
        <v>44838</v>
      </c>
      <c r="H970" s="2">
        <v>44853</v>
      </c>
      <c r="I970" s="2"/>
      <c r="J970" s="2"/>
      <c r="K970" t="s">
        <v>1037</v>
      </c>
      <c r="L970" s="2">
        <v>44838</v>
      </c>
      <c r="M970" s="1">
        <f>Tabla1_Resueltas[[#This Row],[Resuelta]]-Tabla1_Resueltas[[#This Row],[Creada]]</f>
        <v>0</v>
      </c>
      <c r="N970" s="1">
        <f>Tabla1_Resueltas[[#This Row],[Fecha Fin Escalado]]-Tabla1_Resueltas[[#This Row],[Fecha Inicio Escalado]]</f>
        <v>0</v>
      </c>
      <c r="O970" s="1">
        <f>YEAR(Tabla1_Resueltas[[#This Row],[Resuelta]])</f>
        <v>2022</v>
      </c>
      <c r="P970" s="1">
        <f>MONTH(Tabla1_Resueltas[[#This Row],[Resuelta]])</f>
        <v>10</v>
      </c>
      <c r="Q970" s="1">
        <f>_xlfn.PERCENTILE.INC(Tabla1_Resueltas[CicleTime],0.85)</f>
        <v>28</v>
      </c>
      <c r="R970" s="1">
        <f>_xlfn.PERCENTILE.INC(Tabla1_Resueltas[CicleTime],0.7)</f>
        <v>9</v>
      </c>
      <c r="S970" s="1">
        <f>_xlfn.PERCENTILE.INC(Tabla1_Resueltas[CicleTime],0.5)</f>
        <v>3</v>
      </c>
    </row>
    <row r="971" spans="1:19" x14ac:dyDescent="0.35">
      <c r="A971" t="s">
        <v>19</v>
      </c>
      <c r="B971" t="s">
        <v>2088</v>
      </c>
      <c r="C971" t="s">
        <v>20</v>
      </c>
      <c r="D971" t="s">
        <v>132</v>
      </c>
      <c r="E971" t="s">
        <v>939</v>
      </c>
      <c r="F971">
        <v>5687102</v>
      </c>
      <c r="G971" s="2">
        <v>44838</v>
      </c>
      <c r="H971" s="2">
        <v>44854</v>
      </c>
      <c r="I971" s="2"/>
      <c r="J971" s="2"/>
      <c r="K971" t="s">
        <v>1037</v>
      </c>
      <c r="L971" s="2">
        <v>44839</v>
      </c>
      <c r="M971" s="1">
        <f>Tabla1_Resueltas[[#This Row],[Resuelta]]-Tabla1_Resueltas[[#This Row],[Creada]]</f>
        <v>1</v>
      </c>
      <c r="N971" s="1">
        <f>Tabla1_Resueltas[[#This Row],[Fecha Fin Escalado]]-Tabla1_Resueltas[[#This Row],[Fecha Inicio Escalado]]</f>
        <v>0</v>
      </c>
      <c r="O971" s="1">
        <f>YEAR(Tabla1_Resueltas[[#This Row],[Resuelta]])</f>
        <v>2022</v>
      </c>
      <c r="P971" s="1">
        <f>MONTH(Tabla1_Resueltas[[#This Row],[Resuelta]])</f>
        <v>10</v>
      </c>
      <c r="Q971" s="1">
        <f>_xlfn.PERCENTILE.INC(Tabla1_Resueltas[CicleTime],0.85)</f>
        <v>28</v>
      </c>
      <c r="R971" s="1">
        <f>_xlfn.PERCENTILE.INC(Tabla1_Resueltas[CicleTime],0.7)</f>
        <v>9</v>
      </c>
      <c r="S971" s="1">
        <f>_xlfn.PERCENTILE.INC(Tabla1_Resueltas[CicleTime],0.5)</f>
        <v>3</v>
      </c>
    </row>
    <row r="972" spans="1:19" x14ac:dyDescent="0.35">
      <c r="A972" t="s">
        <v>19</v>
      </c>
      <c r="B972" t="s">
        <v>2088</v>
      </c>
      <c r="C972" t="s">
        <v>20</v>
      </c>
      <c r="D972" t="s">
        <v>132</v>
      </c>
      <c r="E972" t="s">
        <v>940</v>
      </c>
      <c r="F972">
        <v>5687098</v>
      </c>
      <c r="G972" s="2">
        <v>44838</v>
      </c>
      <c r="H972" s="2">
        <v>44853</v>
      </c>
      <c r="I972" s="2"/>
      <c r="J972" s="2"/>
      <c r="K972" t="s">
        <v>1037</v>
      </c>
      <c r="L972" s="2">
        <v>44838</v>
      </c>
      <c r="M972" s="1">
        <f>Tabla1_Resueltas[[#This Row],[Resuelta]]-Tabla1_Resueltas[[#This Row],[Creada]]</f>
        <v>0</v>
      </c>
      <c r="N972" s="1">
        <f>Tabla1_Resueltas[[#This Row],[Fecha Fin Escalado]]-Tabla1_Resueltas[[#This Row],[Fecha Inicio Escalado]]</f>
        <v>0</v>
      </c>
      <c r="O972" s="1">
        <f>YEAR(Tabla1_Resueltas[[#This Row],[Resuelta]])</f>
        <v>2022</v>
      </c>
      <c r="P972" s="1">
        <f>MONTH(Tabla1_Resueltas[[#This Row],[Resuelta]])</f>
        <v>10</v>
      </c>
      <c r="Q972" s="1">
        <f>_xlfn.PERCENTILE.INC(Tabla1_Resueltas[CicleTime],0.85)</f>
        <v>28</v>
      </c>
      <c r="R972" s="1">
        <f>_xlfn.PERCENTILE.INC(Tabla1_Resueltas[CicleTime],0.7)</f>
        <v>9</v>
      </c>
      <c r="S972" s="1">
        <f>_xlfn.PERCENTILE.INC(Tabla1_Resueltas[CicleTime],0.5)</f>
        <v>3</v>
      </c>
    </row>
    <row r="973" spans="1:19" x14ac:dyDescent="0.35">
      <c r="A973" t="s">
        <v>19</v>
      </c>
      <c r="B973" t="s">
        <v>2088</v>
      </c>
      <c r="C973" t="s">
        <v>20</v>
      </c>
      <c r="D973" t="s">
        <v>132</v>
      </c>
      <c r="E973" t="s">
        <v>941</v>
      </c>
      <c r="F973">
        <v>5687088</v>
      </c>
      <c r="G973" s="2">
        <v>44838</v>
      </c>
      <c r="H973" s="2">
        <v>44854</v>
      </c>
      <c r="I973" s="2">
        <v>44838</v>
      </c>
      <c r="J973" s="2">
        <v>44839</v>
      </c>
      <c r="K973" t="s">
        <v>1037</v>
      </c>
      <c r="L973" s="2">
        <v>44839</v>
      </c>
      <c r="M973" s="1">
        <f>Tabla1_Resueltas[[#This Row],[Resuelta]]-Tabla1_Resueltas[[#This Row],[Creada]]</f>
        <v>1</v>
      </c>
      <c r="N973" s="1">
        <f>Tabla1_Resueltas[[#This Row],[Fecha Fin Escalado]]-Tabla1_Resueltas[[#This Row],[Fecha Inicio Escalado]]</f>
        <v>1</v>
      </c>
      <c r="O973" s="1">
        <f>YEAR(Tabla1_Resueltas[[#This Row],[Resuelta]])</f>
        <v>2022</v>
      </c>
      <c r="P973" s="1">
        <f>MONTH(Tabla1_Resueltas[[#This Row],[Resuelta]])</f>
        <v>10</v>
      </c>
      <c r="Q973" s="1">
        <f>_xlfn.PERCENTILE.INC(Tabla1_Resueltas[CicleTime],0.85)</f>
        <v>28</v>
      </c>
      <c r="R973" s="1">
        <f>_xlfn.PERCENTILE.INC(Tabla1_Resueltas[CicleTime],0.7)</f>
        <v>9</v>
      </c>
      <c r="S973" s="1">
        <f>_xlfn.PERCENTILE.INC(Tabla1_Resueltas[CicleTime],0.5)</f>
        <v>3</v>
      </c>
    </row>
    <row r="974" spans="1:19" x14ac:dyDescent="0.35">
      <c r="A974" t="s">
        <v>17</v>
      </c>
      <c r="B974" t="s">
        <v>2094</v>
      </c>
      <c r="C974" t="s">
        <v>18</v>
      </c>
      <c r="D974" t="s">
        <v>132</v>
      </c>
      <c r="E974" t="s">
        <v>943</v>
      </c>
      <c r="F974">
        <v>5682897</v>
      </c>
      <c r="G974" s="2">
        <v>44837</v>
      </c>
      <c r="H974" s="2">
        <v>44853</v>
      </c>
      <c r="I974" s="2"/>
      <c r="J974" s="2"/>
      <c r="K974" t="s">
        <v>1037</v>
      </c>
      <c r="L974" s="2">
        <v>44837</v>
      </c>
      <c r="M974" s="1">
        <f>Tabla1_Resueltas[[#This Row],[Resuelta]]-Tabla1_Resueltas[[#This Row],[Creada]]</f>
        <v>0</v>
      </c>
      <c r="N974" s="1">
        <f>Tabla1_Resueltas[[#This Row],[Fecha Fin Escalado]]-Tabla1_Resueltas[[#This Row],[Fecha Inicio Escalado]]</f>
        <v>0</v>
      </c>
      <c r="O974" s="1">
        <f>YEAR(Tabla1_Resueltas[[#This Row],[Resuelta]])</f>
        <v>2022</v>
      </c>
      <c r="P974" s="1">
        <f>MONTH(Tabla1_Resueltas[[#This Row],[Resuelta]])</f>
        <v>10</v>
      </c>
      <c r="Q974" s="1">
        <f>_xlfn.PERCENTILE.INC(Tabla1_Resueltas[CicleTime],0.85)</f>
        <v>28</v>
      </c>
      <c r="R974" s="1">
        <f>_xlfn.PERCENTILE.INC(Tabla1_Resueltas[CicleTime],0.7)</f>
        <v>9</v>
      </c>
      <c r="S974" s="1">
        <f>_xlfn.PERCENTILE.INC(Tabla1_Resueltas[CicleTime],0.5)</f>
        <v>3</v>
      </c>
    </row>
    <row r="975" spans="1:19" x14ac:dyDescent="0.35">
      <c r="A975" t="s">
        <v>17</v>
      </c>
      <c r="B975" t="s">
        <v>2094</v>
      </c>
      <c r="C975" t="s">
        <v>20</v>
      </c>
      <c r="D975" t="s">
        <v>132</v>
      </c>
      <c r="E975" t="s">
        <v>944</v>
      </c>
      <c r="F975">
        <v>5682308</v>
      </c>
      <c r="G975" s="2">
        <v>44837</v>
      </c>
      <c r="H975" s="2">
        <v>44853</v>
      </c>
      <c r="I975" s="2"/>
      <c r="J975" s="2"/>
      <c r="K975" t="s">
        <v>1037</v>
      </c>
      <c r="L975" s="2">
        <v>44838</v>
      </c>
      <c r="M975" s="1">
        <f>Tabla1_Resueltas[[#This Row],[Resuelta]]-Tabla1_Resueltas[[#This Row],[Creada]]</f>
        <v>1</v>
      </c>
      <c r="N975" s="1">
        <f>Tabla1_Resueltas[[#This Row],[Fecha Fin Escalado]]-Tabla1_Resueltas[[#This Row],[Fecha Inicio Escalado]]</f>
        <v>0</v>
      </c>
      <c r="O975" s="1">
        <f>YEAR(Tabla1_Resueltas[[#This Row],[Resuelta]])</f>
        <v>2022</v>
      </c>
      <c r="P975" s="1">
        <f>MONTH(Tabla1_Resueltas[[#This Row],[Resuelta]])</f>
        <v>10</v>
      </c>
      <c r="Q975" s="1">
        <f>_xlfn.PERCENTILE.INC(Tabla1_Resueltas[CicleTime],0.85)</f>
        <v>28</v>
      </c>
      <c r="R975" s="1">
        <f>_xlfn.PERCENTILE.INC(Tabla1_Resueltas[CicleTime],0.7)</f>
        <v>9</v>
      </c>
      <c r="S975" s="1">
        <f>_xlfn.PERCENTILE.INC(Tabla1_Resueltas[CicleTime],0.5)</f>
        <v>3</v>
      </c>
    </row>
    <row r="976" spans="1:19" x14ac:dyDescent="0.35">
      <c r="A976" t="s">
        <v>19</v>
      </c>
      <c r="B976" t="s">
        <v>2088</v>
      </c>
      <c r="C976" t="s">
        <v>20</v>
      </c>
      <c r="D976" t="s">
        <v>132</v>
      </c>
      <c r="E976" t="s">
        <v>945</v>
      </c>
      <c r="F976">
        <v>5681354</v>
      </c>
      <c r="G976" s="2">
        <v>44837</v>
      </c>
      <c r="H976" s="2">
        <v>44852</v>
      </c>
      <c r="I976" s="2"/>
      <c r="J976" s="2"/>
      <c r="K976" t="s">
        <v>1037</v>
      </c>
      <c r="L976" s="2">
        <v>44837</v>
      </c>
      <c r="M976" s="1">
        <f>Tabla1_Resueltas[[#This Row],[Resuelta]]-Tabla1_Resueltas[[#This Row],[Creada]]</f>
        <v>0</v>
      </c>
      <c r="N976" s="1">
        <f>Tabla1_Resueltas[[#This Row],[Fecha Fin Escalado]]-Tabla1_Resueltas[[#This Row],[Fecha Inicio Escalado]]</f>
        <v>0</v>
      </c>
      <c r="O976" s="1">
        <f>YEAR(Tabla1_Resueltas[[#This Row],[Resuelta]])</f>
        <v>2022</v>
      </c>
      <c r="P976" s="1">
        <f>MONTH(Tabla1_Resueltas[[#This Row],[Resuelta]])</f>
        <v>10</v>
      </c>
      <c r="Q976" s="1">
        <f>_xlfn.PERCENTILE.INC(Tabla1_Resueltas[CicleTime],0.85)</f>
        <v>28</v>
      </c>
      <c r="R976" s="1">
        <f>_xlfn.PERCENTILE.INC(Tabla1_Resueltas[CicleTime],0.7)</f>
        <v>9</v>
      </c>
      <c r="S976" s="1">
        <f>_xlfn.PERCENTILE.INC(Tabla1_Resueltas[CicleTime],0.5)</f>
        <v>3</v>
      </c>
    </row>
    <row r="977" spans="1:19" x14ac:dyDescent="0.35">
      <c r="A977" t="s">
        <v>19</v>
      </c>
      <c r="B977" t="s">
        <v>2088</v>
      </c>
      <c r="C977" t="s">
        <v>20</v>
      </c>
      <c r="D977" t="s">
        <v>132</v>
      </c>
      <c r="E977" t="s">
        <v>946</v>
      </c>
      <c r="F977">
        <v>5679803</v>
      </c>
      <c r="G977" s="2">
        <v>44837</v>
      </c>
      <c r="H977" s="2">
        <v>44853</v>
      </c>
      <c r="I977" s="2">
        <v>44837</v>
      </c>
      <c r="J977" s="2">
        <v>44838</v>
      </c>
      <c r="K977" t="s">
        <v>1037</v>
      </c>
      <c r="L977" s="2">
        <v>44838</v>
      </c>
      <c r="M977" s="1">
        <f>Tabla1_Resueltas[[#This Row],[Resuelta]]-Tabla1_Resueltas[[#This Row],[Creada]]</f>
        <v>1</v>
      </c>
      <c r="N977" s="1">
        <f>Tabla1_Resueltas[[#This Row],[Fecha Fin Escalado]]-Tabla1_Resueltas[[#This Row],[Fecha Inicio Escalado]]</f>
        <v>1</v>
      </c>
      <c r="O977" s="1">
        <f>YEAR(Tabla1_Resueltas[[#This Row],[Resuelta]])</f>
        <v>2022</v>
      </c>
      <c r="P977" s="1">
        <f>MONTH(Tabla1_Resueltas[[#This Row],[Resuelta]])</f>
        <v>10</v>
      </c>
      <c r="Q977" s="1">
        <f>_xlfn.PERCENTILE.INC(Tabla1_Resueltas[CicleTime],0.85)</f>
        <v>28</v>
      </c>
      <c r="R977" s="1">
        <f>_xlfn.PERCENTILE.INC(Tabla1_Resueltas[CicleTime],0.7)</f>
        <v>9</v>
      </c>
      <c r="S977" s="1">
        <f>_xlfn.PERCENTILE.INC(Tabla1_Resueltas[CicleTime],0.5)</f>
        <v>3</v>
      </c>
    </row>
    <row r="978" spans="1:19" x14ac:dyDescent="0.35">
      <c r="A978" t="s">
        <v>19</v>
      </c>
      <c r="B978" t="s">
        <v>2088</v>
      </c>
      <c r="C978" t="s">
        <v>20</v>
      </c>
      <c r="D978" t="s">
        <v>132</v>
      </c>
      <c r="E978" t="s">
        <v>947</v>
      </c>
      <c r="F978">
        <v>5679789</v>
      </c>
      <c r="G978" s="2">
        <v>44837</v>
      </c>
      <c r="H978" s="2">
        <v>44855</v>
      </c>
      <c r="I978" s="2">
        <v>44837</v>
      </c>
      <c r="J978" s="2">
        <v>44840</v>
      </c>
      <c r="K978" t="s">
        <v>1037</v>
      </c>
      <c r="L978" s="2">
        <v>44840</v>
      </c>
      <c r="M978" s="1">
        <f>Tabla1_Resueltas[[#This Row],[Resuelta]]-Tabla1_Resueltas[[#This Row],[Creada]]</f>
        <v>3</v>
      </c>
      <c r="N978" s="1">
        <f>Tabla1_Resueltas[[#This Row],[Fecha Fin Escalado]]-Tabla1_Resueltas[[#This Row],[Fecha Inicio Escalado]]</f>
        <v>3</v>
      </c>
      <c r="O978" s="1">
        <f>YEAR(Tabla1_Resueltas[[#This Row],[Resuelta]])</f>
        <v>2022</v>
      </c>
      <c r="P978" s="1">
        <f>MONTH(Tabla1_Resueltas[[#This Row],[Resuelta]])</f>
        <v>10</v>
      </c>
      <c r="Q978" s="1">
        <f>_xlfn.PERCENTILE.INC(Tabla1_Resueltas[CicleTime],0.85)</f>
        <v>28</v>
      </c>
      <c r="R978" s="1">
        <f>_xlfn.PERCENTILE.INC(Tabla1_Resueltas[CicleTime],0.7)</f>
        <v>9</v>
      </c>
      <c r="S978" s="1">
        <f>_xlfn.PERCENTILE.INC(Tabla1_Resueltas[CicleTime],0.5)</f>
        <v>3</v>
      </c>
    </row>
    <row r="979" spans="1:19" x14ac:dyDescent="0.35">
      <c r="A979" t="s">
        <v>19</v>
      </c>
      <c r="B979" t="s">
        <v>2088</v>
      </c>
      <c r="C979" t="s">
        <v>20</v>
      </c>
      <c r="D979" t="s">
        <v>132</v>
      </c>
      <c r="E979" t="s">
        <v>948</v>
      </c>
      <c r="F979">
        <v>5679766</v>
      </c>
      <c r="G979" s="2">
        <v>44837</v>
      </c>
      <c r="H979" s="2">
        <v>44852</v>
      </c>
      <c r="I979" s="2"/>
      <c r="J979" s="2"/>
      <c r="K979" t="s">
        <v>1037</v>
      </c>
      <c r="L979" s="2">
        <v>44837</v>
      </c>
      <c r="M979" s="1">
        <f>Tabla1_Resueltas[[#This Row],[Resuelta]]-Tabla1_Resueltas[[#This Row],[Creada]]</f>
        <v>0</v>
      </c>
      <c r="N979" s="1">
        <f>Tabla1_Resueltas[[#This Row],[Fecha Fin Escalado]]-Tabla1_Resueltas[[#This Row],[Fecha Inicio Escalado]]</f>
        <v>0</v>
      </c>
      <c r="O979" s="1">
        <f>YEAR(Tabla1_Resueltas[[#This Row],[Resuelta]])</f>
        <v>2022</v>
      </c>
      <c r="P979" s="1">
        <f>MONTH(Tabla1_Resueltas[[#This Row],[Resuelta]])</f>
        <v>10</v>
      </c>
      <c r="Q979" s="1">
        <f>_xlfn.PERCENTILE.INC(Tabla1_Resueltas[CicleTime],0.85)</f>
        <v>28</v>
      </c>
      <c r="R979" s="1">
        <f>_xlfn.PERCENTILE.INC(Tabla1_Resueltas[CicleTime],0.7)</f>
        <v>9</v>
      </c>
      <c r="S979" s="1">
        <f>_xlfn.PERCENTILE.INC(Tabla1_Resueltas[CicleTime],0.5)</f>
        <v>3</v>
      </c>
    </row>
    <row r="980" spans="1:19" x14ac:dyDescent="0.35">
      <c r="A980" t="s">
        <v>19</v>
      </c>
      <c r="B980" t="s">
        <v>2086</v>
      </c>
      <c r="C980" t="s">
        <v>20</v>
      </c>
      <c r="D980" t="s">
        <v>132</v>
      </c>
      <c r="E980" t="s">
        <v>949</v>
      </c>
      <c r="F980">
        <v>5679753</v>
      </c>
      <c r="G980" s="2">
        <v>44837</v>
      </c>
      <c r="H980" s="2">
        <v>44853</v>
      </c>
      <c r="I980" s="2">
        <v>44837</v>
      </c>
      <c r="J980" s="2">
        <v>44838</v>
      </c>
      <c r="K980" t="s">
        <v>1037</v>
      </c>
      <c r="L980" s="2">
        <v>44838</v>
      </c>
      <c r="M980" s="1">
        <f>Tabla1_Resueltas[[#This Row],[Resuelta]]-Tabla1_Resueltas[[#This Row],[Creada]]</f>
        <v>1</v>
      </c>
      <c r="N980" s="1">
        <f>Tabla1_Resueltas[[#This Row],[Fecha Fin Escalado]]-Tabla1_Resueltas[[#This Row],[Fecha Inicio Escalado]]</f>
        <v>1</v>
      </c>
      <c r="O980" s="1">
        <f>YEAR(Tabla1_Resueltas[[#This Row],[Resuelta]])</f>
        <v>2022</v>
      </c>
      <c r="P980" s="1">
        <f>MONTH(Tabla1_Resueltas[[#This Row],[Resuelta]])</f>
        <v>10</v>
      </c>
      <c r="Q980" s="1">
        <f>_xlfn.PERCENTILE.INC(Tabla1_Resueltas[CicleTime],0.85)</f>
        <v>28</v>
      </c>
      <c r="R980" s="1">
        <f>_xlfn.PERCENTILE.INC(Tabla1_Resueltas[CicleTime],0.7)</f>
        <v>9</v>
      </c>
      <c r="S980" s="1">
        <f>_xlfn.PERCENTILE.INC(Tabla1_Resueltas[CicleTime],0.5)</f>
        <v>3</v>
      </c>
    </row>
    <row r="981" spans="1:19" x14ac:dyDescent="0.35">
      <c r="A981" t="s">
        <v>19</v>
      </c>
      <c r="B981" t="s">
        <v>2086</v>
      </c>
      <c r="C981" t="s">
        <v>20</v>
      </c>
      <c r="D981" t="s">
        <v>132</v>
      </c>
      <c r="E981" t="s">
        <v>950</v>
      </c>
      <c r="F981">
        <v>5679749</v>
      </c>
      <c r="G981" s="2">
        <v>44837</v>
      </c>
      <c r="H981" s="2">
        <v>44852</v>
      </c>
      <c r="I981" s="2">
        <v>44837</v>
      </c>
      <c r="J981" s="2">
        <v>44837</v>
      </c>
      <c r="K981" t="s">
        <v>1037</v>
      </c>
      <c r="L981" s="2">
        <v>44837</v>
      </c>
      <c r="M981" s="1">
        <f>Tabla1_Resueltas[[#This Row],[Resuelta]]-Tabla1_Resueltas[[#This Row],[Creada]]</f>
        <v>0</v>
      </c>
      <c r="N981" s="1">
        <f>Tabla1_Resueltas[[#This Row],[Fecha Fin Escalado]]-Tabla1_Resueltas[[#This Row],[Fecha Inicio Escalado]]</f>
        <v>0</v>
      </c>
      <c r="O981" s="1">
        <f>YEAR(Tabla1_Resueltas[[#This Row],[Resuelta]])</f>
        <v>2022</v>
      </c>
      <c r="P981" s="1">
        <f>MONTH(Tabla1_Resueltas[[#This Row],[Resuelta]])</f>
        <v>10</v>
      </c>
      <c r="Q981" s="1">
        <f>_xlfn.PERCENTILE.INC(Tabla1_Resueltas[CicleTime],0.85)</f>
        <v>28</v>
      </c>
      <c r="R981" s="1">
        <f>_xlfn.PERCENTILE.INC(Tabla1_Resueltas[CicleTime],0.7)</f>
        <v>9</v>
      </c>
      <c r="S981" s="1">
        <f>_xlfn.PERCENTILE.INC(Tabla1_Resueltas[CicleTime],0.5)</f>
        <v>3</v>
      </c>
    </row>
    <row r="982" spans="1:19" x14ac:dyDescent="0.35">
      <c r="A982" t="s">
        <v>19</v>
      </c>
      <c r="B982" t="s">
        <v>2086</v>
      </c>
      <c r="C982" t="s">
        <v>20</v>
      </c>
      <c r="D982" t="s">
        <v>132</v>
      </c>
      <c r="E982" t="s">
        <v>951</v>
      </c>
      <c r="F982">
        <v>5679731</v>
      </c>
      <c r="G982" s="2">
        <v>44837</v>
      </c>
      <c r="H982" s="2">
        <v>44853</v>
      </c>
      <c r="I982" s="2"/>
      <c r="J982" s="2"/>
      <c r="K982" t="s">
        <v>1037</v>
      </c>
      <c r="L982" s="2">
        <v>44838</v>
      </c>
      <c r="M982" s="1">
        <f>Tabla1_Resueltas[[#This Row],[Resuelta]]-Tabla1_Resueltas[[#This Row],[Creada]]</f>
        <v>1</v>
      </c>
      <c r="N982" s="1">
        <f>Tabla1_Resueltas[[#This Row],[Fecha Fin Escalado]]-Tabla1_Resueltas[[#This Row],[Fecha Inicio Escalado]]</f>
        <v>0</v>
      </c>
      <c r="O982" s="1">
        <f>YEAR(Tabla1_Resueltas[[#This Row],[Resuelta]])</f>
        <v>2022</v>
      </c>
      <c r="P982" s="1">
        <f>MONTH(Tabla1_Resueltas[[#This Row],[Resuelta]])</f>
        <v>10</v>
      </c>
      <c r="Q982" s="1">
        <f>_xlfn.PERCENTILE.INC(Tabla1_Resueltas[CicleTime],0.85)</f>
        <v>28</v>
      </c>
      <c r="R982" s="1">
        <f>_xlfn.PERCENTILE.INC(Tabla1_Resueltas[CicleTime],0.7)</f>
        <v>9</v>
      </c>
      <c r="S982" s="1">
        <f>_xlfn.PERCENTILE.INC(Tabla1_Resueltas[CicleTime],0.5)</f>
        <v>3</v>
      </c>
    </row>
    <row r="983" spans="1:19" x14ac:dyDescent="0.35">
      <c r="A983" t="s">
        <v>19</v>
      </c>
      <c r="B983" t="s">
        <v>2086</v>
      </c>
      <c r="C983" t="s">
        <v>18</v>
      </c>
      <c r="D983" t="s">
        <v>132</v>
      </c>
      <c r="E983" t="s">
        <v>952</v>
      </c>
      <c r="F983">
        <v>5679719</v>
      </c>
      <c r="G983" s="2">
        <v>44837</v>
      </c>
      <c r="H983" s="2">
        <v>44853</v>
      </c>
      <c r="I983" s="2"/>
      <c r="J983" s="2"/>
      <c r="K983" t="s">
        <v>1037</v>
      </c>
      <c r="L983" s="2">
        <v>44838</v>
      </c>
      <c r="M983" s="1">
        <f>Tabla1_Resueltas[[#This Row],[Resuelta]]-Tabla1_Resueltas[[#This Row],[Creada]]</f>
        <v>1</v>
      </c>
      <c r="N983" s="1">
        <f>Tabla1_Resueltas[[#This Row],[Fecha Fin Escalado]]-Tabla1_Resueltas[[#This Row],[Fecha Inicio Escalado]]</f>
        <v>0</v>
      </c>
      <c r="O983" s="1">
        <f>YEAR(Tabla1_Resueltas[[#This Row],[Resuelta]])</f>
        <v>2022</v>
      </c>
      <c r="P983" s="1">
        <f>MONTH(Tabla1_Resueltas[[#This Row],[Resuelta]])</f>
        <v>10</v>
      </c>
      <c r="Q983" s="1">
        <f>_xlfn.PERCENTILE.INC(Tabla1_Resueltas[CicleTime],0.85)</f>
        <v>28</v>
      </c>
      <c r="R983" s="1">
        <f>_xlfn.PERCENTILE.INC(Tabla1_Resueltas[CicleTime],0.7)</f>
        <v>9</v>
      </c>
      <c r="S983" s="1">
        <f>_xlfn.PERCENTILE.INC(Tabla1_Resueltas[CicleTime],0.5)</f>
        <v>3</v>
      </c>
    </row>
    <row r="984" spans="1:19" x14ac:dyDescent="0.35">
      <c r="A984" t="s">
        <v>17</v>
      </c>
      <c r="B984" t="s">
        <v>2087</v>
      </c>
      <c r="C984" t="s">
        <v>42</v>
      </c>
      <c r="D984" t="s">
        <v>132</v>
      </c>
      <c r="E984" t="s">
        <v>954</v>
      </c>
      <c r="F984">
        <v>5672171</v>
      </c>
      <c r="G984" s="2">
        <v>44834</v>
      </c>
      <c r="H984" s="2">
        <v>44860</v>
      </c>
      <c r="I984" s="2"/>
      <c r="J984" s="2"/>
      <c r="K984" t="s">
        <v>1037</v>
      </c>
      <c r="L984" s="2">
        <v>44845</v>
      </c>
      <c r="M984" s="1">
        <f>Tabla1_Resueltas[[#This Row],[Resuelta]]-Tabla1_Resueltas[[#This Row],[Creada]]</f>
        <v>11</v>
      </c>
      <c r="N984" s="1">
        <f>Tabla1_Resueltas[[#This Row],[Fecha Fin Escalado]]-Tabla1_Resueltas[[#This Row],[Fecha Inicio Escalado]]</f>
        <v>0</v>
      </c>
      <c r="O984" s="1">
        <f>YEAR(Tabla1_Resueltas[[#This Row],[Resuelta]])</f>
        <v>2022</v>
      </c>
      <c r="P984" s="1">
        <f>MONTH(Tabla1_Resueltas[[#This Row],[Resuelta]])</f>
        <v>10</v>
      </c>
      <c r="Q984" s="1">
        <f>_xlfn.PERCENTILE.INC(Tabla1_Resueltas[CicleTime],0.85)</f>
        <v>28</v>
      </c>
      <c r="R984" s="1">
        <f>_xlfn.PERCENTILE.INC(Tabla1_Resueltas[CicleTime],0.7)</f>
        <v>9</v>
      </c>
      <c r="S984" s="1">
        <f>_xlfn.PERCENTILE.INC(Tabla1_Resueltas[CicleTime],0.5)</f>
        <v>3</v>
      </c>
    </row>
    <row r="985" spans="1:19" x14ac:dyDescent="0.35">
      <c r="A985" t="s">
        <v>19</v>
      </c>
      <c r="B985" t="s">
        <v>2088</v>
      </c>
      <c r="C985" t="s">
        <v>20</v>
      </c>
      <c r="D985" t="s">
        <v>132</v>
      </c>
      <c r="E985" t="s">
        <v>955</v>
      </c>
      <c r="F985">
        <v>5672043</v>
      </c>
      <c r="G985" s="2">
        <v>44834</v>
      </c>
      <c r="H985" s="2">
        <v>44852</v>
      </c>
      <c r="I985" s="2">
        <v>44834</v>
      </c>
      <c r="J985" s="2">
        <v>44837</v>
      </c>
      <c r="K985" t="s">
        <v>1037</v>
      </c>
      <c r="L985" s="2">
        <v>44837</v>
      </c>
      <c r="M985" s="1">
        <f>Tabla1_Resueltas[[#This Row],[Resuelta]]-Tabla1_Resueltas[[#This Row],[Creada]]</f>
        <v>3</v>
      </c>
      <c r="N985" s="1">
        <f>Tabla1_Resueltas[[#This Row],[Fecha Fin Escalado]]-Tabla1_Resueltas[[#This Row],[Fecha Inicio Escalado]]</f>
        <v>3</v>
      </c>
      <c r="O985" s="1">
        <f>YEAR(Tabla1_Resueltas[[#This Row],[Resuelta]])</f>
        <v>2022</v>
      </c>
      <c r="P985" s="1">
        <f>MONTH(Tabla1_Resueltas[[#This Row],[Resuelta]])</f>
        <v>10</v>
      </c>
      <c r="Q985" s="1">
        <f>_xlfn.PERCENTILE.INC(Tabla1_Resueltas[CicleTime],0.85)</f>
        <v>28</v>
      </c>
      <c r="R985" s="1">
        <f>_xlfn.PERCENTILE.INC(Tabla1_Resueltas[CicleTime],0.7)</f>
        <v>9</v>
      </c>
      <c r="S985" s="1">
        <f>_xlfn.PERCENTILE.INC(Tabla1_Resueltas[CicleTime],0.5)</f>
        <v>3</v>
      </c>
    </row>
    <row r="986" spans="1:19" x14ac:dyDescent="0.35">
      <c r="A986" t="s">
        <v>17</v>
      </c>
      <c r="B986" t="s">
        <v>2088</v>
      </c>
      <c r="C986" t="s">
        <v>42</v>
      </c>
      <c r="D986" t="s">
        <v>132</v>
      </c>
      <c r="E986" t="s">
        <v>956</v>
      </c>
      <c r="F986">
        <v>5670343</v>
      </c>
      <c r="G986" s="2">
        <v>44833</v>
      </c>
      <c r="H986" s="2">
        <v>44855</v>
      </c>
      <c r="I986" s="2">
        <v>44833</v>
      </c>
      <c r="J986" s="2">
        <v>44840</v>
      </c>
      <c r="K986" t="s">
        <v>1037</v>
      </c>
      <c r="L986" s="2">
        <v>44840</v>
      </c>
      <c r="M986" s="1">
        <f>Tabla1_Resueltas[[#This Row],[Resuelta]]-Tabla1_Resueltas[[#This Row],[Creada]]</f>
        <v>7</v>
      </c>
      <c r="N986" s="1">
        <f>Tabla1_Resueltas[[#This Row],[Fecha Fin Escalado]]-Tabla1_Resueltas[[#This Row],[Fecha Inicio Escalado]]</f>
        <v>7</v>
      </c>
      <c r="O986" s="1">
        <f>YEAR(Tabla1_Resueltas[[#This Row],[Resuelta]])</f>
        <v>2022</v>
      </c>
      <c r="P986" s="1">
        <f>MONTH(Tabla1_Resueltas[[#This Row],[Resuelta]])</f>
        <v>10</v>
      </c>
      <c r="Q986" s="1">
        <f>_xlfn.PERCENTILE.INC(Tabla1_Resueltas[CicleTime],0.85)</f>
        <v>28</v>
      </c>
      <c r="R986" s="1">
        <f>_xlfn.PERCENTILE.INC(Tabla1_Resueltas[CicleTime],0.7)</f>
        <v>9</v>
      </c>
      <c r="S986" s="1">
        <f>_xlfn.PERCENTILE.INC(Tabla1_Resueltas[CicleTime],0.5)</f>
        <v>3</v>
      </c>
    </row>
    <row r="987" spans="1:19" x14ac:dyDescent="0.35">
      <c r="A987" t="s">
        <v>19</v>
      </c>
      <c r="B987" t="s">
        <v>2086</v>
      </c>
      <c r="C987" t="s">
        <v>43</v>
      </c>
      <c r="D987" t="s">
        <v>132</v>
      </c>
      <c r="E987" t="s">
        <v>957</v>
      </c>
      <c r="F987">
        <v>5667294</v>
      </c>
      <c r="G987" s="2">
        <v>44833</v>
      </c>
      <c r="H987" s="2">
        <v>44853</v>
      </c>
      <c r="I987" s="2">
        <v>44833</v>
      </c>
      <c r="J987" s="2">
        <v>44838</v>
      </c>
      <c r="K987" t="s">
        <v>1037</v>
      </c>
      <c r="L987" s="2">
        <v>44838</v>
      </c>
      <c r="M987" s="1">
        <f>Tabla1_Resueltas[[#This Row],[Resuelta]]-Tabla1_Resueltas[[#This Row],[Creada]]</f>
        <v>5</v>
      </c>
      <c r="N987" s="1">
        <f>Tabla1_Resueltas[[#This Row],[Fecha Fin Escalado]]-Tabla1_Resueltas[[#This Row],[Fecha Inicio Escalado]]</f>
        <v>5</v>
      </c>
      <c r="O987" s="1">
        <f>YEAR(Tabla1_Resueltas[[#This Row],[Resuelta]])</f>
        <v>2022</v>
      </c>
      <c r="P987" s="1">
        <f>MONTH(Tabla1_Resueltas[[#This Row],[Resuelta]])</f>
        <v>10</v>
      </c>
      <c r="Q987" s="1">
        <f>_xlfn.PERCENTILE.INC(Tabla1_Resueltas[CicleTime],0.85)</f>
        <v>28</v>
      </c>
      <c r="R987" s="1">
        <f>_xlfn.PERCENTILE.INC(Tabla1_Resueltas[CicleTime],0.7)</f>
        <v>9</v>
      </c>
      <c r="S987" s="1">
        <f>_xlfn.PERCENTILE.INC(Tabla1_Resueltas[CicleTime],0.5)</f>
        <v>3</v>
      </c>
    </row>
    <row r="988" spans="1:19" x14ac:dyDescent="0.35">
      <c r="A988" t="s">
        <v>17</v>
      </c>
      <c r="B988" t="s">
        <v>2083</v>
      </c>
      <c r="C988" t="s">
        <v>18</v>
      </c>
      <c r="D988" t="s">
        <v>132</v>
      </c>
      <c r="E988" t="s">
        <v>959</v>
      </c>
      <c r="F988">
        <v>5662311</v>
      </c>
      <c r="G988" s="2">
        <v>44832</v>
      </c>
      <c r="H988" s="2">
        <v>44862</v>
      </c>
      <c r="I988" s="2"/>
      <c r="J988" s="2"/>
      <c r="K988" t="s">
        <v>1037</v>
      </c>
      <c r="L988" s="2">
        <v>44847</v>
      </c>
      <c r="M988" s="1">
        <f>Tabla1_Resueltas[[#This Row],[Resuelta]]-Tabla1_Resueltas[[#This Row],[Creada]]</f>
        <v>15</v>
      </c>
      <c r="N988" s="1">
        <f>Tabla1_Resueltas[[#This Row],[Fecha Fin Escalado]]-Tabla1_Resueltas[[#This Row],[Fecha Inicio Escalado]]</f>
        <v>0</v>
      </c>
      <c r="O988" s="1">
        <f>YEAR(Tabla1_Resueltas[[#This Row],[Resuelta]])</f>
        <v>2022</v>
      </c>
      <c r="P988" s="1">
        <f>MONTH(Tabla1_Resueltas[[#This Row],[Resuelta]])</f>
        <v>10</v>
      </c>
      <c r="Q988" s="1">
        <f>_xlfn.PERCENTILE.INC(Tabla1_Resueltas[CicleTime],0.85)</f>
        <v>28</v>
      </c>
      <c r="R988" s="1">
        <f>_xlfn.PERCENTILE.INC(Tabla1_Resueltas[CicleTime],0.7)</f>
        <v>9</v>
      </c>
      <c r="S988" s="1">
        <f>_xlfn.PERCENTILE.INC(Tabla1_Resueltas[CicleTime],0.5)</f>
        <v>3</v>
      </c>
    </row>
    <row r="989" spans="1:19" x14ac:dyDescent="0.35">
      <c r="A989" t="s">
        <v>19</v>
      </c>
      <c r="B989" t="s">
        <v>2088</v>
      </c>
      <c r="C989" t="s">
        <v>20</v>
      </c>
      <c r="D989" t="s">
        <v>132</v>
      </c>
      <c r="E989" t="s">
        <v>961</v>
      </c>
      <c r="F989">
        <v>5653814</v>
      </c>
      <c r="G989" s="2">
        <v>44831</v>
      </c>
      <c r="H989" s="2">
        <v>44853</v>
      </c>
      <c r="I989" s="2">
        <v>44833</v>
      </c>
      <c r="J989" s="2">
        <v>44838</v>
      </c>
      <c r="K989" t="s">
        <v>1037</v>
      </c>
      <c r="L989" s="2">
        <v>44838</v>
      </c>
      <c r="M989" s="1">
        <f>Tabla1_Resueltas[[#This Row],[Resuelta]]-Tabla1_Resueltas[[#This Row],[Creada]]</f>
        <v>7</v>
      </c>
      <c r="N989" s="1">
        <f>Tabla1_Resueltas[[#This Row],[Fecha Fin Escalado]]-Tabla1_Resueltas[[#This Row],[Fecha Inicio Escalado]]</f>
        <v>5</v>
      </c>
      <c r="O989" s="1">
        <f>YEAR(Tabla1_Resueltas[[#This Row],[Resuelta]])</f>
        <v>2022</v>
      </c>
      <c r="P989" s="1">
        <f>MONTH(Tabla1_Resueltas[[#This Row],[Resuelta]])</f>
        <v>10</v>
      </c>
      <c r="Q989" s="1">
        <f>_xlfn.PERCENTILE.INC(Tabla1_Resueltas[CicleTime],0.85)</f>
        <v>28</v>
      </c>
      <c r="R989" s="1">
        <f>_xlfn.PERCENTILE.INC(Tabla1_Resueltas[CicleTime],0.7)</f>
        <v>9</v>
      </c>
      <c r="S989" s="1">
        <f>_xlfn.PERCENTILE.INC(Tabla1_Resueltas[CicleTime],0.5)</f>
        <v>3</v>
      </c>
    </row>
    <row r="990" spans="1:19" x14ac:dyDescent="0.35">
      <c r="A990" t="s">
        <v>19</v>
      </c>
      <c r="B990" t="s">
        <v>2086</v>
      </c>
      <c r="C990" t="s">
        <v>20</v>
      </c>
      <c r="D990" t="s">
        <v>132</v>
      </c>
      <c r="E990" t="s">
        <v>964</v>
      </c>
      <c r="F990">
        <v>5640592</v>
      </c>
      <c r="G990" s="2">
        <v>44827</v>
      </c>
      <c r="H990" s="2">
        <v>44854</v>
      </c>
      <c r="I990" s="2">
        <v>44833</v>
      </c>
      <c r="J990" s="2">
        <v>44839</v>
      </c>
      <c r="K990" t="s">
        <v>1037</v>
      </c>
      <c r="L990" s="2">
        <v>44839</v>
      </c>
      <c r="M990" s="1">
        <f>Tabla1_Resueltas[[#This Row],[Resuelta]]-Tabla1_Resueltas[[#This Row],[Creada]]</f>
        <v>12</v>
      </c>
      <c r="N990" s="1">
        <f>Tabla1_Resueltas[[#This Row],[Fecha Fin Escalado]]-Tabla1_Resueltas[[#This Row],[Fecha Inicio Escalado]]</f>
        <v>6</v>
      </c>
      <c r="O990" s="1">
        <f>YEAR(Tabla1_Resueltas[[#This Row],[Resuelta]])</f>
        <v>2022</v>
      </c>
      <c r="P990" s="1">
        <f>MONTH(Tabla1_Resueltas[[#This Row],[Resuelta]])</f>
        <v>10</v>
      </c>
      <c r="Q990" s="1">
        <f>_xlfn.PERCENTILE.INC(Tabla1_Resueltas[CicleTime],0.85)</f>
        <v>28</v>
      </c>
      <c r="R990" s="1">
        <f>_xlfn.PERCENTILE.INC(Tabla1_Resueltas[CicleTime],0.7)</f>
        <v>9</v>
      </c>
      <c r="S990" s="1">
        <f>_xlfn.PERCENTILE.INC(Tabla1_Resueltas[CicleTime],0.5)</f>
        <v>3</v>
      </c>
    </row>
    <row r="991" spans="1:19" x14ac:dyDescent="0.35">
      <c r="A991" t="s">
        <v>19</v>
      </c>
      <c r="B991" t="s">
        <v>2088</v>
      </c>
      <c r="C991" t="s">
        <v>36</v>
      </c>
      <c r="D991" t="s">
        <v>132</v>
      </c>
      <c r="E991" t="s">
        <v>965</v>
      </c>
      <c r="F991">
        <v>5627653</v>
      </c>
      <c r="G991" s="2">
        <v>44825</v>
      </c>
      <c r="H991" s="2">
        <v>44873</v>
      </c>
      <c r="I991" s="2">
        <v>44825</v>
      </c>
      <c r="J991" s="2">
        <v>44858</v>
      </c>
      <c r="K991" t="s">
        <v>1037</v>
      </c>
      <c r="L991" s="2">
        <v>44858</v>
      </c>
      <c r="M991" s="1">
        <f>Tabla1_Resueltas[[#This Row],[Resuelta]]-Tabla1_Resueltas[[#This Row],[Creada]]</f>
        <v>33</v>
      </c>
      <c r="N991" s="1">
        <f>Tabla1_Resueltas[[#This Row],[Fecha Fin Escalado]]-Tabla1_Resueltas[[#This Row],[Fecha Inicio Escalado]]</f>
        <v>33</v>
      </c>
      <c r="O991" s="1">
        <f>YEAR(Tabla1_Resueltas[[#This Row],[Resuelta]])</f>
        <v>2022</v>
      </c>
      <c r="P991" s="1">
        <f>MONTH(Tabla1_Resueltas[[#This Row],[Resuelta]])</f>
        <v>10</v>
      </c>
      <c r="Q991" s="1">
        <f>_xlfn.PERCENTILE.INC(Tabla1_Resueltas[CicleTime],0.85)</f>
        <v>28</v>
      </c>
      <c r="R991" s="1">
        <f>_xlfn.PERCENTILE.INC(Tabla1_Resueltas[CicleTime],0.7)</f>
        <v>9</v>
      </c>
      <c r="S991" s="1">
        <f>_xlfn.PERCENTILE.INC(Tabla1_Resueltas[CicleTime],0.5)</f>
        <v>3</v>
      </c>
    </row>
    <row r="992" spans="1:19" x14ac:dyDescent="0.35">
      <c r="A992" t="s">
        <v>19</v>
      </c>
      <c r="B992" t="s">
        <v>2099</v>
      </c>
      <c r="C992" t="s">
        <v>20</v>
      </c>
      <c r="D992" t="s">
        <v>132</v>
      </c>
      <c r="E992" t="s">
        <v>994</v>
      </c>
      <c r="F992">
        <v>5450776</v>
      </c>
      <c r="G992" s="2">
        <v>44782</v>
      </c>
      <c r="H992" s="2">
        <v>44853</v>
      </c>
      <c r="I992" s="2"/>
      <c r="J992" s="2"/>
      <c r="K992" t="s">
        <v>1037</v>
      </c>
      <c r="L992" s="2">
        <v>44838</v>
      </c>
      <c r="M992" s="1">
        <f>Tabla1_Resueltas[[#This Row],[Resuelta]]-Tabla1_Resueltas[[#This Row],[Creada]]</f>
        <v>56</v>
      </c>
      <c r="N992" s="1">
        <f>Tabla1_Resueltas[[#This Row],[Fecha Fin Escalado]]-Tabla1_Resueltas[[#This Row],[Fecha Inicio Escalado]]</f>
        <v>0</v>
      </c>
      <c r="O992" s="1">
        <f>YEAR(Tabla1_Resueltas[[#This Row],[Resuelta]])</f>
        <v>2022</v>
      </c>
      <c r="P992" s="1">
        <f>MONTH(Tabla1_Resueltas[[#This Row],[Resuelta]])</f>
        <v>10</v>
      </c>
      <c r="Q992" s="1">
        <f>_xlfn.PERCENTILE.INC(Tabla1_Resueltas[CicleTime],0.85)</f>
        <v>28</v>
      </c>
      <c r="R992" s="1">
        <f>_xlfn.PERCENTILE.INC(Tabla1_Resueltas[CicleTime],0.7)</f>
        <v>9</v>
      </c>
      <c r="S992" s="1">
        <f>_xlfn.PERCENTILE.INC(Tabla1_Resueltas[CicleTime],0.5)</f>
        <v>3</v>
      </c>
    </row>
    <row r="993" spans="1:19" x14ac:dyDescent="0.35">
      <c r="A993" t="s">
        <v>19</v>
      </c>
      <c r="B993" t="s">
        <v>2086</v>
      </c>
      <c r="C993" t="s">
        <v>20</v>
      </c>
      <c r="D993" t="s">
        <v>132</v>
      </c>
      <c r="E993" t="s">
        <v>1003</v>
      </c>
      <c r="F993">
        <v>5142245</v>
      </c>
      <c r="G993" s="2">
        <v>44715</v>
      </c>
      <c r="H993" s="2">
        <v>44869</v>
      </c>
      <c r="I993" s="2">
        <v>44715</v>
      </c>
      <c r="J993" s="2">
        <v>44854</v>
      </c>
      <c r="K993" t="s">
        <v>1037</v>
      </c>
      <c r="L993" s="2">
        <v>44854</v>
      </c>
      <c r="M993" s="1">
        <f>Tabla1_Resueltas[[#This Row],[Resuelta]]-Tabla1_Resueltas[[#This Row],[Creada]]</f>
        <v>139</v>
      </c>
      <c r="N993" s="1">
        <f>Tabla1_Resueltas[[#This Row],[Fecha Fin Escalado]]-Tabla1_Resueltas[[#This Row],[Fecha Inicio Escalado]]</f>
        <v>139</v>
      </c>
      <c r="O993" s="1">
        <f>YEAR(Tabla1_Resueltas[[#This Row],[Resuelta]])</f>
        <v>2022</v>
      </c>
      <c r="P993" s="1">
        <f>MONTH(Tabla1_Resueltas[[#This Row],[Resuelta]])</f>
        <v>10</v>
      </c>
      <c r="Q993" s="1">
        <f>_xlfn.PERCENTILE.INC(Tabla1_Resueltas[CicleTime],0.85)</f>
        <v>28</v>
      </c>
      <c r="R993" s="1">
        <f>_xlfn.PERCENTILE.INC(Tabla1_Resueltas[CicleTime],0.7)</f>
        <v>9</v>
      </c>
      <c r="S993" s="1">
        <f>_xlfn.PERCENTILE.INC(Tabla1_Resueltas[CicleTime],0.5)</f>
        <v>3</v>
      </c>
    </row>
    <row r="994" spans="1:19" x14ac:dyDescent="0.35">
      <c r="A994" t="s">
        <v>19</v>
      </c>
      <c r="B994" t="s">
        <v>2088</v>
      </c>
      <c r="C994" t="s">
        <v>20</v>
      </c>
      <c r="D994" t="s">
        <v>132</v>
      </c>
      <c r="E994" t="s">
        <v>1009</v>
      </c>
      <c r="F994">
        <v>4759234</v>
      </c>
      <c r="G994" s="2">
        <v>44641</v>
      </c>
      <c r="H994" s="2">
        <v>44877</v>
      </c>
      <c r="I994" s="2">
        <v>44683</v>
      </c>
      <c r="J994" s="2">
        <v>44862</v>
      </c>
      <c r="K994" t="s">
        <v>1037</v>
      </c>
      <c r="L994" s="2">
        <v>44862</v>
      </c>
      <c r="M994" s="1">
        <f>Tabla1_Resueltas[[#This Row],[Resuelta]]-Tabla1_Resueltas[[#This Row],[Creada]]</f>
        <v>221</v>
      </c>
      <c r="N994" s="1">
        <f>Tabla1_Resueltas[[#This Row],[Fecha Fin Escalado]]-Tabla1_Resueltas[[#This Row],[Fecha Inicio Escalado]]</f>
        <v>179</v>
      </c>
      <c r="O994" s="1">
        <f>YEAR(Tabla1_Resueltas[[#This Row],[Resuelta]])</f>
        <v>2022</v>
      </c>
      <c r="P994" s="1">
        <f>MONTH(Tabla1_Resueltas[[#This Row],[Resuelta]])</f>
        <v>10</v>
      </c>
      <c r="Q994" s="1">
        <f>_xlfn.PERCENTILE.INC(Tabla1_Resueltas[CicleTime],0.85)</f>
        <v>28</v>
      </c>
      <c r="R994" s="1">
        <f>_xlfn.PERCENTILE.INC(Tabla1_Resueltas[CicleTime],0.7)</f>
        <v>9</v>
      </c>
      <c r="S994" s="1">
        <f>_xlfn.PERCENTILE.INC(Tabla1_Resueltas[CicleTime],0.5)</f>
        <v>3</v>
      </c>
    </row>
    <row r="995" spans="1:19" x14ac:dyDescent="0.35">
      <c r="A995" t="s">
        <v>19</v>
      </c>
      <c r="B995" t="s">
        <v>2088</v>
      </c>
      <c r="C995" t="s">
        <v>20</v>
      </c>
      <c r="D995" t="s">
        <v>132</v>
      </c>
      <c r="E995" t="s">
        <v>1038</v>
      </c>
      <c r="F995">
        <v>5675373</v>
      </c>
      <c r="G995" s="2">
        <v>44834</v>
      </c>
      <c r="H995" s="2">
        <v>44850</v>
      </c>
      <c r="I995" s="2"/>
      <c r="J995" s="2"/>
      <c r="K995" t="s">
        <v>1037</v>
      </c>
      <c r="L995" s="2">
        <v>44834</v>
      </c>
      <c r="M995" s="1">
        <f>Tabla1_Resueltas[[#This Row],[Resuelta]]-Tabla1_Resueltas[[#This Row],[Creada]]</f>
        <v>0</v>
      </c>
      <c r="N995" s="1">
        <f>Tabla1_Resueltas[[#This Row],[Fecha Fin Escalado]]-Tabla1_Resueltas[[#This Row],[Fecha Inicio Escalado]]</f>
        <v>0</v>
      </c>
      <c r="O995" s="1">
        <f>YEAR(Tabla1_Resueltas[[#This Row],[Resuelta]])</f>
        <v>2022</v>
      </c>
      <c r="P995" s="1">
        <f>MONTH(Tabla1_Resueltas[[#This Row],[Resuelta]])</f>
        <v>9</v>
      </c>
      <c r="Q995" s="1">
        <f>_xlfn.PERCENTILE.INC(Tabla1_Resueltas[CicleTime],0.85)</f>
        <v>28</v>
      </c>
      <c r="R995" s="1">
        <f>_xlfn.PERCENTILE.INC(Tabla1_Resueltas[CicleTime],0.7)</f>
        <v>9</v>
      </c>
      <c r="S995" s="1">
        <f>_xlfn.PERCENTILE.INC(Tabla1_Resueltas[CicleTime],0.5)</f>
        <v>3</v>
      </c>
    </row>
    <row r="996" spans="1:19" x14ac:dyDescent="0.35">
      <c r="A996" t="s">
        <v>19</v>
      </c>
      <c r="B996" t="s">
        <v>2088</v>
      </c>
      <c r="C996" t="s">
        <v>20</v>
      </c>
      <c r="D996" t="s">
        <v>132</v>
      </c>
      <c r="E996" t="s">
        <v>1039</v>
      </c>
      <c r="F996">
        <v>5672048</v>
      </c>
      <c r="G996" s="2">
        <v>44834</v>
      </c>
      <c r="H996" s="2">
        <v>44850</v>
      </c>
      <c r="I996" s="2"/>
      <c r="J996" s="2"/>
      <c r="K996" t="s">
        <v>1037</v>
      </c>
      <c r="L996" s="2">
        <v>44834</v>
      </c>
      <c r="M996" s="1">
        <f>Tabla1_Resueltas[[#This Row],[Resuelta]]-Tabla1_Resueltas[[#This Row],[Creada]]</f>
        <v>0</v>
      </c>
      <c r="N996" s="1">
        <f>Tabla1_Resueltas[[#This Row],[Fecha Fin Escalado]]-Tabla1_Resueltas[[#This Row],[Fecha Inicio Escalado]]</f>
        <v>0</v>
      </c>
      <c r="O996" s="1">
        <f>YEAR(Tabla1_Resueltas[[#This Row],[Resuelta]])</f>
        <v>2022</v>
      </c>
      <c r="P996" s="1">
        <f>MONTH(Tabla1_Resueltas[[#This Row],[Resuelta]])</f>
        <v>9</v>
      </c>
      <c r="Q996" s="1">
        <f>_xlfn.PERCENTILE.INC(Tabla1_Resueltas[CicleTime],0.85)</f>
        <v>28</v>
      </c>
      <c r="R996" s="1">
        <f>_xlfn.PERCENTILE.INC(Tabla1_Resueltas[CicleTime],0.7)</f>
        <v>9</v>
      </c>
      <c r="S996" s="1">
        <f>_xlfn.PERCENTILE.INC(Tabla1_Resueltas[CicleTime],0.5)</f>
        <v>3</v>
      </c>
    </row>
    <row r="997" spans="1:19" x14ac:dyDescent="0.35">
      <c r="A997" t="s">
        <v>17</v>
      </c>
      <c r="B997" t="s">
        <v>2083</v>
      </c>
      <c r="C997" t="s">
        <v>20</v>
      </c>
      <c r="D997" t="s">
        <v>132</v>
      </c>
      <c r="E997" t="s">
        <v>1040</v>
      </c>
      <c r="F997">
        <v>5667883</v>
      </c>
      <c r="G997" s="2">
        <v>44833</v>
      </c>
      <c r="H997" s="2">
        <v>44848</v>
      </c>
      <c r="I997" s="2"/>
      <c r="J997" s="2"/>
      <c r="K997" t="s">
        <v>1037</v>
      </c>
      <c r="L997" s="2">
        <v>44833</v>
      </c>
      <c r="M997" s="1">
        <f>Tabla1_Resueltas[[#This Row],[Resuelta]]-Tabla1_Resueltas[[#This Row],[Creada]]</f>
        <v>0</v>
      </c>
      <c r="N997" s="1">
        <f>Tabla1_Resueltas[[#This Row],[Fecha Fin Escalado]]-Tabla1_Resueltas[[#This Row],[Fecha Inicio Escalado]]</f>
        <v>0</v>
      </c>
      <c r="O997" s="1">
        <f>YEAR(Tabla1_Resueltas[[#This Row],[Resuelta]])</f>
        <v>2022</v>
      </c>
      <c r="P997" s="1">
        <f>MONTH(Tabla1_Resueltas[[#This Row],[Resuelta]])</f>
        <v>9</v>
      </c>
      <c r="Q997" s="1">
        <f>_xlfn.PERCENTILE.INC(Tabla1_Resueltas[CicleTime],0.85)</f>
        <v>28</v>
      </c>
      <c r="R997" s="1">
        <f>_xlfn.PERCENTILE.INC(Tabla1_Resueltas[CicleTime],0.7)</f>
        <v>9</v>
      </c>
      <c r="S997" s="1">
        <f>_xlfn.PERCENTILE.INC(Tabla1_Resueltas[CicleTime],0.5)</f>
        <v>3</v>
      </c>
    </row>
    <row r="998" spans="1:19" x14ac:dyDescent="0.35">
      <c r="A998" t="s">
        <v>17</v>
      </c>
      <c r="B998" t="s">
        <v>2083</v>
      </c>
      <c r="C998" t="s">
        <v>20</v>
      </c>
      <c r="D998" t="s">
        <v>132</v>
      </c>
      <c r="E998" t="s">
        <v>1041</v>
      </c>
      <c r="F998">
        <v>5667050</v>
      </c>
      <c r="G998" s="2">
        <v>44833</v>
      </c>
      <c r="H998" s="2">
        <v>44848</v>
      </c>
      <c r="I998" s="2"/>
      <c r="J998" s="2"/>
      <c r="K998" t="s">
        <v>1037</v>
      </c>
      <c r="L998" s="2">
        <v>44833</v>
      </c>
      <c r="M998" s="1">
        <f>Tabla1_Resueltas[[#This Row],[Resuelta]]-Tabla1_Resueltas[[#This Row],[Creada]]</f>
        <v>0</v>
      </c>
      <c r="N998" s="1">
        <f>Tabla1_Resueltas[[#This Row],[Fecha Fin Escalado]]-Tabla1_Resueltas[[#This Row],[Fecha Inicio Escalado]]</f>
        <v>0</v>
      </c>
      <c r="O998" s="1">
        <f>YEAR(Tabla1_Resueltas[[#This Row],[Resuelta]])</f>
        <v>2022</v>
      </c>
      <c r="P998" s="1">
        <f>MONTH(Tabla1_Resueltas[[#This Row],[Resuelta]])</f>
        <v>9</v>
      </c>
      <c r="Q998" s="1">
        <f>_xlfn.PERCENTILE.INC(Tabla1_Resueltas[CicleTime],0.85)</f>
        <v>28</v>
      </c>
      <c r="R998" s="1">
        <f>_xlfn.PERCENTILE.INC(Tabla1_Resueltas[CicleTime],0.7)</f>
        <v>9</v>
      </c>
      <c r="S998" s="1">
        <f>_xlfn.PERCENTILE.INC(Tabla1_Resueltas[CicleTime],0.5)</f>
        <v>3</v>
      </c>
    </row>
    <row r="999" spans="1:19" x14ac:dyDescent="0.35">
      <c r="A999" t="s">
        <v>17</v>
      </c>
      <c r="B999" t="s">
        <v>2083</v>
      </c>
      <c r="C999" t="s">
        <v>20</v>
      </c>
      <c r="D999" t="s">
        <v>132</v>
      </c>
      <c r="E999" t="s">
        <v>1042</v>
      </c>
      <c r="F999">
        <v>5665534</v>
      </c>
      <c r="G999" s="2">
        <v>44833</v>
      </c>
      <c r="H999" s="2">
        <v>44848</v>
      </c>
      <c r="I999" s="2"/>
      <c r="J999" s="2"/>
      <c r="K999" t="s">
        <v>1037</v>
      </c>
      <c r="L999" s="2">
        <v>44833</v>
      </c>
      <c r="M999" s="1">
        <f>Tabla1_Resueltas[[#This Row],[Resuelta]]-Tabla1_Resueltas[[#This Row],[Creada]]</f>
        <v>0</v>
      </c>
      <c r="N999" s="1">
        <f>Tabla1_Resueltas[[#This Row],[Fecha Fin Escalado]]-Tabla1_Resueltas[[#This Row],[Fecha Inicio Escalado]]</f>
        <v>0</v>
      </c>
      <c r="O999" s="1">
        <f>YEAR(Tabla1_Resueltas[[#This Row],[Resuelta]])</f>
        <v>2022</v>
      </c>
      <c r="P999" s="1">
        <f>MONTH(Tabla1_Resueltas[[#This Row],[Resuelta]])</f>
        <v>9</v>
      </c>
      <c r="Q999" s="1">
        <f>_xlfn.PERCENTILE.INC(Tabla1_Resueltas[CicleTime],0.85)</f>
        <v>28</v>
      </c>
      <c r="R999" s="1">
        <f>_xlfn.PERCENTILE.INC(Tabla1_Resueltas[CicleTime],0.7)</f>
        <v>9</v>
      </c>
      <c r="S999" s="1">
        <f>_xlfn.PERCENTILE.INC(Tabla1_Resueltas[CicleTime],0.5)</f>
        <v>3</v>
      </c>
    </row>
    <row r="1000" spans="1:19" x14ac:dyDescent="0.35">
      <c r="A1000" t="s">
        <v>19</v>
      </c>
      <c r="B1000" t="s">
        <v>2088</v>
      </c>
      <c r="C1000" t="s">
        <v>20</v>
      </c>
      <c r="D1000" t="s">
        <v>132</v>
      </c>
      <c r="E1000" t="s">
        <v>1043</v>
      </c>
      <c r="F1000">
        <v>5661632</v>
      </c>
      <c r="G1000" s="2">
        <v>44832</v>
      </c>
      <c r="H1000" s="2">
        <v>44848</v>
      </c>
      <c r="I1000" s="2"/>
      <c r="J1000" s="2"/>
      <c r="K1000" t="s">
        <v>1037</v>
      </c>
      <c r="L1000" s="2">
        <v>44832</v>
      </c>
      <c r="M1000" s="1">
        <f>Tabla1_Resueltas[[#This Row],[Resuelta]]-Tabla1_Resueltas[[#This Row],[Creada]]</f>
        <v>0</v>
      </c>
      <c r="N1000" s="1">
        <f>Tabla1_Resueltas[[#This Row],[Fecha Fin Escalado]]-Tabla1_Resueltas[[#This Row],[Fecha Inicio Escalado]]</f>
        <v>0</v>
      </c>
      <c r="O1000" s="1">
        <f>YEAR(Tabla1_Resueltas[[#This Row],[Resuelta]])</f>
        <v>2022</v>
      </c>
      <c r="P1000" s="1">
        <f>MONTH(Tabla1_Resueltas[[#This Row],[Resuelta]])</f>
        <v>9</v>
      </c>
      <c r="Q1000" s="1">
        <f>_xlfn.PERCENTILE.INC(Tabla1_Resueltas[CicleTime],0.85)</f>
        <v>28</v>
      </c>
      <c r="R1000" s="1">
        <f>_xlfn.PERCENTILE.INC(Tabla1_Resueltas[CicleTime],0.7)</f>
        <v>9</v>
      </c>
      <c r="S1000" s="1">
        <f>_xlfn.PERCENTILE.INC(Tabla1_Resueltas[CicleTime],0.5)</f>
        <v>3</v>
      </c>
    </row>
    <row r="1001" spans="1:19" x14ac:dyDescent="0.35">
      <c r="A1001" t="s">
        <v>17</v>
      </c>
      <c r="B1001" t="s">
        <v>2083</v>
      </c>
      <c r="C1001" t="s">
        <v>20</v>
      </c>
      <c r="D1001" t="s">
        <v>132</v>
      </c>
      <c r="E1001" t="s">
        <v>1044</v>
      </c>
      <c r="F1001">
        <v>5661149</v>
      </c>
      <c r="G1001" s="2">
        <v>44832</v>
      </c>
      <c r="H1001" s="2">
        <v>44848</v>
      </c>
      <c r="I1001" s="2"/>
      <c r="J1001" s="2"/>
      <c r="K1001" t="s">
        <v>1037</v>
      </c>
      <c r="L1001" s="2">
        <v>44832</v>
      </c>
      <c r="M1001" s="1">
        <f>Tabla1_Resueltas[[#This Row],[Resuelta]]-Tabla1_Resueltas[[#This Row],[Creada]]</f>
        <v>0</v>
      </c>
      <c r="N1001" s="1">
        <f>Tabla1_Resueltas[[#This Row],[Fecha Fin Escalado]]-Tabla1_Resueltas[[#This Row],[Fecha Inicio Escalado]]</f>
        <v>0</v>
      </c>
      <c r="O1001" s="1">
        <f>YEAR(Tabla1_Resueltas[[#This Row],[Resuelta]])</f>
        <v>2022</v>
      </c>
      <c r="P1001" s="1">
        <f>MONTH(Tabla1_Resueltas[[#This Row],[Resuelta]])</f>
        <v>9</v>
      </c>
      <c r="Q1001" s="1">
        <f>_xlfn.PERCENTILE.INC(Tabla1_Resueltas[CicleTime],0.85)</f>
        <v>28</v>
      </c>
      <c r="R1001" s="1">
        <f>_xlfn.PERCENTILE.INC(Tabla1_Resueltas[CicleTime],0.7)</f>
        <v>9</v>
      </c>
      <c r="S1001" s="1">
        <f>_xlfn.PERCENTILE.INC(Tabla1_Resueltas[CicleTime],0.5)</f>
        <v>3</v>
      </c>
    </row>
    <row r="1002" spans="1:19" x14ac:dyDescent="0.35">
      <c r="A1002" t="s">
        <v>19</v>
      </c>
      <c r="B1002" t="s">
        <v>2088</v>
      </c>
      <c r="C1002" t="s">
        <v>20</v>
      </c>
      <c r="D1002" t="s">
        <v>132</v>
      </c>
      <c r="E1002" t="s">
        <v>1045</v>
      </c>
      <c r="F1002">
        <v>5660043</v>
      </c>
      <c r="G1002" s="2">
        <v>44832</v>
      </c>
      <c r="H1002" s="2">
        <v>44848</v>
      </c>
      <c r="I1002" s="2"/>
      <c r="J1002" s="2"/>
      <c r="K1002" t="s">
        <v>1037</v>
      </c>
      <c r="L1002" s="2">
        <v>44832</v>
      </c>
      <c r="M1002" s="1">
        <f>Tabla1_Resueltas[[#This Row],[Resuelta]]-Tabla1_Resueltas[[#This Row],[Creada]]</f>
        <v>0</v>
      </c>
      <c r="N1002" s="1">
        <f>Tabla1_Resueltas[[#This Row],[Fecha Fin Escalado]]-Tabla1_Resueltas[[#This Row],[Fecha Inicio Escalado]]</f>
        <v>0</v>
      </c>
      <c r="O1002" s="1">
        <f>YEAR(Tabla1_Resueltas[[#This Row],[Resuelta]])</f>
        <v>2022</v>
      </c>
      <c r="P1002" s="1">
        <f>MONTH(Tabla1_Resueltas[[#This Row],[Resuelta]])</f>
        <v>9</v>
      </c>
      <c r="Q1002" s="1">
        <f>_xlfn.PERCENTILE.INC(Tabla1_Resueltas[CicleTime],0.85)</f>
        <v>28</v>
      </c>
      <c r="R1002" s="1">
        <f>_xlfn.PERCENTILE.INC(Tabla1_Resueltas[CicleTime],0.7)</f>
        <v>9</v>
      </c>
      <c r="S1002" s="1">
        <f>_xlfn.PERCENTILE.INC(Tabla1_Resueltas[CicleTime],0.5)</f>
        <v>3</v>
      </c>
    </row>
    <row r="1003" spans="1:19" x14ac:dyDescent="0.35">
      <c r="A1003" t="s">
        <v>17</v>
      </c>
      <c r="B1003" t="s">
        <v>2083</v>
      </c>
      <c r="C1003" t="s">
        <v>18</v>
      </c>
      <c r="D1003" t="s">
        <v>132</v>
      </c>
      <c r="E1003" t="s">
        <v>1046</v>
      </c>
      <c r="F1003">
        <v>5654857</v>
      </c>
      <c r="G1003" s="2">
        <v>44831</v>
      </c>
      <c r="H1003" s="2">
        <v>44846</v>
      </c>
      <c r="I1003" s="2"/>
      <c r="J1003" s="2"/>
      <c r="K1003" t="s">
        <v>1037</v>
      </c>
      <c r="L1003" s="2">
        <v>44831</v>
      </c>
      <c r="M1003" s="1">
        <f>Tabla1_Resueltas[[#This Row],[Resuelta]]-Tabla1_Resueltas[[#This Row],[Creada]]</f>
        <v>0</v>
      </c>
      <c r="N1003" s="1">
        <f>Tabla1_Resueltas[[#This Row],[Fecha Fin Escalado]]-Tabla1_Resueltas[[#This Row],[Fecha Inicio Escalado]]</f>
        <v>0</v>
      </c>
      <c r="O1003" s="1">
        <f>YEAR(Tabla1_Resueltas[[#This Row],[Resuelta]])</f>
        <v>2022</v>
      </c>
      <c r="P1003" s="1">
        <f>MONTH(Tabla1_Resueltas[[#This Row],[Resuelta]])</f>
        <v>9</v>
      </c>
      <c r="Q1003" s="1">
        <f>_xlfn.PERCENTILE.INC(Tabla1_Resueltas[CicleTime],0.85)</f>
        <v>28</v>
      </c>
      <c r="R1003" s="1">
        <f>_xlfn.PERCENTILE.INC(Tabla1_Resueltas[CicleTime],0.7)</f>
        <v>9</v>
      </c>
      <c r="S1003" s="1">
        <f>_xlfn.PERCENTILE.INC(Tabla1_Resueltas[CicleTime],0.5)</f>
        <v>3</v>
      </c>
    </row>
    <row r="1004" spans="1:19" x14ac:dyDescent="0.35">
      <c r="A1004" t="s">
        <v>19</v>
      </c>
      <c r="B1004" t="s">
        <v>2088</v>
      </c>
      <c r="C1004" t="s">
        <v>20</v>
      </c>
      <c r="D1004" t="s">
        <v>132</v>
      </c>
      <c r="E1004" t="s">
        <v>1047</v>
      </c>
      <c r="F1004">
        <v>5653831</v>
      </c>
      <c r="G1004" s="2">
        <v>44831</v>
      </c>
      <c r="H1004" s="2">
        <v>44848</v>
      </c>
      <c r="I1004" s="2">
        <v>44831</v>
      </c>
      <c r="J1004" s="2">
        <v>44832</v>
      </c>
      <c r="K1004" t="s">
        <v>1037</v>
      </c>
      <c r="L1004" s="2">
        <v>44832</v>
      </c>
      <c r="M1004" s="1">
        <f>Tabla1_Resueltas[[#This Row],[Resuelta]]-Tabla1_Resueltas[[#This Row],[Creada]]</f>
        <v>1</v>
      </c>
      <c r="N1004" s="1">
        <f>Tabla1_Resueltas[[#This Row],[Fecha Fin Escalado]]-Tabla1_Resueltas[[#This Row],[Fecha Inicio Escalado]]</f>
        <v>1</v>
      </c>
      <c r="O1004" s="1">
        <f>YEAR(Tabla1_Resueltas[[#This Row],[Resuelta]])</f>
        <v>2022</v>
      </c>
      <c r="P1004" s="1">
        <f>MONTH(Tabla1_Resueltas[[#This Row],[Resuelta]])</f>
        <v>9</v>
      </c>
      <c r="Q1004" s="1">
        <f>_xlfn.PERCENTILE.INC(Tabla1_Resueltas[CicleTime],0.85)</f>
        <v>28</v>
      </c>
      <c r="R1004" s="1">
        <f>_xlfn.PERCENTILE.INC(Tabla1_Resueltas[CicleTime],0.7)</f>
        <v>9</v>
      </c>
      <c r="S1004" s="1">
        <f>_xlfn.PERCENTILE.INC(Tabla1_Resueltas[CicleTime],0.5)</f>
        <v>3</v>
      </c>
    </row>
    <row r="1005" spans="1:19" x14ac:dyDescent="0.35">
      <c r="A1005" t="s">
        <v>19</v>
      </c>
      <c r="B1005" t="s">
        <v>2088</v>
      </c>
      <c r="C1005" t="s">
        <v>20</v>
      </c>
      <c r="D1005" t="s">
        <v>132</v>
      </c>
      <c r="E1005" t="s">
        <v>1048</v>
      </c>
      <c r="F1005">
        <v>5647862</v>
      </c>
      <c r="G1005" s="2">
        <v>44830</v>
      </c>
      <c r="H1005" s="2">
        <v>44850</v>
      </c>
      <c r="I1005" s="2">
        <v>44830</v>
      </c>
      <c r="J1005" s="2">
        <v>44834</v>
      </c>
      <c r="K1005" t="s">
        <v>1037</v>
      </c>
      <c r="L1005" s="2">
        <v>44834</v>
      </c>
      <c r="M1005" s="1">
        <f>Tabla1_Resueltas[[#This Row],[Resuelta]]-Tabla1_Resueltas[[#This Row],[Creada]]</f>
        <v>4</v>
      </c>
      <c r="N1005" s="1">
        <f>Tabla1_Resueltas[[#This Row],[Fecha Fin Escalado]]-Tabla1_Resueltas[[#This Row],[Fecha Inicio Escalado]]</f>
        <v>4</v>
      </c>
      <c r="O1005" s="1">
        <f>YEAR(Tabla1_Resueltas[[#This Row],[Resuelta]])</f>
        <v>2022</v>
      </c>
      <c r="P1005" s="1">
        <f>MONTH(Tabla1_Resueltas[[#This Row],[Resuelta]])</f>
        <v>9</v>
      </c>
      <c r="Q1005" s="1">
        <f>_xlfn.PERCENTILE.INC(Tabla1_Resueltas[CicleTime],0.85)</f>
        <v>28</v>
      </c>
      <c r="R1005" s="1">
        <f>_xlfn.PERCENTILE.INC(Tabla1_Resueltas[CicleTime],0.7)</f>
        <v>9</v>
      </c>
      <c r="S1005" s="1">
        <f>_xlfn.PERCENTILE.INC(Tabla1_Resueltas[CicleTime],0.5)</f>
        <v>3</v>
      </c>
    </row>
    <row r="1006" spans="1:19" x14ac:dyDescent="0.35">
      <c r="A1006" t="s">
        <v>17</v>
      </c>
      <c r="B1006" t="s">
        <v>2083</v>
      </c>
      <c r="C1006" t="s">
        <v>20</v>
      </c>
      <c r="D1006" t="s">
        <v>132</v>
      </c>
      <c r="E1006" t="s">
        <v>1049</v>
      </c>
      <c r="F1006">
        <v>5647656</v>
      </c>
      <c r="G1006" s="2">
        <v>44830</v>
      </c>
      <c r="H1006" s="2">
        <v>44845</v>
      </c>
      <c r="I1006" s="2"/>
      <c r="J1006" s="2"/>
      <c r="K1006" t="s">
        <v>1037</v>
      </c>
      <c r="L1006" s="2">
        <v>44830</v>
      </c>
      <c r="M1006" s="1">
        <f>Tabla1_Resueltas[[#This Row],[Resuelta]]-Tabla1_Resueltas[[#This Row],[Creada]]</f>
        <v>0</v>
      </c>
      <c r="N1006" s="1">
        <f>Tabla1_Resueltas[[#This Row],[Fecha Fin Escalado]]-Tabla1_Resueltas[[#This Row],[Fecha Inicio Escalado]]</f>
        <v>0</v>
      </c>
      <c r="O1006" s="1">
        <f>YEAR(Tabla1_Resueltas[[#This Row],[Resuelta]])</f>
        <v>2022</v>
      </c>
      <c r="P1006" s="1">
        <f>MONTH(Tabla1_Resueltas[[#This Row],[Resuelta]])</f>
        <v>9</v>
      </c>
      <c r="Q1006" s="1">
        <f>_xlfn.PERCENTILE.INC(Tabla1_Resueltas[CicleTime],0.85)</f>
        <v>28</v>
      </c>
      <c r="R1006" s="1">
        <f>_xlfn.PERCENTILE.INC(Tabla1_Resueltas[CicleTime],0.7)</f>
        <v>9</v>
      </c>
      <c r="S1006" s="1">
        <f>_xlfn.PERCENTILE.INC(Tabla1_Resueltas[CicleTime],0.5)</f>
        <v>3</v>
      </c>
    </row>
    <row r="1007" spans="1:19" x14ac:dyDescent="0.35">
      <c r="A1007" t="s">
        <v>19</v>
      </c>
      <c r="B1007" t="s">
        <v>2086</v>
      </c>
      <c r="C1007" t="s">
        <v>20</v>
      </c>
      <c r="D1007" t="s">
        <v>132</v>
      </c>
      <c r="E1007" t="s">
        <v>1050</v>
      </c>
      <c r="F1007">
        <v>5647610</v>
      </c>
      <c r="G1007" s="2">
        <v>44830</v>
      </c>
      <c r="H1007" s="2">
        <v>44846</v>
      </c>
      <c r="I1007" s="2">
        <v>44830</v>
      </c>
      <c r="J1007" s="2">
        <v>44831</v>
      </c>
      <c r="K1007" t="s">
        <v>1037</v>
      </c>
      <c r="L1007" s="2">
        <v>44831</v>
      </c>
      <c r="M1007" s="1">
        <f>Tabla1_Resueltas[[#This Row],[Resuelta]]-Tabla1_Resueltas[[#This Row],[Creada]]</f>
        <v>1</v>
      </c>
      <c r="N1007" s="1">
        <f>Tabla1_Resueltas[[#This Row],[Fecha Fin Escalado]]-Tabla1_Resueltas[[#This Row],[Fecha Inicio Escalado]]</f>
        <v>1</v>
      </c>
      <c r="O1007" s="1">
        <f>YEAR(Tabla1_Resueltas[[#This Row],[Resuelta]])</f>
        <v>2022</v>
      </c>
      <c r="P1007" s="1">
        <f>MONTH(Tabla1_Resueltas[[#This Row],[Resuelta]])</f>
        <v>9</v>
      </c>
      <c r="Q1007" s="1">
        <f>_xlfn.PERCENTILE.INC(Tabla1_Resueltas[CicleTime],0.85)</f>
        <v>28</v>
      </c>
      <c r="R1007" s="1">
        <f>_xlfn.PERCENTILE.INC(Tabla1_Resueltas[CicleTime],0.7)</f>
        <v>9</v>
      </c>
      <c r="S1007" s="1">
        <f>_xlfn.PERCENTILE.INC(Tabla1_Resueltas[CicleTime],0.5)</f>
        <v>3</v>
      </c>
    </row>
    <row r="1008" spans="1:19" x14ac:dyDescent="0.35">
      <c r="A1008" t="s">
        <v>19</v>
      </c>
      <c r="B1008" t="s">
        <v>2086</v>
      </c>
      <c r="C1008" t="s">
        <v>20</v>
      </c>
      <c r="D1008" t="s">
        <v>132</v>
      </c>
      <c r="E1008" t="s">
        <v>1051</v>
      </c>
      <c r="F1008">
        <v>5647299</v>
      </c>
      <c r="G1008" s="2">
        <v>44830</v>
      </c>
      <c r="H1008" s="2">
        <v>44845</v>
      </c>
      <c r="I1008" s="2"/>
      <c r="J1008" s="2"/>
      <c r="K1008" t="s">
        <v>1037</v>
      </c>
      <c r="L1008" s="2">
        <v>44830</v>
      </c>
      <c r="M1008" s="1">
        <f>Tabla1_Resueltas[[#This Row],[Resuelta]]-Tabla1_Resueltas[[#This Row],[Creada]]</f>
        <v>0</v>
      </c>
      <c r="N1008" s="1">
        <f>Tabla1_Resueltas[[#This Row],[Fecha Fin Escalado]]-Tabla1_Resueltas[[#This Row],[Fecha Inicio Escalado]]</f>
        <v>0</v>
      </c>
      <c r="O1008" s="1">
        <f>YEAR(Tabla1_Resueltas[[#This Row],[Resuelta]])</f>
        <v>2022</v>
      </c>
      <c r="P1008" s="1">
        <f>MONTH(Tabla1_Resueltas[[#This Row],[Resuelta]])</f>
        <v>9</v>
      </c>
      <c r="Q1008" s="1">
        <f>_xlfn.PERCENTILE.INC(Tabla1_Resueltas[CicleTime],0.85)</f>
        <v>28</v>
      </c>
      <c r="R1008" s="1">
        <f>_xlfn.PERCENTILE.INC(Tabla1_Resueltas[CicleTime],0.7)</f>
        <v>9</v>
      </c>
      <c r="S1008" s="1">
        <f>_xlfn.PERCENTILE.INC(Tabla1_Resueltas[CicleTime],0.5)</f>
        <v>3</v>
      </c>
    </row>
    <row r="1009" spans="1:19" x14ac:dyDescent="0.35">
      <c r="A1009" t="s">
        <v>19</v>
      </c>
      <c r="B1009" t="s">
        <v>2086</v>
      </c>
      <c r="C1009" t="s">
        <v>36</v>
      </c>
      <c r="D1009" t="s">
        <v>132</v>
      </c>
      <c r="E1009" t="s">
        <v>1052</v>
      </c>
      <c r="F1009">
        <v>5647283</v>
      </c>
      <c r="G1009" s="2">
        <v>44830</v>
      </c>
      <c r="H1009" s="2">
        <v>44846</v>
      </c>
      <c r="I1009" s="2">
        <v>44830</v>
      </c>
      <c r="J1009" s="2">
        <v>44831</v>
      </c>
      <c r="K1009" t="s">
        <v>1037</v>
      </c>
      <c r="L1009" s="2">
        <v>44831</v>
      </c>
      <c r="M1009" s="1">
        <f>Tabla1_Resueltas[[#This Row],[Resuelta]]-Tabla1_Resueltas[[#This Row],[Creada]]</f>
        <v>1</v>
      </c>
      <c r="N1009" s="1">
        <f>Tabla1_Resueltas[[#This Row],[Fecha Fin Escalado]]-Tabla1_Resueltas[[#This Row],[Fecha Inicio Escalado]]</f>
        <v>1</v>
      </c>
      <c r="O1009" s="1">
        <f>YEAR(Tabla1_Resueltas[[#This Row],[Resuelta]])</f>
        <v>2022</v>
      </c>
      <c r="P1009" s="1">
        <f>MONTH(Tabla1_Resueltas[[#This Row],[Resuelta]])</f>
        <v>9</v>
      </c>
      <c r="Q1009" s="1">
        <f>_xlfn.PERCENTILE.INC(Tabla1_Resueltas[CicleTime],0.85)</f>
        <v>28</v>
      </c>
      <c r="R1009" s="1">
        <f>_xlfn.PERCENTILE.INC(Tabla1_Resueltas[CicleTime],0.7)</f>
        <v>9</v>
      </c>
      <c r="S1009" s="1">
        <f>_xlfn.PERCENTILE.INC(Tabla1_Resueltas[CicleTime],0.5)</f>
        <v>3</v>
      </c>
    </row>
    <row r="1010" spans="1:19" x14ac:dyDescent="0.35">
      <c r="A1010" t="s">
        <v>19</v>
      </c>
      <c r="B1010" t="s">
        <v>2088</v>
      </c>
      <c r="C1010" t="s">
        <v>20</v>
      </c>
      <c r="D1010" t="s">
        <v>132</v>
      </c>
      <c r="E1010" t="s">
        <v>1053</v>
      </c>
      <c r="F1010">
        <v>5647087</v>
      </c>
      <c r="G1010" s="2">
        <v>44830</v>
      </c>
      <c r="H1010" s="2">
        <v>44845</v>
      </c>
      <c r="I1010" s="2"/>
      <c r="J1010" s="2"/>
      <c r="K1010" t="s">
        <v>1037</v>
      </c>
      <c r="L1010" s="2">
        <v>44830</v>
      </c>
      <c r="M1010" s="1">
        <f>Tabla1_Resueltas[[#This Row],[Resuelta]]-Tabla1_Resueltas[[#This Row],[Creada]]</f>
        <v>0</v>
      </c>
      <c r="N1010" s="1">
        <f>Tabla1_Resueltas[[#This Row],[Fecha Fin Escalado]]-Tabla1_Resueltas[[#This Row],[Fecha Inicio Escalado]]</f>
        <v>0</v>
      </c>
      <c r="O1010" s="1">
        <f>YEAR(Tabla1_Resueltas[[#This Row],[Resuelta]])</f>
        <v>2022</v>
      </c>
      <c r="P1010" s="1">
        <f>MONTH(Tabla1_Resueltas[[#This Row],[Resuelta]])</f>
        <v>9</v>
      </c>
      <c r="Q1010" s="1">
        <f>_xlfn.PERCENTILE.INC(Tabla1_Resueltas[CicleTime],0.85)</f>
        <v>28</v>
      </c>
      <c r="R1010" s="1">
        <f>_xlfn.PERCENTILE.INC(Tabla1_Resueltas[CicleTime],0.7)</f>
        <v>9</v>
      </c>
      <c r="S1010" s="1">
        <f>_xlfn.PERCENTILE.INC(Tabla1_Resueltas[CicleTime],0.5)</f>
        <v>3</v>
      </c>
    </row>
    <row r="1011" spans="1:19" x14ac:dyDescent="0.35">
      <c r="A1011" t="s">
        <v>19</v>
      </c>
      <c r="B1011" t="s">
        <v>2095</v>
      </c>
      <c r="C1011" t="s">
        <v>18</v>
      </c>
      <c r="D1011" t="s">
        <v>132</v>
      </c>
      <c r="E1011" t="s">
        <v>1054</v>
      </c>
      <c r="F1011">
        <v>5644963</v>
      </c>
      <c r="G1011" s="2">
        <v>44828</v>
      </c>
      <c r="H1011" s="2">
        <v>44850</v>
      </c>
      <c r="I1011" s="2"/>
      <c r="J1011" s="2"/>
      <c r="K1011" t="s">
        <v>1037</v>
      </c>
      <c r="L1011" s="2">
        <v>44834</v>
      </c>
      <c r="M1011" s="1">
        <f>Tabla1_Resueltas[[#This Row],[Resuelta]]-Tabla1_Resueltas[[#This Row],[Creada]]</f>
        <v>6</v>
      </c>
      <c r="N1011" s="1">
        <f>Tabla1_Resueltas[[#This Row],[Fecha Fin Escalado]]-Tabla1_Resueltas[[#This Row],[Fecha Inicio Escalado]]</f>
        <v>0</v>
      </c>
      <c r="O1011" s="1">
        <f>YEAR(Tabla1_Resueltas[[#This Row],[Resuelta]])</f>
        <v>2022</v>
      </c>
      <c r="P1011" s="1">
        <f>MONTH(Tabla1_Resueltas[[#This Row],[Resuelta]])</f>
        <v>9</v>
      </c>
      <c r="Q1011" s="1">
        <f>_xlfn.PERCENTILE.INC(Tabla1_Resueltas[CicleTime],0.85)</f>
        <v>28</v>
      </c>
      <c r="R1011" s="1">
        <f>_xlfn.PERCENTILE.INC(Tabla1_Resueltas[CicleTime],0.7)</f>
        <v>9</v>
      </c>
      <c r="S1011" s="1">
        <f>_xlfn.PERCENTILE.INC(Tabla1_Resueltas[CicleTime],0.5)</f>
        <v>3</v>
      </c>
    </row>
    <row r="1012" spans="1:19" x14ac:dyDescent="0.35">
      <c r="A1012" t="s">
        <v>17</v>
      </c>
      <c r="B1012" t="s">
        <v>2083</v>
      </c>
      <c r="C1012" t="s">
        <v>18</v>
      </c>
      <c r="D1012" t="s">
        <v>132</v>
      </c>
      <c r="E1012" t="s">
        <v>1055</v>
      </c>
      <c r="F1012">
        <v>5642542</v>
      </c>
      <c r="G1012" s="2">
        <v>44827</v>
      </c>
      <c r="H1012" s="2">
        <v>44842</v>
      </c>
      <c r="I1012" s="2"/>
      <c r="J1012" s="2"/>
      <c r="K1012" t="s">
        <v>1037</v>
      </c>
      <c r="L1012" s="2">
        <v>44827</v>
      </c>
      <c r="M1012" s="1">
        <f>Tabla1_Resueltas[[#This Row],[Resuelta]]-Tabla1_Resueltas[[#This Row],[Creada]]</f>
        <v>0</v>
      </c>
      <c r="N1012" s="1">
        <f>Tabla1_Resueltas[[#This Row],[Fecha Fin Escalado]]-Tabla1_Resueltas[[#This Row],[Fecha Inicio Escalado]]</f>
        <v>0</v>
      </c>
      <c r="O1012" s="1">
        <f>YEAR(Tabla1_Resueltas[[#This Row],[Resuelta]])</f>
        <v>2022</v>
      </c>
      <c r="P1012" s="1">
        <f>MONTH(Tabla1_Resueltas[[#This Row],[Resuelta]])</f>
        <v>9</v>
      </c>
      <c r="Q1012" s="1">
        <f>_xlfn.PERCENTILE.INC(Tabla1_Resueltas[CicleTime],0.85)</f>
        <v>28</v>
      </c>
      <c r="R1012" s="1">
        <f>_xlfn.PERCENTILE.INC(Tabla1_Resueltas[CicleTime],0.7)</f>
        <v>9</v>
      </c>
      <c r="S1012" s="1">
        <f>_xlfn.PERCENTILE.INC(Tabla1_Resueltas[CicleTime],0.5)</f>
        <v>3</v>
      </c>
    </row>
    <row r="1013" spans="1:19" x14ac:dyDescent="0.35">
      <c r="A1013" t="s">
        <v>19</v>
      </c>
      <c r="B1013" t="s">
        <v>2088</v>
      </c>
      <c r="C1013" t="s">
        <v>20</v>
      </c>
      <c r="D1013" t="s">
        <v>132</v>
      </c>
      <c r="E1013" t="s">
        <v>1056</v>
      </c>
      <c r="F1013">
        <v>5640920</v>
      </c>
      <c r="G1013" s="2">
        <v>44827</v>
      </c>
      <c r="H1013" s="2">
        <v>44842</v>
      </c>
      <c r="I1013" s="2">
        <v>44827</v>
      </c>
      <c r="J1013" s="2">
        <v>44827</v>
      </c>
      <c r="K1013" t="s">
        <v>1037</v>
      </c>
      <c r="L1013" s="2">
        <v>44827</v>
      </c>
      <c r="M1013" s="1">
        <f>Tabla1_Resueltas[[#This Row],[Resuelta]]-Tabla1_Resueltas[[#This Row],[Creada]]</f>
        <v>0</v>
      </c>
      <c r="N1013" s="1">
        <f>Tabla1_Resueltas[[#This Row],[Fecha Fin Escalado]]-Tabla1_Resueltas[[#This Row],[Fecha Inicio Escalado]]</f>
        <v>0</v>
      </c>
      <c r="O1013" s="1">
        <f>YEAR(Tabla1_Resueltas[[#This Row],[Resuelta]])</f>
        <v>2022</v>
      </c>
      <c r="P1013" s="1">
        <f>MONTH(Tabla1_Resueltas[[#This Row],[Resuelta]])</f>
        <v>9</v>
      </c>
      <c r="Q1013" s="1">
        <f>_xlfn.PERCENTILE.INC(Tabla1_Resueltas[CicleTime],0.85)</f>
        <v>28</v>
      </c>
      <c r="R1013" s="1">
        <f>_xlfn.PERCENTILE.INC(Tabla1_Resueltas[CicleTime],0.7)</f>
        <v>9</v>
      </c>
      <c r="S1013" s="1">
        <f>_xlfn.PERCENTILE.INC(Tabla1_Resueltas[CicleTime],0.5)</f>
        <v>3</v>
      </c>
    </row>
    <row r="1014" spans="1:19" x14ac:dyDescent="0.35">
      <c r="A1014" t="s">
        <v>19</v>
      </c>
      <c r="B1014" t="s">
        <v>2086</v>
      </c>
      <c r="C1014" t="s">
        <v>36</v>
      </c>
      <c r="D1014" t="s">
        <v>132</v>
      </c>
      <c r="E1014" t="s">
        <v>1057</v>
      </c>
      <c r="F1014">
        <v>5640602</v>
      </c>
      <c r="G1014" s="2">
        <v>44827</v>
      </c>
      <c r="H1014" s="2">
        <v>44847</v>
      </c>
      <c r="I1014" s="2">
        <v>44827</v>
      </c>
      <c r="J1014" s="2">
        <v>44832</v>
      </c>
      <c r="K1014" t="s">
        <v>1037</v>
      </c>
      <c r="L1014" s="2">
        <v>44832</v>
      </c>
      <c r="M1014" s="1">
        <f>Tabla1_Resueltas[[#This Row],[Resuelta]]-Tabla1_Resueltas[[#This Row],[Creada]]</f>
        <v>5</v>
      </c>
      <c r="N1014" s="1">
        <f>Tabla1_Resueltas[[#This Row],[Fecha Fin Escalado]]-Tabla1_Resueltas[[#This Row],[Fecha Inicio Escalado]]</f>
        <v>5</v>
      </c>
      <c r="O1014" s="1">
        <f>YEAR(Tabla1_Resueltas[[#This Row],[Resuelta]])</f>
        <v>2022</v>
      </c>
      <c r="P1014" s="1">
        <f>MONTH(Tabla1_Resueltas[[#This Row],[Resuelta]])</f>
        <v>9</v>
      </c>
      <c r="Q1014" s="1">
        <f>_xlfn.PERCENTILE.INC(Tabla1_Resueltas[CicleTime],0.85)</f>
        <v>28</v>
      </c>
      <c r="R1014" s="1">
        <f>_xlfn.PERCENTILE.INC(Tabla1_Resueltas[CicleTime],0.7)</f>
        <v>9</v>
      </c>
      <c r="S1014" s="1">
        <f>_xlfn.PERCENTILE.INC(Tabla1_Resueltas[CicleTime],0.5)</f>
        <v>3</v>
      </c>
    </row>
    <row r="1015" spans="1:19" x14ac:dyDescent="0.35">
      <c r="A1015" t="s">
        <v>19</v>
      </c>
      <c r="B1015" t="s">
        <v>2086</v>
      </c>
      <c r="C1015" t="s">
        <v>43</v>
      </c>
      <c r="D1015" t="s">
        <v>132</v>
      </c>
      <c r="E1015" t="s">
        <v>1058</v>
      </c>
      <c r="F1015">
        <v>5640575</v>
      </c>
      <c r="G1015" s="2">
        <v>44827</v>
      </c>
      <c r="H1015" s="2">
        <v>44842</v>
      </c>
      <c r="I1015" s="2"/>
      <c r="J1015" s="2"/>
      <c r="K1015" t="s">
        <v>1037</v>
      </c>
      <c r="L1015" s="2">
        <v>44827</v>
      </c>
      <c r="M1015" s="1">
        <f>Tabla1_Resueltas[[#This Row],[Resuelta]]-Tabla1_Resueltas[[#This Row],[Creada]]</f>
        <v>0</v>
      </c>
      <c r="N1015" s="1">
        <f>Tabla1_Resueltas[[#This Row],[Fecha Fin Escalado]]-Tabla1_Resueltas[[#This Row],[Fecha Inicio Escalado]]</f>
        <v>0</v>
      </c>
      <c r="O1015" s="1">
        <f>YEAR(Tabla1_Resueltas[[#This Row],[Resuelta]])</f>
        <v>2022</v>
      </c>
      <c r="P1015" s="1">
        <f>MONTH(Tabla1_Resueltas[[#This Row],[Resuelta]])</f>
        <v>9</v>
      </c>
      <c r="Q1015" s="1">
        <f>_xlfn.PERCENTILE.INC(Tabla1_Resueltas[CicleTime],0.85)</f>
        <v>28</v>
      </c>
      <c r="R1015" s="1">
        <f>_xlfn.PERCENTILE.INC(Tabla1_Resueltas[CicleTime],0.7)</f>
        <v>9</v>
      </c>
      <c r="S1015" s="1">
        <f>_xlfn.PERCENTILE.INC(Tabla1_Resueltas[CicleTime],0.5)</f>
        <v>3</v>
      </c>
    </row>
    <row r="1016" spans="1:19" x14ac:dyDescent="0.35">
      <c r="A1016" t="s">
        <v>17</v>
      </c>
      <c r="B1016" t="s">
        <v>2083</v>
      </c>
      <c r="C1016" t="s">
        <v>20</v>
      </c>
      <c r="D1016" t="s">
        <v>132</v>
      </c>
      <c r="E1016" t="s">
        <v>1059</v>
      </c>
      <c r="F1016">
        <v>5637620</v>
      </c>
      <c r="G1016" s="2">
        <v>44826</v>
      </c>
      <c r="H1016" s="2">
        <v>44842</v>
      </c>
      <c r="I1016" s="2"/>
      <c r="J1016" s="2"/>
      <c r="K1016" t="s">
        <v>1037</v>
      </c>
      <c r="L1016" s="2">
        <v>44826</v>
      </c>
      <c r="M1016" s="1">
        <f>Tabla1_Resueltas[[#This Row],[Resuelta]]-Tabla1_Resueltas[[#This Row],[Creada]]</f>
        <v>0</v>
      </c>
      <c r="N1016" s="1">
        <f>Tabla1_Resueltas[[#This Row],[Fecha Fin Escalado]]-Tabla1_Resueltas[[#This Row],[Fecha Inicio Escalado]]</f>
        <v>0</v>
      </c>
      <c r="O1016" s="1">
        <f>YEAR(Tabla1_Resueltas[[#This Row],[Resuelta]])</f>
        <v>2022</v>
      </c>
      <c r="P1016" s="1">
        <f>MONTH(Tabla1_Resueltas[[#This Row],[Resuelta]])</f>
        <v>9</v>
      </c>
      <c r="Q1016" s="1">
        <f>_xlfn.PERCENTILE.INC(Tabla1_Resueltas[CicleTime],0.85)</f>
        <v>28</v>
      </c>
      <c r="R1016" s="1">
        <f>_xlfn.PERCENTILE.INC(Tabla1_Resueltas[CicleTime],0.7)</f>
        <v>9</v>
      </c>
      <c r="S1016" s="1">
        <f>_xlfn.PERCENTILE.INC(Tabla1_Resueltas[CicleTime],0.5)</f>
        <v>3</v>
      </c>
    </row>
    <row r="1017" spans="1:19" x14ac:dyDescent="0.35">
      <c r="A1017" t="s">
        <v>17</v>
      </c>
      <c r="B1017" t="s">
        <v>2083</v>
      </c>
      <c r="C1017" t="s">
        <v>20</v>
      </c>
      <c r="D1017" t="s">
        <v>132</v>
      </c>
      <c r="E1017" t="s">
        <v>1060</v>
      </c>
      <c r="F1017">
        <v>5635627</v>
      </c>
      <c r="G1017" s="2">
        <v>44826</v>
      </c>
      <c r="H1017" s="2">
        <v>44841</v>
      </c>
      <c r="I1017" s="2"/>
      <c r="J1017" s="2"/>
      <c r="K1017" t="s">
        <v>1037</v>
      </c>
      <c r="L1017" s="2">
        <v>44826</v>
      </c>
      <c r="M1017" s="1">
        <f>Tabla1_Resueltas[[#This Row],[Resuelta]]-Tabla1_Resueltas[[#This Row],[Creada]]</f>
        <v>0</v>
      </c>
      <c r="N1017" s="1">
        <f>Tabla1_Resueltas[[#This Row],[Fecha Fin Escalado]]-Tabla1_Resueltas[[#This Row],[Fecha Inicio Escalado]]</f>
        <v>0</v>
      </c>
      <c r="O1017" s="1">
        <f>YEAR(Tabla1_Resueltas[[#This Row],[Resuelta]])</f>
        <v>2022</v>
      </c>
      <c r="P1017" s="1">
        <f>MONTH(Tabla1_Resueltas[[#This Row],[Resuelta]])</f>
        <v>9</v>
      </c>
      <c r="Q1017" s="1">
        <f>_xlfn.PERCENTILE.INC(Tabla1_Resueltas[CicleTime],0.85)</f>
        <v>28</v>
      </c>
      <c r="R1017" s="1">
        <f>_xlfn.PERCENTILE.INC(Tabla1_Resueltas[CicleTime],0.7)</f>
        <v>9</v>
      </c>
      <c r="S1017" s="1">
        <f>_xlfn.PERCENTILE.INC(Tabla1_Resueltas[CicleTime],0.5)</f>
        <v>3</v>
      </c>
    </row>
    <row r="1018" spans="1:19" x14ac:dyDescent="0.35">
      <c r="A1018" t="s">
        <v>17</v>
      </c>
      <c r="B1018" t="s">
        <v>2083</v>
      </c>
      <c r="C1018" t="s">
        <v>20</v>
      </c>
      <c r="D1018" t="s">
        <v>132</v>
      </c>
      <c r="E1018" t="s">
        <v>1061</v>
      </c>
      <c r="F1018">
        <v>5635622</v>
      </c>
      <c r="G1018" s="2">
        <v>44826</v>
      </c>
      <c r="H1018" s="2">
        <v>44841</v>
      </c>
      <c r="I1018" s="2"/>
      <c r="J1018" s="2"/>
      <c r="K1018" t="s">
        <v>1037</v>
      </c>
      <c r="L1018" s="2">
        <v>44826</v>
      </c>
      <c r="M1018" s="1">
        <f>Tabla1_Resueltas[[#This Row],[Resuelta]]-Tabla1_Resueltas[[#This Row],[Creada]]</f>
        <v>0</v>
      </c>
      <c r="N1018" s="1">
        <f>Tabla1_Resueltas[[#This Row],[Fecha Fin Escalado]]-Tabla1_Resueltas[[#This Row],[Fecha Inicio Escalado]]</f>
        <v>0</v>
      </c>
      <c r="O1018" s="1">
        <f>YEAR(Tabla1_Resueltas[[#This Row],[Resuelta]])</f>
        <v>2022</v>
      </c>
      <c r="P1018" s="1">
        <f>MONTH(Tabla1_Resueltas[[#This Row],[Resuelta]])</f>
        <v>9</v>
      </c>
      <c r="Q1018" s="1">
        <f>_xlfn.PERCENTILE.INC(Tabla1_Resueltas[CicleTime],0.85)</f>
        <v>28</v>
      </c>
      <c r="R1018" s="1">
        <f>_xlfn.PERCENTILE.INC(Tabla1_Resueltas[CicleTime],0.7)</f>
        <v>9</v>
      </c>
      <c r="S1018" s="1">
        <f>_xlfn.PERCENTILE.INC(Tabla1_Resueltas[CicleTime],0.5)</f>
        <v>3</v>
      </c>
    </row>
    <row r="1019" spans="1:19" x14ac:dyDescent="0.35">
      <c r="A1019" t="s">
        <v>19</v>
      </c>
      <c r="B1019" t="s">
        <v>2088</v>
      </c>
      <c r="C1019" t="s">
        <v>20</v>
      </c>
      <c r="D1019" t="s">
        <v>132</v>
      </c>
      <c r="E1019" t="s">
        <v>1062</v>
      </c>
      <c r="F1019">
        <v>5634865</v>
      </c>
      <c r="G1019" s="2">
        <v>44826</v>
      </c>
      <c r="H1019" s="2">
        <v>44841</v>
      </c>
      <c r="I1019" s="2"/>
      <c r="J1019" s="2"/>
      <c r="K1019" t="s">
        <v>1037</v>
      </c>
      <c r="L1019" s="2">
        <v>44826</v>
      </c>
      <c r="M1019" s="1">
        <f>Tabla1_Resueltas[[#This Row],[Resuelta]]-Tabla1_Resueltas[[#This Row],[Creada]]</f>
        <v>0</v>
      </c>
      <c r="N1019" s="1">
        <f>Tabla1_Resueltas[[#This Row],[Fecha Fin Escalado]]-Tabla1_Resueltas[[#This Row],[Fecha Inicio Escalado]]</f>
        <v>0</v>
      </c>
      <c r="O1019" s="1">
        <f>YEAR(Tabla1_Resueltas[[#This Row],[Resuelta]])</f>
        <v>2022</v>
      </c>
      <c r="P1019" s="1">
        <f>MONTH(Tabla1_Resueltas[[#This Row],[Resuelta]])</f>
        <v>9</v>
      </c>
      <c r="Q1019" s="1">
        <f>_xlfn.PERCENTILE.INC(Tabla1_Resueltas[CicleTime],0.85)</f>
        <v>28</v>
      </c>
      <c r="R1019" s="1">
        <f>_xlfn.PERCENTILE.INC(Tabla1_Resueltas[CicleTime],0.7)</f>
        <v>9</v>
      </c>
      <c r="S1019" s="1">
        <f>_xlfn.PERCENTILE.INC(Tabla1_Resueltas[CicleTime],0.5)</f>
        <v>3</v>
      </c>
    </row>
    <row r="1020" spans="1:19" x14ac:dyDescent="0.35">
      <c r="A1020" t="s">
        <v>19</v>
      </c>
      <c r="B1020" t="s">
        <v>2088</v>
      </c>
      <c r="C1020" t="s">
        <v>20</v>
      </c>
      <c r="D1020" t="s">
        <v>132</v>
      </c>
      <c r="E1020" t="s">
        <v>1063</v>
      </c>
      <c r="F1020">
        <v>5634845</v>
      </c>
      <c r="G1020" s="2">
        <v>44826</v>
      </c>
      <c r="H1020" s="2">
        <v>44841</v>
      </c>
      <c r="I1020" s="2"/>
      <c r="J1020" s="2"/>
      <c r="K1020" t="s">
        <v>1037</v>
      </c>
      <c r="L1020" s="2">
        <v>44826</v>
      </c>
      <c r="M1020" s="1">
        <f>Tabla1_Resueltas[[#This Row],[Resuelta]]-Tabla1_Resueltas[[#This Row],[Creada]]</f>
        <v>0</v>
      </c>
      <c r="N1020" s="1">
        <f>Tabla1_Resueltas[[#This Row],[Fecha Fin Escalado]]-Tabla1_Resueltas[[#This Row],[Fecha Inicio Escalado]]</f>
        <v>0</v>
      </c>
      <c r="O1020" s="1">
        <f>YEAR(Tabla1_Resueltas[[#This Row],[Resuelta]])</f>
        <v>2022</v>
      </c>
      <c r="P1020" s="1">
        <f>MONTH(Tabla1_Resueltas[[#This Row],[Resuelta]])</f>
        <v>9</v>
      </c>
      <c r="Q1020" s="1">
        <f>_xlfn.PERCENTILE.INC(Tabla1_Resueltas[CicleTime],0.85)</f>
        <v>28</v>
      </c>
      <c r="R1020" s="1">
        <f>_xlfn.PERCENTILE.INC(Tabla1_Resueltas[CicleTime],0.7)</f>
        <v>9</v>
      </c>
      <c r="S1020" s="1">
        <f>_xlfn.PERCENTILE.INC(Tabla1_Resueltas[CicleTime],0.5)</f>
        <v>3</v>
      </c>
    </row>
    <row r="1021" spans="1:19" x14ac:dyDescent="0.35">
      <c r="A1021" t="s">
        <v>17</v>
      </c>
      <c r="B1021" t="s">
        <v>2083</v>
      </c>
      <c r="C1021" t="s">
        <v>18</v>
      </c>
      <c r="D1021" t="s">
        <v>132</v>
      </c>
      <c r="E1021" t="s">
        <v>1064</v>
      </c>
      <c r="F1021">
        <v>5634787</v>
      </c>
      <c r="G1021" s="2">
        <v>44826</v>
      </c>
      <c r="H1021" s="2">
        <v>44841</v>
      </c>
      <c r="I1021" s="2"/>
      <c r="J1021" s="2"/>
      <c r="K1021" t="s">
        <v>1037</v>
      </c>
      <c r="L1021" s="2">
        <v>44826</v>
      </c>
      <c r="M1021" s="1">
        <f>Tabla1_Resueltas[[#This Row],[Resuelta]]-Tabla1_Resueltas[[#This Row],[Creada]]</f>
        <v>0</v>
      </c>
      <c r="N1021" s="1">
        <f>Tabla1_Resueltas[[#This Row],[Fecha Fin Escalado]]-Tabla1_Resueltas[[#This Row],[Fecha Inicio Escalado]]</f>
        <v>0</v>
      </c>
      <c r="O1021" s="1">
        <f>YEAR(Tabla1_Resueltas[[#This Row],[Resuelta]])</f>
        <v>2022</v>
      </c>
      <c r="P1021" s="1">
        <f>MONTH(Tabla1_Resueltas[[#This Row],[Resuelta]])</f>
        <v>9</v>
      </c>
      <c r="Q1021" s="1">
        <f>_xlfn.PERCENTILE.INC(Tabla1_Resueltas[CicleTime],0.85)</f>
        <v>28</v>
      </c>
      <c r="R1021" s="1">
        <f>_xlfn.PERCENTILE.INC(Tabla1_Resueltas[CicleTime],0.7)</f>
        <v>9</v>
      </c>
      <c r="S1021" s="1">
        <f>_xlfn.PERCENTILE.INC(Tabla1_Resueltas[CicleTime],0.5)</f>
        <v>3</v>
      </c>
    </row>
    <row r="1022" spans="1:19" x14ac:dyDescent="0.35">
      <c r="A1022" t="s">
        <v>19</v>
      </c>
      <c r="B1022" t="s">
        <v>2088</v>
      </c>
      <c r="C1022" t="s">
        <v>20</v>
      </c>
      <c r="D1022" t="s">
        <v>132</v>
      </c>
      <c r="E1022" t="s">
        <v>1065</v>
      </c>
      <c r="F1022">
        <v>5634505</v>
      </c>
      <c r="G1022" s="2">
        <v>44826</v>
      </c>
      <c r="H1022" s="2">
        <v>44842</v>
      </c>
      <c r="I1022" s="2">
        <v>44826</v>
      </c>
      <c r="J1022" s="2">
        <v>44827</v>
      </c>
      <c r="K1022" t="s">
        <v>1037</v>
      </c>
      <c r="L1022" s="2">
        <v>44827</v>
      </c>
      <c r="M1022" s="1">
        <f>Tabla1_Resueltas[[#This Row],[Resuelta]]-Tabla1_Resueltas[[#This Row],[Creada]]</f>
        <v>1</v>
      </c>
      <c r="N1022" s="1">
        <f>Tabla1_Resueltas[[#This Row],[Fecha Fin Escalado]]-Tabla1_Resueltas[[#This Row],[Fecha Inicio Escalado]]</f>
        <v>1</v>
      </c>
      <c r="O1022" s="1">
        <f>YEAR(Tabla1_Resueltas[[#This Row],[Resuelta]])</f>
        <v>2022</v>
      </c>
      <c r="P1022" s="1">
        <f>MONTH(Tabla1_Resueltas[[#This Row],[Resuelta]])</f>
        <v>9</v>
      </c>
      <c r="Q1022" s="1">
        <f>_xlfn.PERCENTILE.INC(Tabla1_Resueltas[CicleTime],0.85)</f>
        <v>28</v>
      </c>
      <c r="R1022" s="1">
        <f>_xlfn.PERCENTILE.INC(Tabla1_Resueltas[CicleTime],0.7)</f>
        <v>9</v>
      </c>
      <c r="S1022" s="1">
        <f>_xlfn.PERCENTILE.INC(Tabla1_Resueltas[CicleTime],0.5)</f>
        <v>3</v>
      </c>
    </row>
    <row r="1023" spans="1:19" x14ac:dyDescent="0.35">
      <c r="A1023" t="s">
        <v>19</v>
      </c>
      <c r="B1023" t="s">
        <v>2086</v>
      </c>
      <c r="C1023" t="s">
        <v>43</v>
      </c>
      <c r="D1023" t="s">
        <v>132</v>
      </c>
      <c r="E1023" t="s">
        <v>1066</v>
      </c>
      <c r="F1023">
        <v>5634487</v>
      </c>
      <c r="G1023" s="2">
        <v>44826</v>
      </c>
      <c r="H1023" s="2">
        <v>44846</v>
      </c>
      <c r="I1023" s="2">
        <v>44826</v>
      </c>
      <c r="J1023" s="2">
        <v>44831</v>
      </c>
      <c r="K1023" t="s">
        <v>1037</v>
      </c>
      <c r="L1023" s="2">
        <v>44831</v>
      </c>
      <c r="M1023" s="1">
        <f>Tabla1_Resueltas[[#This Row],[Resuelta]]-Tabla1_Resueltas[[#This Row],[Creada]]</f>
        <v>5</v>
      </c>
      <c r="N1023" s="1">
        <f>Tabla1_Resueltas[[#This Row],[Fecha Fin Escalado]]-Tabla1_Resueltas[[#This Row],[Fecha Inicio Escalado]]</f>
        <v>5</v>
      </c>
      <c r="O1023" s="1">
        <f>YEAR(Tabla1_Resueltas[[#This Row],[Resuelta]])</f>
        <v>2022</v>
      </c>
      <c r="P1023" s="1">
        <f>MONTH(Tabla1_Resueltas[[#This Row],[Resuelta]])</f>
        <v>9</v>
      </c>
      <c r="Q1023" s="1">
        <f>_xlfn.PERCENTILE.INC(Tabla1_Resueltas[CicleTime],0.85)</f>
        <v>28</v>
      </c>
      <c r="R1023" s="1">
        <f>_xlfn.PERCENTILE.INC(Tabla1_Resueltas[CicleTime],0.7)</f>
        <v>9</v>
      </c>
      <c r="S1023" s="1">
        <f>_xlfn.PERCENTILE.INC(Tabla1_Resueltas[CicleTime],0.5)</f>
        <v>3</v>
      </c>
    </row>
    <row r="1024" spans="1:19" x14ac:dyDescent="0.35">
      <c r="A1024" t="s">
        <v>19</v>
      </c>
      <c r="B1024" t="s">
        <v>2088</v>
      </c>
      <c r="C1024" t="s">
        <v>36</v>
      </c>
      <c r="D1024" t="s">
        <v>132</v>
      </c>
      <c r="E1024" t="s">
        <v>1067</v>
      </c>
      <c r="F1024">
        <v>5634450</v>
      </c>
      <c r="G1024" s="2">
        <v>44826</v>
      </c>
      <c r="H1024" s="2">
        <v>44848</v>
      </c>
      <c r="I1024" s="2">
        <v>44826</v>
      </c>
      <c r="J1024" s="2">
        <v>44832</v>
      </c>
      <c r="K1024" t="s">
        <v>1037</v>
      </c>
      <c r="L1024" s="2">
        <v>44832</v>
      </c>
      <c r="M1024" s="1">
        <f>Tabla1_Resueltas[[#This Row],[Resuelta]]-Tabla1_Resueltas[[#This Row],[Creada]]</f>
        <v>6</v>
      </c>
      <c r="N1024" s="1">
        <f>Tabla1_Resueltas[[#This Row],[Fecha Fin Escalado]]-Tabla1_Resueltas[[#This Row],[Fecha Inicio Escalado]]</f>
        <v>6</v>
      </c>
      <c r="O1024" s="1">
        <f>YEAR(Tabla1_Resueltas[[#This Row],[Resuelta]])</f>
        <v>2022</v>
      </c>
      <c r="P1024" s="1">
        <f>MONTH(Tabla1_Resueltas[[#This Row],[Resuelta]])</f>
        <v>9</v>
      </c>
      <c r="Q1024" s="1">
        <f>_xlfn.PERCENTILE.INC(Tabla1_Resueltas[CicleTime],0.85)</f>
        <v>28</v>
      </c>
      <c r="R1024" s="1">
        <f>_xlfn.PERCENTILE.INC(Tabla1_Resueltas[CicleTime],0.7)</f>
        <v>9</v>
      </c>
      <c r="S1024" s="1">
        <f>_xlfn.PERCENTILE.INC(Tabla1_Resueltas[CicleTime],0.5)</f>
        <v>3</v>
      </c>
    </row>
    <row r="1025" spans="1:19" x14ac:dyDescent="0.35">
      <c r="A1025" t="s">
        <v>17</v>
      </c>
      <c r="B1025" t="s">
        <v>2083</v>
      </c>
      <c r="C1025" t="s">
        <v>18</v>
      </c>
      <c r="D1025" t="s">
        <v>132</v>
      </c>
      <c r="E1025" t="s">
        <v>1068</v>
      </c>
      <c r="F1025">
        <v>5631659</v>
      </c>
      <c r="G1025" s="2">
        <v>44825</v>
      </c>
      <c r="H1025" s="2">
        <v>44840</v>
      </c>
      <c r="I1025" s="2"/>
      <c r="J1025" s="2"/>
      <c r="K1025" t="s">
        <v>1037</v>
      </c>
      <c r="L1025" s="2">
        <v>44825</v>
      </c>
      <c r="M1025" s="1">
        <f>Tabla1_Resueltas[[#This Row],[Resuelta]]-Tabla1_Resueltas[[#This Row],[Creada]]</f>
        <v>0</v>
      </c>
      <c r="N1025" s="1">
        <f>Tabla1_Resueltas[[#This Row],[Fecha Fin Escalado]]-Tabla1_Resueltas[[#This Row],[Fecha Inicio Escalado]]</f>
        <v>0</v>
      </c>
      <c r="O1025" s="1">
        <f>YEAR(Tabla1_Resueltas[[#This Row],[Resuelta]])</f>
        <v>2022</v>
      </c>
      <c r="P1025" s="1">
        <f>MONTH(Tabla1_Resueltas[[#This Row],[Resuelta]])</f>
        <v>9</v>
      </c>
      <c r="Q1025" s="1">
        <f>_xlfn.PERCENTILE.INC(Tabla1_Resueltas[CicleTime],0.85)</f>
        <v>28</v>
      </c>
      <c r="R1025" s="1">
        <f>_xlfn.PERCENTILE.INC(Tabla1_Resueltas[CicleTime],0.7)</f>
        <v>9</v>
      </c>
      <c r="S1025" s="1">
        <f>_xlfn.PERCENTILE.INC(Tabla1_Resueltas[CicleTime],0.5)</f>
        <v>3</v>
      </c>
    </row>
    <row r="1026" spans="1:19" x14ac:dyDescent="0.35">
      <c r="A1026" t="s">
        <v>19</v>
      </c>
      <c r="B1026" t="s">
        <v>2090</v>
      </c>
      <c r="C1026" t="s">
        <v>18</v>
      </c>
      <c r="D1026" t="s">
        <v>132</v>
      </c>
      <c r="E1026" t="s">
        <v>1069</v>
      </c>
      <c r="F1026">
        <v>5628075</v>
      </c>
      <c r="G1026" s="2">
        <v>44825</v>
      </c>
      <c r="H1026" s="2">
        <v>44841</v>
      </c>
      <c r="I1026" s="2"/>
      <c r="J1026" s="2"/>
      <c r="K1026" t="s">
        <v>1037</v>
      </c>
      <c r="L1026" s="2">
        <v>44825</v>
      </c>
      <c r="M1026" s="1">
        <f>Tabla1_Resueltas[[#This Row],[Resuelta]]-Tabla1_Resueltas[[#This Row],[Creada]]</f>
        <v>0</v>
      </c>
      <c r="N1026" s="1">
        <f>Tabla1_Resueltas[[#This Row],[Fecha Fin Escalado]]-Tabla1_Resueltas[[#This Row],[Fecha Inicio Escalado]]</f>
        <v>0</v>
      </c>
      <c r="O1026" s="1">
        <f>YEAR(Tabla1_Resueltas[[#This Row],[Resuelta]])</f>
        <v>2022</v>
      </c>
      <c r="P1026" s="1">
        <f>MONTH(Tabla1_Resueltas[[#This Row],[Resuelta]])</f>
        <v>9</v>
      </c>
      <c r="Q1026" s="1">
        <f>_xlfn.PERCENTILE.INC(Tabla1_Resueltas[CicleTime],0.85)</f>
        <v>28</v>
      </c>
      <c r="R1026" s="1">
        <f>_xlfn.PERCENTILE.INC(Tabla1_Resueltas[CicleTime],0.7)</f>
        <v>9</v>
      </c>
      <c r="S1026" s="1">
        <f>_xlfn.PERCENTILE.INC(Tabla1_Resueltas[CicleTime],0.5)</f>
        <v>3</v>
      </c>
    </row>
    <row r="1027" spans="1:19" x14ac:dyDescent="0.35">
      <c r="A1027" t="s">
        <v>19</v>
      </c>
      <c r="B1027" t="s">
        <v>2088</v>
      </c>
      <c r="C1027" t="s">
        <v>20</v>
      </c>
      <c r="D1027" t="s">
        <v>132</v>
      </c>
      <c r="E1027" t="s">
        <v>1070</v>
      </c>
      <c r="F1027">
        <v>5627679</v>
      </c>
      <c r="G1027" s="2">
        <v>44825</v>
      </c>
      <c r="H1027" s="2">
        <v>44841</v>
      </c>
      <c r="I1027" s="2"/>
      <c r="J1027" s="2"/>
      <c r="K1027" t="s">
        <v>1037</v>
      </c>
      <c r="L1027" s="2">
        <v>44826</v>
      </c>
      <c r="M1027" s="1">
        <f>Tabla1_Resueltas[[#This Row],[Resuelta]]-Tabla1_Resueltas[[#This Row],[Creada]]</f>
        <v>1</v>
      </c>
      <c r="N1027" s="1">
        <f>Tabla1_Resueltas[[#This Row],[Fecha Fin Escalado]]-Tabla1_Resueltas[[#This Row],[Fecha Inicio Escalado]]</f>
        <v>0</v>
      </c>
      <c r="O1027" s="1">
        <f>YEAR(Tabla1_Resueltas[[#This Row],[Resuelta]])</f>
        <v>2022</v>
      </c>
      <c r="P1027" s="1">
        <f>MONTH(Tabla1_Resueltas[[#This Row],[Resuelta]])</f>
        <v>9</v>
      </c>
      <c r="Q1027" s="1">
        <f>_xlfn.PERCENTILE.INC(Tabla1_Resueltas[CicleTime],0.85)</f>
        <v>28</v>
      </c>
      <c r="R1027" s="1">
        <f>_xlfn.PERCENTILE.INC(Tabla1_Resueltas[CicleTime],0.7)</f>
        <v>9</v>
      </c>
      <c r="S1027" s="1">
        <f>_xlfn.PERCENTILE.INC(Tabla1_Resueltas[CicleTime],0.5)</f>
        <v>3</v>
      </c>
    </row>
    <row r="1028" spans="1:19" x14ac:dyDescent="0.35">
      <c r="A1028" t="s">
        <v>19</v>
      </c>
      <c r="B1028" t="s">
        <v>2086</v>
      </c>
      <c r="C1028" t="s">
        <v>20</v>
      </c>
      <c r="D1028" t="s">
        <v>132</v>
      </c>
      <c r="E1028" t="s">
        <v>1071</v>
      </c>
      <c r="F1028">
        <v>5627618</v>
      </c>
      <c r="G1028" s="2">
        <v>44825</v>
      </c>
      <c r="H1028" s="2">
        <v>44841</v>
      </c>
      <c r="I1028" s="2">
        <v>44825</v>
      </c>
      <c r="J1028" s="2">
        <v>44826</v>
      </c>
      <c r="K1028" t="s">
        <v>1037</v>
      </c>
      <c r="L1028" s="2">
        <v>44826</v>
      </c>
      <c r="M1028" s="1">
        <f>Tabla1_Resueltas[[#This Row],[Resuelta]]-Tabla1_Resueltas[[#This Row],[Creada]]</f>
        <v>1</v>
      </c>
      <c r="N1028" s="1">
        <f>Tabla1_Resueltas[[#This Row],[Fecha Fin Escalado]]-Tabla1_Resueltas[[#This Row],[Fecha Inicio Escalado]]</f>
        <v>1</v>
      </c>
      <c r="O1028" s="1">
        <f>YEAR(Tabla1_Resueltas[[#This Row],[Resuelta]])</f>
        <v>2022</v>
      </c>
      <c r="P1028" s="1">
        <f>MONTH(Tabla1_Resueltas[[#This Row],[Resuelta]])</f>
        <v>9</v>
      </c>
      <c r="Q1028" s="1">
        <f>_xlfn.PERCENTILE.INC(Tabla1_Resueltas[CicleTime],0.85)</f>
        <v>28</v>
      </c>
      <c r="R1028" s="1">
        <f>_xlfn.PERCENTILE.INC(Tabla1_Resueltas[CicleTime],0.7)</f>
        <v>9</v>
      </c>
      <c r="S1028" s="1">
        <f>_xlfn.PERCENTILE.INC(Tabla1_Resueltas[CicleTime],0.5)</f>
        <v>3</v>
      </c>
    </row>
    <row r="1029" spans="1:19" x14ac:dyDescent="0.35">
      <c r="A1029" t="s">
        <v>19</v>
      </c>
      <c r="B1029" t="s">
        <v>2088</v>
      </c>
      <c r="C1029" t="s">
        <v>20</v>
      </c>
      <c r="D1029" t="s">
        <v>132</v>
      </c>
      <c r="E1029" t="s">
        <v>1072</v>
      </c>
      <c r="F1029">
        <v>5620671</v>
      </c>
      <c r="G1029" s="2">
        <v>44824</v>
      </c>
      <c r="H1029" s="2">
        <v>44840</v>
      </c>
      <c r="I1029" s="2">
        <v>44824</v>
      </c>
      <c r="J1029" s="2">
        <v>44825</v>
      </c>
      <c r="K1029" t="s">
        <v>1037</v>
      </c>
      <c r="L1029" s="2">
        <v>44825</v>
      </c>
      <c r="M1029" s="1">
        <f>Tabla1_Resueltas[[#This Row],[Resuelta]]-Tabla1_Resueltas[[#This Row],[Creada]]</f>
        <v>1</v>
      </c>
      <c r="N1029" s="1">
        <f>Tabla1_Resueltas[[#This Row],[Fecha Fin Escalado]]-Tabla1_Resueltas[[#This Row],[Fecha Inicio Escalado]]</f>
        <v>1</v>
      </c>
      <c r="O1029" s="1">
        <f>YEAR(Tabla1_Resueltas[[#This Row],[Resuelta]])</f>
        <v>2022</v>
      </c>
      <c r="P1029" s="1">
        <f>MONTH(Tabla1_Resueltas[[#This Row],[Resuelta]])</f>
        <v>9</v>
      </c>
      <c r="Q1029" s="1">
        <f>_xlfn.PERCENTILE.INC(Tabla1_Resueltas[CicleTime],0.85)</f>
        <v>28</v>
      </c>
      <c r="R1029" s="1">
        <f>_xlfn.PERCENTILE.INC(Tabla1_Resueltas[CicleTime],0.7)</f>
        <v>9</v>
      </c>
      <c r="S1029" s="1">
        <f>_xlfn.PERCENTILE.INC(Tabla1_Resueltas[CicleTime],0.5)</f>
        <v>3</v>
      </c>
    </row>
    <row r="1030" spans="1:19" x14ac:dyDescent="0.35">
      <c r="A1030" t="s">
        <v>19</v>
      </c>
      <c r="B1030" t="s">
        <v>2088</v>
      </c>
      <c r="C1030" t="s">
        <v>36</v>
      </c>
      <c r="D1030" t="s">
        <v>132</v>
      </c>
      <c r="E1030" t="s">
        <v>1073</v>
      </c>
      <c r="F1030">
        <v>5620658</v>
      </c>
      <c r="G1030" s="2">
        <v>44824</v>
      </c>
      <c r="H1030" s="2">
        <v>44846</v>
      </c>
      <c r="I1030" s="2">
        <v>44824</v>
      </c>
      <c r="J1030" s="2">
        <v>44831</v>
      </c>
      <c r="K1030" t="s">
        <v>1037</v>
      </c>
      <c r="L1030" s="2">
        <v>44831</v>
      </c>
      <c r="M1030" s="1">
        <f>Tabla1_Resueltas[[#This Row],[Resuelta]]-Tabla1_Resueltas[[#This Row],[Creada]]</f>
        <v>7</v>
      </c>
      <c r="N1030" s="1">
        <f>Tabla1_Resueltas[[#This Row],[Fecha Fin Escalado]]-Tabla1_Resueltas[[#This Row],[Fecha Inicio Escalado]]</f>
        <v>7</v>
      </c>
      <c r="O1030" s="1">
        <f>YEAR(Tabla1_Resueltas[[#This Row],[Resuelta]])</f>
        <v>2022</v>
      </c>
      <c r="P1030" s="1">
        <f>MONTH(Tabla1_Resueltas[[#This Row],[Resuelta]])</f>
        <v>9</v>
      </c>
      <c r="Q1030" s="1">
        <f>_xlfn.PERCENTILE.INC(Tabla1_Resueltas[CicleTime],0.85)</f>
        <v>28</v>
      </c>
      <c r="R1030" s="1">
        <f>_xlfn.PERCENTILE.INC(Tabla1_Resueltas[CicleTime],0.7)</f>
        <v>9</v>
      </c>
      <c r="S1030" s="1">
        <f>_xlfn.PERCENTILE.INC(Tabla1_Resueltas[CicleTime],0.5)</f>
        <v>3</v>
      </c>
    </row>
    <row r="1031" spans="1:19" x14ac:dyDescent="0.35">
      <c r="A1031" t="s">
        <v>19</v>
      </c>
      <c r="B1031" t="s">
        <v>2090</v>
      </c>
      <c r="C1031" t="s">
        <v>18</v>
      </c>
      <c r="D1031" t="s">
        <v>132</v>
      </c>
      <c r="E1031" t="s">
        <v>1074</v>
      </c>
      <c r="F1031">
        <v>5618776</v>
      </c>
      <c r="G1031" s="2">
        <v>44824</v>
      </c>
      <c r="H1031" s="2">
        <v>44842</v>
      </c>
      <c r="I1031" s="2"/>
      <c r="J1031" s="2"/>
      <c r="K1031" t="s">
        <v>1037</v>
      </c>
      <c r="L1031" s="2">
        <v>44827</v>
      </c>
      <c r="M1031" s="1">
        <f>Tabla1_Resueltas[[#This Row],[Resuelta]]-Tabla1_Resueltas[[#This Row],[Creada]]</f>
        <v>3</v>
      </c>
      <c r="N1031" s="1">
        <f>Tabla1_Resueltas[[#This Row],[Fecha Fin Escalado]]-Tabla1_Resueltas[[#This Row],[Fecha Inicio Escalado]]</f>
        <v>0</v>
      </c>
      <c r="O1031" s="1">
        <f>YEAR(Tabla1_Resueltas[[#This Row],[Resuelta]])</f>
        <v>2022</v>
      </c>
      <c r="P1031" s="1">
        <f>MONTH(Tabla1_Resueltas[[#This Row],[Resuelta]])</f>
        <v>9</v>
      </c>
      <c r="Q1031" s="1">
        <f>_xlfn.PERCENTILE.INC(Tabla1_Resueltas[CicleTime],0.85)</f>
        <v>28</v>
      </c>
      <c r="R1031" s="1">
        <f>_xlfn.PERCENTILE.INC(Tabla1_Resueltas[CicleTime],0.7)</f>
        <v>9</v>
      </c>
      <c r="S1031" s="1">
        <f>_xlfn.PERCENTILE.INC(Tabla1_Resueltas[CicleTime],0.5)</f>
        <v>3</v>
      </c>
    </row>
    <row r="1032" spans="1:19" x14ac:dyDescent="0.35">
      <c r="A1032" t="s">
        <v>19</v>
      </c>
      <c r="B1032" t="s">
        <v>2090</v>
      </c>
      <c r="C1032" t="s">
        <v>18</v>
      </c>
      <c r="D1032" t="s">
        <v>132</v>
      </c>
      <c r="E1032" t="s">
        <v>1075</v>
      </c>
      <c r="F1032">
        <v>5616070</v>
      </c>
      <c r="G1032" s="2">
        <v>44823</v>
      </c>
      <c r="H1032" s="2">
        <v>44830</v>
      </c>
      <c r="I1032" s="2"/>
      <c r="J1032" s="2"/>
      <c r="K1032" t="s">
        <v>1037</v>
      </c>
      <c r="L1032" s="2">
        <v>44830</v>
      </c>
      <c r="M1032" s="1">
        <f>Tabla1_Resueltas[[#This Row],[Resuelta]]-Tabla1_Resueltas[[#This Row],[Creada]]</f>
        <v>7</v>
      </c>
      <c r="N1032" s="1">
        <f>Tabla1_Resueltas[[#This Row],[Fecha Fin Escalado]]-Tabla1_Resueltas[[#This Row],[Fecha Inicio Escalado]]</f>
        <v>0</v>
      </c>
      <c r="O1032" s="1">
        <f>YEAR(Tabla1_Resueltas[[#This Row],[Resuelta]])</f>
        <v>2022</v>
      </c>
      <c r="P1032" s="1">
        <f>MONTH(Tabla1_Resueltas[[#This Row],[Resuelta]])</f>
        <v>9</v>
      </c>
      <c r="Q1032" s="1">
        <f>_xlfn.PERCENTILE.INC(Tabla1_Resueltas[CicleTime],0.85)</f>
        <v>28</v>
      </c>
      <c r="R1032" s="1">
        <f>_xlfn.PERCENTILE.INC(Tabla1_Resueltas[CicleTime],0.7)</f>
        <v>9</v>
      </c>
      <c r="S1032" s="1">
        <f>_xlfn.PERCENTILE.INC(Tabla1_Resueltas[CicleTime],0.5)</f>
        <v>3</v>
      </c>
    </row>
    <row r="1033" spans="1:19" x14ac:dyDescent="0.35">
      <c r="A1033" t="s">
        <v>19</v>
      </c>
      <c r="B1033" t="s">
        <v>2090</v>
      </c>
      <c r="C1033" t="s">
        <v>18</v>
      </c>
      <c r="D1033" t="s">
        <v>132</v>
      </c>
      <c r="E1033" t="s">
        <v>1076</v>
      </c>
      <c r="F1033">
        <v>5616050</v>
      </c>
      <c r="G1033" s="2">
        <v>44823</v>
      </c>
      <c r="H1033" s="2">
        <v>44830</v>
      </c>
      <c r="I1033" s="2"/>
      <c r="J1033" s="2"/>
      <c r="K1033" t="s">
        <v>1037</v>
      </c>
      <c r="L1033" s="2">
        <v>44830</v>
      </c>
      <c r="M1033" s="1">
        <f>Tabla1_Resueltas[[#This Row],[Resuelta]]-Tabla1_Resueltas[[#This Row],[Creada]]</f>
        <v>7</v>
      </c>
      <c r="N1033" s="1">
        <f>Tabla1_Resueltas[[#This Row],[Fecha Fin Escalado]]-Tabla1_Resueltas[[#This Row],[Fecha Inicio Escalado]]</f>
        <v>0</v>
      </c>
      <c r="O1033" s="1">
        <f>YEAR(Tabla1_Resueltas[[#This Row],[Resuelta]])</f>
        <v>2022</v>
      </c>
      <c r="P1033" s="1">
        <f>MONTH(Tabla1_Resueltas[[#This Row],[Resuelta]])</f>
        <v>9</v>
      </c>
      <c r="Q1033" s="1">
        <f>_xlfn.PERCENTILE.INC(Tabla1_Resueltas[CicleTime],0.85)</f>
        <v>28</v>
      </c>
      <c r="R1033" s="1">
        <f>_xlfn.PERCENTILE.INC(Tabla1_Resueltas[CicleTime],0.7)</f>
        <v>9</v>
      </c>
      <c r="S1033" s="1">
        <f>_xlfn.PERCENTILE.INC(Tabla1_Resueltas[CicleTime],0.5)</f>
        <v>3</v>
      </c>
    </row>
    <row r="1034" spans="1:19" x14ac:dyDescent="0.35">
      <c r="A1034" t="s">
        <v>19</v>
      </c>
      <c r="B1034" t="s">
        <v>2090</v>
      </c>
      <c r="C1034" t="s">
        <v>18</v>
      </c>
      <c r="D1034" t="s">
        <v>132</v>
      </c>
      <c r="E1034" t="s">
        <v>1077</v>
      </c>
      <c r="F1034">
        <v>5615360</v>
      </c>
      <c r="G1034" s="2">
        <v>44823</v>
      </c>
      <c r="H1034" s="2">
        <v>44839</v>
      </c>
      <c r="I1034" s="2"/>
      <c r="J1034" s="2"/>
      <c r="K1034" t="s">
        <v>1037</v>
      </c>
      <c r="L1034" s="2">
        <v>44824</v>
      </c>
      <c r="M1034" s="1">
        <f>Tabla1_Resueltas[[#This Row],[Resuelta]]-Tabla1_Resueltas[[#This Row],[Creada]]</f>
        <v>1</v>
      </c>
      <c r="N1034" s="1">
        <f>Tabla1_Resueltas[[#This Row],[Fecha Fin Escalado]]-Tabla1_Resueltas[[#This Row],[Fecha Inicio Escalado]]</f>
        <v>0</v>
      </c>
      <c r="O1034" s="1">
        <f>YEAR(Tabla1_Resueltas[[#This Row],[Resuelta]])</f>
        <v>2022</v>
      </c>
      <c r="P1034" s="1">
        <f>MONTH(Tabla1_Resueltas[[#This Row],[Resuelta]])</f>
        <v>9</v>
      </c>
      <c r="Q1034" s="1">
        <f>_xlfn.PERCENTILE.INC(Tabla1_Resueltas[CicleTime],0.85)</f>
        <v>28</v>
      </c>
      <c r="R1034" s="1">
        <f>_xlfn.PERCENTILE.INC(Tabla1_Resueltas[CicleTime],0.7)</f>
        <v>9</v>
      </c>
      <c r="S1034" s="1">
        <f>_xlfn.PERCENTILE.INC(Tabla1_Resueltas[CicleTime],0.5)</f>
        <v>3</v>
      </c>
    </row>
    <row r="1035" spans="1:19" x14ac:dyDescent="0.35">
      <c r="A1035" t="s">
        <v>19</v>
      </c>
      <c r="B1035" t="s">
        <v>2088</v>
      </c>
      <c r="C1035" t="s">
        <v>20</v>
      </c>
      <c r="D1035" t="s">
        <v>132</v>
      </c>
      <c r="E1035" t="s">
        <v>1078</v>
      </c>
      <c r="F1035">
        <v>5612808</v>
      </c>
      <c r="G1035" s="2">
        <v>44823</v>
      </c>
      <c r="H1035" s="2">
        <v>44840</v>
      </c>
      <c r="I1035" s="2">
        <v>44823</v>
      </c>
      <c r="J1035" s="2">
        <v>44825</v>
      </c>
      <c r="K1035" t="s">
        <v>1037</v>
      </c>
      <c r="L1035" s="2">
        <v>44825</v>
      </c>
      <c r="M1035" s="1">
        <f>Tabla1_Resueltas[[#This Row],[Resuelta]]-Tabla1_Resueltas[[#This Row],[Creada]]</f>
        <v>2</v>
      </c>
      <c r="N1035" s="1">
        <f>Tabla1_Resueltas[[#This Row],[Fecha Fin Escalado]]-Tabla1_Resueltas[[#This Row],[Fecha Inicio Escalado]]</f>
        <v>2</v>
      </c>
      <c r="O1035" s="1">
        <f>YEAR(Tabla1_Resueltas[[#This Row],[Resuelta]])</f>
        <v>2022</v>
      </c>
      <c r="P1035" s="1">
        <f>MONTH(Tabla1_Resueltas[[#This Row],[Resuelta]])</f>
        <v>9</v>
      </c>
      <c r="Q1035" s="1">
        <f>_xlfn.PERCENTILE.INC(Tabla1_Resueltas[CicleTime],0.85)</f>
        <v>28</v>
      </c>
      <c r="R1035" s="1">
        <f>_xlfn.PERCENTILE.INC(Tabla1_Resueltas[CicleTime],0.7)</f>
        <v>9</v>
      </c>
      <c r="S1035" s="1">
        <f>_xlfn.PERCENTILE.INC(Tabla1_Resueltas[CicleTime],0.5)</f>
        <v>3</v>
      </c>
    </row>
    <row r="1036" spans="1:19" x14ac:dyDescent="0.35">
      <c r="A1036" t="s">
        <v>19</v>
      </c>
      <c r="B1036" t="s">
        <v>2088</v>
      </c>
      <c r="C1036" t="s">
        <v>20</v>
      </c>
      <c r="D1036" t="s">
        <v>132</v>
      </c>
      <c r="E1036" t="s">
        <v>1079</v>
      </c>
      <c r="F1036">
        <v>5612787</v>
      </c>
      <c r="G1036" s="2">
        <v>44823</v>
      </c>
      <c r="H1036" s="2">
        <v>44839</v>
      </c>
      <c r="I1036" s="2">
        <v>44823</v>
      </c>
      <c r="J1036" s="2">
        <v>44824</v>
      </c>
      <c r="K1036" t="s">
        <v>1037</v>
      </c>
      <c r="L1036" s="2">
        <v>44824</v>
      </c>
      <c r="M1036" s="1">
        <f>Tabla1_Resueltas[[#This Row],[Resuelta]]-Tabla1_Resueltas[[#This Row],[Creada]]</f>
        <v>1</v>
      </c>
      <c r="N1036" s="1">
        <f>Tabla1_Resueltas[[#This Row],[Fecha Fin Escalado]]-Tabla1_Resueltas[[#This Row],[Fecha Inicio Escalado]]</f>
        <v>1</v>
      </c>
      <c r="O1036" s="1">
        <f>YEAR(Tabla1_Resueltas[[#This Row],[Resuelta]])</f>
        <v>2022</v>
      </c>
      <c r="P1036" s="1">
        <f>MONTH(Tabla1_Resueltas[[#This Row],[Resuelta]])</f>
        <v>9</v>
      </c>
      <c r="Q1036" s="1">
        <f>_xlfn.PERCENTILE.INC(Tabla1_Resueltas[CicleTime],0.85)</f>
        <v>28</v>
      </c>
      <c r="R1036" s="1">
        <f>_xlfn.PERCENTILE.INC(Tabla1_Resueltas[CicleTime],0.7)</f>
        <v>9</v>
      </c>
      <c r="S1036" s="1">
        <f>_xlfn.PERCENTILE.INC(Tabla1_Resueltas[CicleTime],0.5)</f>
        <v>3</v>
      </c>
    </row>
    <row r="1037" spans="1:19" x14ac:dyDescent="0.35">
      <c r="A1037" t="s">
        <v>19</v>
      </c>
      <c r="B1037" t="s">
        <v>2088</v>
      </c>
      <c r="C1037" t="s">
        <v>20</v>
      </c>
      <c r="D1037" t="s">
        <v>132</v>
      </c>
      <c r="E1037" t="s">
        <v>1080</v>
      </c>
      <c r="F1037">
        <v>5612758</v>
      </c>
      <c r="G1037" s="2">
        <v>44823</v>
      </c>
      <c r="H1037" s="2">
        <v>44838</v>
      </c>
      <c r="I1037" s="2">
        <v>44823</v>
      </c>
      <c r="J1037" s="2">
        <v>44823</v>
      </c>
      <c r="K1037" t="s">
        <v>1037</v>
      </c>
      <c r="L1037" s="2">
        <v>44823</v>
      </c>
      <c r="M1037" s="1">
        <f>Tabla1_Resueltas[[#This Row],[Resuelta]]-Tabla1_Resueltas[[#This Row],[Creada]]</f>
        <v>0</v>
      </c>
      <c r="N1037" s="1">
        <f>Tabla1_Resueltas[[#This Row],[Fecha Fin Escalado]]-Tabla1_Resueltas[[#This Row],[Fecha Inicio Escalado]]</f>
        <v>0</v>
      </c>
      <c r="O1037" s="1">
        <f>YEAR(Tabla1_Resueltas[[#This Row],[Resuelta]])</f>
        <v>2022</v>
      </c>
      <c r="P1037" s="1">
        <f>MONTH(Tabla1_Resueltas[[#This Row],[Resuelta]])</f>
        <v>9</v>
      </c>
      <c r="Q1037" s="1">
        <f>_xlfn.PERCENTILE.INC(Tabla1_Resueltas[CicleTime],0.85)</f>
        <v>28</v>
      </c>
      <c r="R1037" s="1">
        <f>_xlfn.PERCENTILE.INC(Tabla1_Resueltas[CicleTime],0.7)</f>
        <v>9</v>
      </c>
      <c r="S1037" s="1">
        <f>_xlfn.PERCENTILE.INC(Tabla1_Resueltas[CicleTime],0.5)</f>
        <v>3</v>
      </c>
    </row>
    <row r="1038" spans="1:19" x14ac:dyDescent="0.35">
      <c r="A1038" t="s">
        <v>19</v>
      </c>
      <c r="B1038" t="s">
        <v>2086</v>
      </c>
      <c r="C1038" t="s">
        <v>43</v>
      </c>
      <c r="D1038" t="s">
        <v>132</v>
      </c>
      <c r="E1038" t="s">
        <v>1081</v>
      </c>
      <c r="F1038">
        <v>5612305</v>
      </c>
      <c r="G1038" s="2">
        <v>44823</v>
      </c>
      <c r="H1038" s="2">
        <v>44848</v>
      </c>
      <c r="I1038" s="2">
        <v>44823</v>
      </c>
      <c r="J1038" s="2">
        <v>44833</v>
      </c>
      <c r="K1038" t="s">
        <v>1037</v>
      </c>
      <c r="L1038" s="2">
        <v>44833</v>
      </c>
      <c r="M1038" s="1">
        <f>Tabla1_Resueltas[[#This Row],[Resuelta]]-Tabla1_Resueltas[[#This Row],[Creada]]</f>
        <v>10</v>
      </c>
      <c r="N1038" s="1">
        <f>Tabla1_Resueltas[[#This Row],[Fecha Fin Escalado]]-Tabla1_Resueltas[[#This Row],[Fecha Inicio Escalado]]</f>
        <v>10</v>
      </c>
      <c r="O1038" s="1">
        <f>YEAR(Tabla1_Resueltas[[#This Row],[Resuelta]])</f>
        <v>2022</v>
      </c>
      <c r="P1038" s="1">
        <f>MONTH(Tabla1_Resueltas[[#This Row],[Resuelta]])</f>
        <v>9</v>
      </c>
      <c r="Q1038" s="1">
        <f>_xlfn.PERCENTILE.INC(Tabla1_Resueltas[CicleTime],0.85)</f>
        <v>28</v>
      </c>
      <c r="R1038" s="1">
        <f>_xlfn.PERCENTILE.INC(Tabla1_Resueltas[CicleTime],0.7)</f>
        <v>9</v>
      </c>
      <c r="S1038" s="1">
        <f>_xlfn.PERCENTILE.INC(Tabla1_Resueltas[CicleTime],0.5)</f>
        <v>3</v>
      </c>
    </row>
    <row r="1039" spans="1:19" x14ac:dyDescent="0.35">
      <c r="A1039" t="s">
        <v>19</v>
      </c>
      <c r="B1039" t="s">
        <v>2088</v>
      </c>
      <c r="C1039" t="s">
        <v>20</v>
      </c>
      <c r="D1039" t="s">
        <v>132</v>
      </c>
      <c r="E1039" t="s">
        <v>1082</v>
      </c>
      <c r="F1039">
        <v>5611905</v>
      </c>
      <c r="G1039" s="2">
        <v>44823</v>
      </c>
      <c r="H1039" s="2">
        <v>44840</v>
      </c>
      <c r="I1039" s="2"/>
      <c r="J1039" s="2"/>
      <c r="K1039" t="s">
        <v>1037</v>
      </c>
      <c r="L1039" s="2">
        <v>44825</v>
      </c>
      <c r="M1039" s="1">
        <f>Tabla1_Resueltas[[#This Row],[Resuelta]]-Tabla1_Resueltas[[#This Row],[Creada]]</f>
        <v>2</v>
      </c>
      <c r="N1039" s="1">
        <f>Tabla1_Resueltas[[#This Row],[Fecha Fin Escalado]]-Tabla1_Resueltas[[#This Row],[Fecha Inicio Escalado]]</f>
        <v>0</v>
      </c>
      <c r="O1039" s="1">
        <f>YEAR(Tabla1_Resueltas[[#This Row],[Resuelta]])</f>
        <v>2022</v>
      </c>
      <c r="P1039" s="1">
        <f>MONTH(Tabla1_Resueltas[[#This Row],[Resuelta]])</f>
        <v>9</v>
      </c>
      <c r="Q1039" s="1">
        <f>_xlfn.PERCENTILE.INC(Tabla1_Resueltas[CicleTime],0.85)</f>
        <v>28</v>
      </c>
      <c r="R1039" s="1">
        <f>_xlfn.PERCENTILE.INC(Tabla1_Resueltas[CicleTime],0.7)</f>
        <v>9</v>
      </c>
      <c r="S1039" s="1">
        <f>_xlfn.PERCENTILE.INC(Tabla1_Resueltas[CicleTime],0.5)</f>
        <v>3</v>
      </c>
    </row>
    <row r="1040" spans="1:19" x14ac:dyDescent="0.35">
      <c r="A1040" t="s">
        <v>19</v>
      </c>
      <c r="B1040" t="s">
        <v>2090</v>
      </c>
      <c r="C1040" t="s">
        <v>18</v>
      </c>
      <c r="D1040" t="s">
        <v>132</v>
      </c>
      <c r="E1040" t="s">
        <v>1083</v>
      </c>
      <c r="F1040">
        <v>5610429</v>
      </c>
      <c r="G1040" s="2">
        <v>44821</v>
      </c>
      <c r="H1040" s="2">
        <v>44842</v>
      </c>
      <c r="I1040" s="2"/>
      <c r="J1040" s="2"/>
      <c r="K1040" t="s">
        <v>1037</v>
      </c>
      <c r="L1040" s="2">
        <v>44827</v>
      </c>
      <c r="M1040" s="1">
        <f>Tabla1_Resueltas[[#This Row],[Resuelta]]-Tabla1_Resueltas[[#This Row],[Creada]]</f>
        <v>6</v>
      </c>
      <c r="N1040" s="1">
        <f>Tabla1_Resueltas[[#This Row],[Fecha Fin Escalado]]-Tabla1_Resueltas[[#This Row],[Fecha Inicio Escalado]]</f>
        <v>0</v>
      </c>
      <c r="O1040" s="1">
        <f>YEAR(Tabla1_Resueltas[[#This Row],[Resuelta]])</f>
        <v>2022</v>
      </c>
      <c r="P1040" s="1">
        <f>MONTH(Tabla1_Resueltas[[#This Row],[Resuelta]])</f>
        <v>9</v>
      </c>
      <c r="Q1040" s="1">
        <f>_xlfn.PERCENTILE.INC(Tabla1_Resueltas[CicleTime],0.85)</f>
        <v>28</v>
      </c>
      <c r="R1040" s="1">
        <f>_xlfn.PERCENTILE.INC(Tabla1_Resueltas[CicleTime],0.7)</f>
        <v>9</v>
      </c>
      <c r="S1040" s="1">
        <f>_xlfn.PERCENTILE.INC(Tabla1_Resueltas[CicleTime],0.5)</f>
        <v>3</v>
      </c>
    </row>
    <row r="1041" spans="1:19" x14ac:dyDescent="0.35">
      <c r="A1041" t="s">
        <v>19</v>
      </c>
      <c r="B1041" t="s">
        <v>2090</v>
      </c>
      <c r="C1041" t="s">
        <v>18</v>
      </c>
      <c r="D1041" t="s">
        <v>132</v>
      </c>
      <c r="E1041" t="s">
        <v>1084</v>
      </c>
      <c r="F1041">
        <v>5609185</v>
      </c>
      <c r="G1041" s="2">
        <v>44820</v>
      </c>
      <c r="H1041" s="2">
        <v>44850</v>
      </c>
      <c r="I1041" s="2"/>
      <c r="J1041" s="2"/>
      <c r="K1041" t="s">
        <v>1037</v>
      </c>
      <c r="L1041" s="2">
        <v>44834</v>
      </c>
      <c r="M1041" s="1">
        <f>Tabla1_Resueltas[[#This Row],[Resuelta]]-Tabla1_Resueltas[[#This Row],[Creada]]</f>
        <v>14</v>
      </c>
      <c r="N1041" s="1">
        <f>Tabla1_Resueltas[[#This Row],[Fecha Fin Escalado]]-Tabla1_Resueltas[[#This Row],[Fecha Inicio Escalado]]</f>
        <v>0</v>
      </c>
      <c r="O1041" s="1">
        <f>YEAR(Tabla1_Resueltas[[#This Row],[Resuelta]])</f>
        <v>2022</v>
      </c>
      <c r="P1041" s="1">
        <f>MONTH(Tabla1_Resueltas[[#This Row],[Resuelta]])</f>
        <v>9</v>
      </c>
      <c r="Q1041" s="1">
        <f>_xlfn.PERCENTILE.INC(Tabla1_Resueltas[CicleTime],0.85)</f>
        <v>28</v>
      </c>
      <c r="R1041" s="1">
        <f>_xlfn.PERCENTILE.INC(Tabla1_Resueltas[CicleTime],0.7)</f>
        <v>9</v>
      </c>
      <c r="S1041" s="1">
        <f>_xlfn.PERCENTILE.INC(Tabla1_Resueltas[CicleTime],0.5)</f>
        <v>3</v>
      </c>
    </row>
    <row r="1042" spans="1:19" x14ac:dyDescent="0.35">
      <c r="A1042" t="s">
        <v>19</v>
      </c>
      <c r="B1042" t="s">
        <v>2088</v>
      </c>
      <c r="C1042" t="s">
        <v>20</v>
      </c>
      <c r="D1042" t="s">
        <v>132</v>
      </c>
      <c r="E1042" t="s">
        <v>1085</v>
      </c>
      <c r="F1042">
        <v>5608013</v>
      </c>
      <c r="G1042" s="2">
        <v>44820</v>
      </c>
      <c r="H1042" s="2">
        <v>44835</v>
      </c>
      <c r="I1042" s="2"/>
      <c r="J1042" s="2"/>
      <c r="K1042" t="s">
        <v>1037</v>
      </c>
      <c r="L1042" s="2">
        <v>44820</v>
      </c>
      <c r="M1042" s="1">
        <f>Tabla1_Resueltas[[#This Row],[Resuelta]]-Tabla1_Resueltas[[#This Row],[Creada]]</f>
        <v>0</v>
      </c>
      <c r="N1042" s="1">
        <f>Tabla1_Resueltas[[#This Row],[Fecha Fin Escalado]]-Tabla1_Resueltas[[#This Row],[Fecha Inicio Escalado]]</f>
        <v>0</v>
      </c>
      <c r="O1042" s="1">
        <f>YEAR(Tabla1_Resueltas[[#This Row],[Resuelta]])</f>
        <v>2022</v>
      </c>
      <c r="P1042" s="1">
        <f>MONTH(Tabla1_Resueltas[[#This Row],[Resuelta]])</f>
        <v>9</v>
      </c>
      <c r="Q1042" s="1">
        <f>_xlfn.PERCENTILE.INC(Tabla1_Resueltas[CicleTime],0.85)</f>
        <v>28</v>
      </c>
      <c r="R1042" s="1">
        <f>_xlfn.PERCENTILE.INC(Tabla1_Resueltas[CicleTime],0.7)</f>
        <v>9</v>
      </c>
      <c r="S1042" s="1">
        <f>_xlfn.PERCENTILE.INC(Tabla1_Resueltas[CicleTime],0.5)</f>
        <v>3</v>
      </c>
    </row>
    <row r="1043" spans="1:19" x14ac:dyDescent="0.35">
      <c r="A1043" t="s">
        <v>19</v>
      </c>
      <c r="B1043" t="s">
        <v>2088</v>
      </c>
      <c r="C1043" t="s">
        <v>18</v>
      </c>
      <c r="D1043" t="s">
        <v>132</v>
      </c>
      <c r="E1043" t="s">
        <v>1086</v>
      </c>
      <c r="F1043">
        <v>5606544</v>
      </c>
      <c r="G1043" s="2">
        <v>44820</v>
      </c>
      <c r="H1043" s="2">
        <v>44850</v>
      </c>
      <c r="I1043" s="2"/>
      <c r="J1043" s="2"/>
      <c r="K1043" t="s">
        <v>1037</v>
      </c>
      <c r="L1043" s="2">
        <v>44834</v>
      </c>
      <c r="M1043" s="1">
        <f>Tabla1_Resueltas[[#This Row],[Resuelta]]-Tabla1_Resueltas[[#This Row],[Creada]]</f>
        <v>14</v>
      </c>
      <c r="N1043" s="1">
        <f>Tabla1_Resueltas[[#This Row],[Fecha Fin Escalado]]-Tabla1_Resueltas[[#This Row],[Fecha Inicio Escalado]]</f>
        <v>0</v>
      </c>
      <c r="O1043" s="1">
        <f>YEAR(Tabla1_Resueltas[[#This Row],[Resuelta]])</f>
        <v>2022</v>
      </c>
      <c r="P1043" s="1">
        <f>MONTH(Tabla1_Resueltas[[#This Row],[Resuelta]])</f>
        <v>9</v>
      </c>
      <c r="Q1043" s="1">
        <f>_xlfn.PERCENTILE.INC(Tabla1_Resueltas[CicleTime],0.85)</f>
        <v>28</v>
      </c>
      <c r="R1043" s="1">
        <f>_xlfn.PERCENTILE.INC(Tabla1_Resueltas[CicleTime],0.7)</f>
        <v>9</v>
      </c>
      <c r="S1043" s="1">
        <f>_xlfn.PERCENTILE.INC(Tabla1_Resueltas[CicleTime],0.5)</f>
        <v>3</v>
      </c>
    </row>
    <row r="1044" spans="1:19" x14ac:dyDescent="0.35">
      <c r="A1044" t="s">
        <v>19</v>
      </c>
      <c r="B1044" t="s">
        <v>2086</v>
      </c>
      <c r="C1044" t="s">
        <v>20</v>
      </c>
      <c r="D1044" t="s">
        <v>132</v>
      </c>
      <c r="E1044" t="s">
        <v>1087</v>
      </c>
      <c r="F1044">
        <v>5605915</v>
      </c>
      <c r="G1044" s="2">
        <v>44820</v>
      </c>
      <c r="H1044" s="2">
        <v>44839</v>
      </c>
      <c r="I1044" s="2">
        <v>44820</v>
      </c>
      <c r="J1044" s="2">
        <v>44824</v>
      </c>
      <c r="K1044" t="s">
        <v>1037</v>
      </c>
      <c r="L1044" s="2">
        <v>44824</v>
      </c>
      <c r="M1044" s="1">
        <f>Tabla1_Resueltas[[#This Row],[Resuelta]]-Tabla1_Resueltas[[#This Row],[Creada]]</f>
        <v>4</v>
      </c>
      <c r="N1044" s="1">
        <f>Tabla1_Resueltas[[#This Row],[Fecha Fin Escalado]]-Tabla1_Resueltas[[#This Row],[Fecha Inicio Escalado]]</f>
        <v>4</v>
      </c>
      <c r="O1044" s="1">
        <f>YEAR(Tabla1_Resueltas[[#This Row],[Resuelta]])</f>
        <v>2022</v>
      </c>
      <c r="P1044" s="1">
        <f>MONTH(Tabla1_Resueltas[[#This Row],[Resuelta]])</f>
        <v>9</v>
      </c>
      <c r="Q1044" s="1">
        <f>_xlfn.PERCENTILE.INC(Tabla1_Resueltas[CicleTime],0.85)</f>
        <v>28</v>
      </c>
      <c r="R1044" s="1">
        <f>_xlfn.PERCENTILE.INC(Tabla1_Resueltas[CicleTime],0.7)</f>
        <v>9</v>
      </c>
      <c r="S1044" s="1">
        <f>_xlfn.PERCENTILE.INC(Tabla1_Resueltas[CicleTime],0.5)</f>
        <v>3</v>
      </c>
    </row>
    <row r="1045" spans="1:19" x14ac:dyDescent="0.35">
      <c r="A1045" t="s">
        <v>17</v>
      </c>
      <c r="B1045" t="s">
        <v>2083</v>
      </c>
      <c r="C1045" t="s">
        <v>18</v>
      </c>
      <c r="D1045" t="s">
        <v>132</v>
      </c>
      <c r="E1045" t="s">
        <v>1088</v>
      </c>
      <c r="F1045">
        <v>5605662</v>
      </c>
      <c r="G1045" s="2">
        <v>44820</v>
      </c>
      <c r="H1045" s="2">
        <v>44835</v>
      </c>
      <c r="I1045" s="2"/>
      <c r="J1045" s="2"/>
      <c r="K1045" t="s">
        <v>1037</v>
      </c>
      <c r="L1045" s="2">
        <v>44820</v>
      </c>
      <c r="M1045" s="1">
        <f>Tabla1_Resueltas[[#This Row],[Resuelta]]-Tabla1_Resueltas[[#This Row],[Creada]]</f>
        <v>0</v>
      </c>
      <c r="N1045" s="1">
        <f>Tabla1_Resueltas[[#This Row],[Fecha Fin Escalado]]-Tabla1_Resueltas[[#This Row],[Fecha Inicio Escalado]]</f>
        <v>0</v>
      </c>
      <c r="O1045" s="1">
        <f>YEAR(Tabla1_Resueltas[[#This Row],[Resuelta]])</f>
        <v>2022</v>
      </c>
      <c r="P1045" s="1">
        <f>MONTH(Tabla1_Resueltas[[#This Row],[Resuelta]])</f>
        <v>9</v>
      </c>
      <c r="Q1045" s="1">
        <f>_xlfn.PERCENTILE.INC(Tabla1_Resueltas[CicleTime],0.85)</f>
        <v>28</v>
      </c>
      <c r="R1045" s="1">
        <f>_xlfn.PERCENTILE.INC(Tabla1_Resueltas[CicleTime],0.7)</f>
        <v>9</v>
      </c>
      <c r="S1045" s="1">
        <f>_xlfn.PERCENTILE.INC(Tabla1_Resueltas[CicleTime],0.5)</f>
        <v>3</v>
      </c>
    </row>
    <row r="1046" spans="1:19" x14ac:dyDescent="0.35">
      <c r="A1046" t="s">
        <v>19</v>
      </c>
      <c r="B1046" t="s">
        <v>2088</v>
      </c>
      <c r="C1046" t="s">
        <v>20</v>
      </c>
      <c r="D1046" t="s">
        <v>132</v>
      </c>
      <c r="E1046" t="s">
        <v>1089</v>
      </c>
      <c r="F1046">
        <v>5594237</v>
      </c>
      <c r="G1046" s="2">
        <v>44819</v>
      </c>
      <c r="H1046" s="2">
        <v>44834</v>
      </c>
      <c r="I1046" s="2"/>
      <c r="J1046" s="2"/>
      <c r="K1046" t="s">
        <v>1037</v>
      </c>
      <c r="L1046" s="2">
        <v>44819</v>
      </c>
      <c r="M1046" s="1">
        <f>Tabla1_Resueltas[[#This Row],[Resuelta]]-Tabla1_Resueltas[[#This Row],[Creada]]</f>
        <v>0</v>
      </c>
      <c r="N1046" s="1">
        <f>Tabla1_Resueltas[[#This Row],[Fecha Fin Escalado]]-Tabla1_Resueltas[[#This Row],[Fecha Inicio Escalado]]</f>
        <v>0</v>
      </c>
      <c r="O1046" s="1">
        <f>YEAR(Tabla1_Resueltas[[#This Row],[Resuelta]])</f>
        <v>2022</v>
      </c>
      <c r="P1046" s="1">
        <f>MONTH(Tabla1_Resueltas[[#This Row],[Resuelta]])</f>
        <v>9</v>
      </c>
      <c r="Q1046" s="1">
        <f>_xlfn.PERCENTILE.INC(Tabla1_Resueltas[CicleTime],0.85)</f>
        <v>28</v>
      </c>
      <c r="R1046" s="1">
        <f>_xlfn.PERCENTILE.INC(Tabla1_Resueltas[CicleTime],0.7)</f>
        <v>9</v>
      </c>
      <c r="S1046" s="1">
        <f>_xlfn.PERCENTILE.INC(Tabla1_Resueltas[CicleTime],0.5)</f>
        <v>3</v>
      </c>
    </row>
    <row r="1047" spans="1:19" x14ac:dyDescent="0.35">
      <c r="A1047" t="s">
        <v>19</v>
      </c>
      <c r="B1047" t="s">
        <v>2088</v>
      </c>
      <c r="C1047" t="s">
        <v>20</v>
      </c>
      <c r="D1047" t="s">
        <v>132</v>
      </c>
      <c r="E1047" t="s">
        <v>1090</v>
      </c>
      <c r="F1047">
        <v>5594225</v>
      </c>
      <c r="G1047" s="2">
        <v>44819</v>
      </c>
      <c r="H1047" s="2">
        <v>44834</v>
      </c>
      <c r="I1047" s="2"/>
      <c r="J1047" s="2"/>
      <c r="K1047" t="s">
        <v>1037</v>
      </c>
      <c r="L1047" s="2">
        <v>44819</v>
      </c>
      <c r="M1047" s="1">
        <f>Tabla1_Resueltas[[#This Row],[Resuelta]]-Tabla1_Resueltas[[#This Row],[Creada]]</f>
        <v>0</v>
      </c>
      <c r="N1047" s="1">
        <f>Tabla1_Resueltas[[#This Row],[Fecha Fin Escalado]]-Tabla1_Resueltas[[#This Row],[Fecha Inicio Escalado]]</f>
        <v>0</v>
      </c>
      <c r="O1047" s="1">
        <f>YEAR(Tabla1_Resueltas[[#This Row],[Resuelta]])</f>
        <v>2022</v>
      </c>
      <c r="P1047" s="1">
        <f>MONTH(Tabla1_Resueltas[[#This Row],[Resuelta]])</f>
        <v>9</v>
      </c>
      <c r="Q1047" s="1">
        <f>_xlfn.PERCENTILE.INC(Tabla1_Resueltas[CicleTime],0.85)</f>
        <v>28</v>
      </c>
      <c r="R1047" s="1">
        <f>_xlfn.PERCENTILE.INC(Tabla1_Resueltas[CicleTime],0.7)</f>
        <v>9</v>
      </c>
      <c r="S1047" s="1">
        <f>_xlfn.PERCENTILE.INC(Tabla1_Resueltas[CicleTime],0.5)</f>
        <v>3</v>
      </c>
    </row>
    <row r="1048" spans="1:19" x14ac:dyDescent="0.35">
      <c r="A1048" t="s">
        <v>19</v>
      </c>
      <c r="B1048" t="s">
        <v>2086</v>
      </c>
      <c r="C1048" t="s">
        <v>43</v>
      </c>
      <c r="D1048" t="s">
        <v>132</v>
      </c>
      <c r="E1048" t="s">
        <v>1091</v>
      </c>
      <c r="F1048">
        <v>5593816</v>
      </c>
      <c r="G1048" s="2">
        <v>44819</v>
      </c>
      <c r="H1048" s="2">
        <v>44834</v>
      </c>
      <c r="I1048" s="2"/>
      <c r="J1048" s="2"/>
      <c r="K1048" t="s">
        <v>1037</v>
      </c>
      <c r="L1048" s="2">
        <v>44819</v>
      </c>
      <c r="M1048" s="1">
        <f>Tabla1_Resueltas[[#This Row],[Resuelta]]-Tabla1_Resueltas[[#This Row],[Creada]]</f>
        <v>0</v>
      </c>
      <c r="N1048" s="1">
        <f>Tabla1_Resueltas[[#This Row],[Fecha Fin Escalado]]-Tabla1_Resueltas[[#This Row],[Fecha Inicio Escalado]]</f>
        <v>0</v>
      </c>
      <c r="O1048" s="1">
        <f>YEAR(Tabla1_Resueltas[[#This Row],[Resuelta]])</f>
        <v>2022</v>
      </c>
      <c r="P1048" s="1">
        <f>MONTH(Tabla1_Resueltas[[#This Row],[Resuelta]])</f>
        <v>9</v>
      </c>
      <c r="Q1048" s="1">
        <f>_xlfn.PERCENTILE.INC(Tabla1_Resueltas[CicleTime],0.85)</f>
        <v>28</v>
      </c>
      <c r="R1048" s="1">
        <f>_xlfn.PERCENTILE.INC(Tabla1_Resueltas[CicleTime],0.7)</f>
        <v>9</v>
      </c>
      <c r="S1048" s="1">
        <f>_xlfn.PERCENTILE.INC(Tabla1_Resueltas[CicleTime],0.5)</f>
        <v>3</v>
      </c>
    </row>
    <row r="1049" spans="1:19" x14ac:dyDescent="0.35">
      <c r="A1049" t="s">
        <v>19</v>
      </c>
      <c r="B1049" t="s">
        <v>2086</v>
      </c>
      <c r="C1049" t="s">
        <v>20</v>
      </c>
      <c r="D1049" t="s">
        <v>132</v>
      </c>
      <c r="E1049" t="s">
        <v>1092</v>
      </c>
      <c r="F1049">
        <v>5593472</v>
      </c>
      <c r="G1049" s="2">
        <v>44819</v>
      </c>
      <c r="H1049" s="2">
        <v>44835</v>
      </c>
      <c r="I1049" s="2">
        <v>44819</v>
      </c>
      <c r="J1049" s="2">
        <v>44820</v>
      </c>
      <c r="K1049" t="s">
        <v>1037</v>
      </c>
      <c r="L1049" s="2">
        <v>44820</v>
      </c>
      <c r="M1049" s="1">
        <f>Tabla1_Resueltas[[#This Row],[Resuelta]]-Tabla1_Resueltas[[#This Row],[Creada]]</f>
        <v>1</v>
      </c>
      <c r="N1049" s="1">
        <f>Tabla1_Resueltas[[#This Row],[Fecha Fin Escalado]]-Tabla1_Resueltas[[#This Row],[Fecha Inicio Escalado]]</f>
        <v>1</v>
      </c>
      <c r="O1049" s="1">
        <f>YEAR(Tabla1_Resueltas[[#This Row],[Resuelta]])</f>
        <v>2022</v>
      </c>
      <c r="P1049" s="1">
        <f>MONTH(Tabla1_Resueltas[[#This Row],[Resuelta]])</f>
        <v>9</v>
      </c>
      <c r="Q1049" s="1">
        <f>_xlfn.PERCENTILE.INC(Tabla1_Resueltas[CicleTime],0.85)</f>
        <v>28</v>
      </c>
      <c r="R1049" s="1">
        <f>_xlfn.PERCENTILE.INC(Tabla1_Resueltas[CicleTime],0.7)</f>
        <v>9</v>
      </c>
      <c r="S1049" s="1">
        <f>_xlfn.PERCENTILE.INC(Tabla1_Resueltas[CicleTime],0.5)</f>
        <v>3</v>
      </c>
    </row>
    <row r="1050" spans="1:19" x14ac:dyDescent="0.35">
      <c r="A1050" t="s">
        <v>19</v>
      </c>
      <c r="B1050" t="s">
        <v>2088</v>
      </c>
      <c r="C1050" t="s">
        <v>20</v>
      </c>
      <c r="D1050" t="s">
        <v>132</v>
      </c>
      <c r="E1050" t="s">
        <v>1093</v>
      </c>
      <c r="F1050">
        <v>5593007</v>
      </c>
      <c r="G1050" s="2">
        <v>44819</v>
      </c>
      <c r="H1050" s="2">
        <v>44839</v>
      </c>
      <c r="I1050" s="2"/>
      <c r="J1050" s="2"/>
      <c r="K1050" t="s">
        <v>1037</v>
      </c>
      <c r="L1050" s="2">
        <v>44819</v>
      </c>
      <c r="M1050" s="1">
        <f>Tabla1_Resueltas[[#This Row],[Resuelta]]-Tabla1_Resueltas[[#This Row],[Creada]]</f>
        <v>0</v>
      </c>
      <c r="N1050" s="1">
        <f>Tabla1_Resueltas[[#This Row],[Fecha Fin Escalado]]-Tabla1_Resueltas[[#This Row],[Fecha Inicio Escalado]]</f>
        <v>0</v>
      </c>
      <c r="O1050" s="1">
        <f>YEAR(Tabla1_Resueltas[[#This Row],[Resuelta]])</f>
        <v>2022</v>
      </c>
      <c r="P1050" s="1">
        <f>MONTH(Tabla1_Resueltas[[#This Row],[Resuelta]])</f>
        <v>9</v>
      </c>
      <c r="Q1050" s="1">
        <f>_xlfn.PERCENTILE.INC(Tabla1_Resueltas[CicleTime],0.85)</f>
        <v>28</v>
      </c>
      <c r="R1050" s="1">
        <f>_xlfn.PERCENTILE.INC(Tabla1_Resueltas[CicleTime],0.7)</f>
        <v>9</v>
      </c>
      <c r="S1050" s="1">
        <f>_xlfn.PERCENTILE.INC(Tabla1_Resueltas[CicleTime],0.5)</f>
        <v>3</v>
      </c>
    </row>
    <row r="1051" spans="1:19" x14ac:dyDescent="0.35">
      <c r="A1051" t="s">
        <v>17</v>
      </c>
      <c r="B1051" t="s">
        <v>2083</v>
      </c>
      <c r="C1051" t="s">
        <v>20</v>
      </c>
      <c r="D1051" t="s">
        <v>132</v>
      </c>
      <c r="E1051" t="s">
        <v>1094</v>
      </c>
      <c r="F1051">
        <v>5590121</v>
      </c>
      <c r="G1051" s="2">
        <v>44818</v>
      </c>
      <c r="H1051" s="2">
        <v>44833</v>
      </c>
      <c r="I1051" s="2"/>
      <c r="J1051" s="2"/>
      <c r="K1051" t="s">
        <v>1037</v>
      </c>
      <c r="L1051" s="2">
        <v>44818</v>
      </c>
      <c r="M1051" s="1">
        <f>Tabla1_Resueltas[[#This Row],[Resuelta]]-Tabla1_Resueltas[[#This Row],[Creada]]</f>
        <v>0</v>
      </c>
      <c r="N1051" s="1">
        <f>Tabla1_Resueltas[[#This Row],[Fecha Fin Escalado]]-Tabla1_Resueltas[[#This Row],[Fecha Inicio Escalado]]</f>
        <v>0</v>
      </c>
      <c r="O1051" s="1">
        <f>YEAR(Tabla1_Resueltas[[#This Row],[Resuelta]])</f>
        <v>2022</v>
      </c>
      <c r="P1051" s="1">
        <f>MONTH(Tabla1_Resueltas[[#This Row],[Resuelta]])</f>
        <v>9</v>
      </c>
      <c r="Q1051" s="1">
        <f>_xlfn.PERCENTILE.INC(Tabla1_Resueltas[CicleTime],0.85)</f>
        <v>28</v>
      </c>
      <c r="R1051" s="1">
        <f>_xlfn.PERCENTILE.INC(Tabla1_Resueltas[CicleTime],0.7)</f>
        <v>9</v>
      </c>
      <c r="S1051" s="1">
        <f>_xlfn.PERCENTILE.INC(Tabla1_Resueltas[CicleTime],0.5)</f>
        <v>3</v>
      </c>
    </row>
    <row r="1052" spans="1:19" x14ac:dyDescent="0.35">
      <c r="A1052" t="s">
        <v>19</v>
      </c>
      <c r="B1052" t="s">
        <v>2088</v>
      </c>
      <c r="C1052" t="s">
        <v>20</v>
      </c>
      <c r="D1052" t="s">
        <v>132</v>
      </c>
      <c r="E1052" t="s">
        <v>1095</v>
      </c>
      <c r="F1052">
        <v>5588300</v>
      </c>
      <c r="G1052" s="2">
        <v>44818</v>
      </c>
      <c r="H1052" s="2">
        <v>44833</v>
      </c>
      <c r="I1052" s="2"/>
      <c r="J1052" s="2"/>
      <c r="K1052" t="s">
        <v>1037</v>
      </c>
      <c r="L1052" s="2">
        <v>44818</v>
      </c>
      <c r="M1052" s="1">
        <f>Tabla1_Resueltas[[#This Row],[Resuelta]]-Tabla1_Resueltas[[#This Row],[Creada]]</f>
        <v>0</v>
      </c>
      <c r="N1052" s="1">
        <f>Tabla1_Resueltas[[#This Row],[Fecha Fin Escalado]]-Tabla1_Resueltas[[#This Row],[Fecha Inicio Escalado]]</f>
        <v>0</v>
      </c>
      <c r="O1052" s="1">
        <f>YEAR(Tabla1_Resueltas[[#This Row],[Resuelta]])</f>
        <v>2022</v>
      </c>
      <c r="P1052" s="1">
        <f>MONTH(Tabla1_Resueltas[[#This Row],[Resuelta]])</f>
        <v>9</v>
      </c>
      <c r="Q1052" s="1">
        <f>_xlfn.PERCENTILE.INC(Tabla1_Resueltas[CicleTime],0.85)</f>
        <v>28</v>
      </c>
      <c r="R1052" s="1">
        <f>_xlfn.PERCENTILE.INC(Tabla1_Resueltas[CicleTime],0.7)</f>
        <v>9</v>
      </c>
      <c r="S1052" s="1">
        <f>_xlfn.PERCENTILE.INC(Tabla1_Resueltas[CicleTime],0.5)</f>
        <v>3</v>
      </c>
    </row>
    <row r="1053" spans="1:19" x14ac:dyDescent="0.35">
      <c r="A1053" t="s">
        <v>19</v>
      </c>
      <c r="B1053" t="s">
        <v>2088</v>
      </c>
      <c r="C1053" t="s">
        <v>20</v>
      </c>
      <c r="D1053" t="s">
        <v>132</v>
      </c>
      <c r="E1053" t="s">
        <v>1096</v>
      </c>
      <c r="F1053">
        <v>5587855</v>
      </c>
      <c r="G1053" s="2">
        <v>44818</v>
      </c>
      <c r="H1053" s="2">
        <v>44847</v>
      </c>
      <c r="I1053" s="2">
        <v>44818</v>
      </c>
      <c r="J1053" s="2">
        <v>44832</v>
      </c>
      <c r="K1053" t="s">
        <v>1037</v>
      </c>
      <c r="L1053" s="2">
        <v>44832</v>
      </c>
      <c r="M1053" s="1">
        <f>Tabla1_Resueltas[[#This Row],[Resuelta]]-Tabla1_Resueltas[[#This Row],[Creada]]</f>
        <v>14</v>
      </c>
      <c r="N1053" s="1">
        <f>Tabla1_Resueltas[[#This Row],[Fecha Fin Escalado]]-Tabla1_Resueltas[[#This Row],[Fecha Inicio Escalado]]</f>
        <v>14</v>
      </c>
      <c r="O1053" s="1">
        <f>YEAR(Tabla1_Resueltas[[#This Row],[Resuelta]])</f>
        <v>2022</v>
      </c>
      <c r="P1053" s="1">
        <f>MONTH(Tabla1_Resueltas[[#This Row],[Resuelta]])</f>
        <v>9</v>
      </c>
      <c r="Q1053" s="1">
        <f>_xlfn.PERCENTILE.INC(Tabla1_Resueltas[CicleTime],0.85)</f>
        <v>28</v>
      </c>
      <c r="R1053" s="1">
        <f>_xlfn.PERCENTILE.INC(Tabla1_Resueltas[CicleTime],0.7)</f>
        <v>9</v>
      </c>
      <c r="S1053" s="1">
        <f>_xlfn.PERCENTILE.INC(Tabla1_Resueltas[CicleTime],0.5)</f>
        <v>3</v>
      </c>
    </row>
    <row r="1054" spans="1:19" x14ac:dyDescent="0.35">
      <c r="A1054" t="s">
        <v>19</v>
      </c>
      <c r="B1054" t="s">
        <v>2088</v>
      </c>
      <c r="C1054" t="s">
        <v>20</v>
      </c>
      <c r="D1054" t="s">
        <v>132</v>
      </c>
      <c r="E1054" t="s">
        <v>1097</v>
      </c>
      <c r="F1054">
        <v>5587847</v>
      </c>
      <c r="G1054" s="2">
        <v>44818</v>
      </c>
      <c r="H1054" s="2">
        <v>44838</v>
      </c>
      <c r="I1054" s="2">
        <v>44818</v>
      </c>
      <c r="J1054" s="2">
        <v>44823</v>
      </c>
      <c r="K1054" t="s">
        <v>1037</v>
      </c>
      <c r="L1054" s="2">
        <v>44823</v>
      </c>
      <c r="M1054" s="1">
        <f>Tabla1_Resueltas[[#This Row],[Resuelta]]-Tabla1_Resueltas[[#This Row],[Creada]]</f>
        <v>5</v>
      </c>
      <c r="N1054" s="1">
        <f>Tabla1_Resueltas[[#This Row],[Fecha Fin Escalado]]-Tabla1_Resueltas[[#This Row],[Fecha Inicio Escalado]]</f>
        <v>5</v>
      </c>
      <c r="O1054" s="1">
        <f>YEAR(Tabla1_Resueltas[[#This Row],[Resuelta]])</f>
        <v>2022</v>
      </c>
      <c r="P1054" s="1">
        <f>MONTH(Tabla1_Resueltas[[#This Row],[Resuelta]])</f>
        <v>9</v>
      </c>
      <c r="Q1054" s="1">
        <f>_xlfn.PERCENTILE.INC(Tabla1_Resueltas[CicleTime],0.85)</f>
        <v>28</v>
      </c>
      <c r="R1054" s="1">
        <f>_xlfn.PERCENTILE.INC(Tabla1_Resueltas[CicleTime],0.7)</f>
        <v>9</v>
      </c>
      <c r="S1054" s="1">
        <f>_xlfn.PERCENTILE.INC(Tabla1_Resueltas[CicleTime],0.5)</f>
        <v>3</v>
      </c>
    </row>
    <row r="1055" spans="1:19" x14ac:dyDescent="0.35">
      <c r="A1055" t="s">
        <v>19</v>
      </c>
      <c r="B1055" t="s">
        <v>2088</v>
      </c>
      <c r="C1055" t="s">
        <v>20</v>
      </c>
      <c r="D1055" t="s">
        <v>132</v>
      </c>
      <c r="E1055" t="s">
        <v>1098</v>
      </c>
      <c r="F1055">
        <v>5587839</v>
      </c>
      <c r="G1055" s="2">
        <v>44818</v>
      </c>
      <c r="H1055" s="2">
        <v>44840</v>
      </c>
      <c r="I1055" s="2"/>
      <c r="J1055" s="2"/>
      <c r="K1055" t="s">
        <v>1037</v>
      </c>
      <c r="L1055" s="2">
        <v>44825</v>
      </c>
      <c r="M1055" s="1">
        <f>Tabla1_Resueltas[[#This Row],[Resuelta]]-Tabla1_Resueltas[[#This Row],[Creada]]</f>
        <v>7</v>
      </c>
      <c r="N1055" s="1">
        <f>Tabla1_Resueltas[[#This Row],[Fecha Fin Escalado]]-Tabla1_Resueltas[[#This Row],[Fecha Inicio Escalado]]</f>
        <v>0</v>
      </c>
      <c r="O1055" s="1">
        <f>YEAR(Tabla1_Resueltas[[#This Row],[Resuelta]])</f>
        <v>2022</v>
      </c>
      <c r="P1055" s="1">
        <f>MONTH(Tabla1_Resueltas[[#This Row],[Resuelta]])</f>
        <v>9</v>
      </c>
      <c r="Q1055" s="1">
        <f>_xlfn.PERCENTILE.INC(Tabla1_Resueltas[CicleTime],0.85)</f>
        <v>28</v>
      </c>
      <c r="R1055" s="1">
        <f>_xlfn.PERCENTILE.INC(Tabla1_Resueltas[CicleTime],0.7)</f>
        <v>9</v>
      </c>
      <c r="S1055" s="1">
        <f>_xlfn.PERCENTILE.INC(Tabla1_Resueltas[CicleTime],0.5)</f>
        <v>3</v>
      </c>
    </row>
    <row r="1056" spans="1:19" x14ac:dyDescent="0.35">
      <c r="A1056" t="s">
        <v>19</v>
      </c>
      <c r="B1056" t="s">
        <v>2088</v>
      </c>
      <c r="C1056" t="s">
        <v>43</v>
      </c>
      <c r="D1056" t="s">
        <v>132</v>
      </c>
      <c r="E1056" t="s">
        <v>1099</v>
      </c>
      <c r="F1056">
        <v>5587820</v>
      </c>
      <c r="G1056" s="2">
        <v>44818</v>
      </c>
      <c r="H1056" s="2">
        <v>44834</v>
      </c>
      <c r="I1056" s="2">
        <v>44819</v>
      </c>
      <c r="J1056" s="2">
        <v>44819</v>
      </c>
      <c r="K1056" t="s">
        <v>1037</v>
      </c>
      <c r="L1056" s="2">
        <v>44819</v>
      </c>
      <c r="M1056" s="1">
        <f>Tabla1_Resueltas[[#This Row],[Resuelta]]-Tabla1_Resueltas[[#This Row],[Creada]]</f>
        <v>1</v>
      </c>
      <c r="N1056" s="1">
        <f>Tabla1_Resueltas[[#This Row],[Fecha Fin Escalado]]-Tabla1_Resueltas[[#This Row],[Fecha Inicio Escalado]]</f>
        <v>0</v>
      </c>
      <c r="O1056" s="1">
        <f>YEAR(Tabla1_Resueltas[[#This Row],[Resuelta]])</f>
        <v>2022</v>
      </c>
      <c r="P1056" s="1">
        <f>MONTH(Tabla1_Resueltas[[#This Row],[Resuelta]])</f>
        <v>9</v>
      </c>
      <c r="Q1056" s="1">
        <f>_xlfn.PERCENTILE.INC(Tabla1_Resueltas[CicleTime],0.85)</f>
        <v>28</v>
      </c>
      <c r="R1056" s="1">
        <f>_xlfn.PERCENTILE.INC(Tabla1_Resueltas[CicleTime],0.7)</f>
        <v>9</v>
      </c>
      <c r="S1056" s="1">
        <f>_xlfn.PERCENTILE.INC(Tabla1_Resueltas[CicleTime],0.5)</f>
        <v>3</v>
      </c>
    </row>
    <row r="1057" spans="1:19" x14ac:dyDescent="0.35">
      <c r="A1057" t="s">
        <v>19</v>
      </c>
      <c r="B1057" t="s">
        <v>2088</v>
      </c>
      <c r="C1057" t="s">
        <v>20</v>
      </c>
      <c r="D1057" t="s">
        <v>132</v>
      </c>
      <c r="E1057" t="s">
        <v>1100</v>
      </c>
      <c r="F1057">
        <v>5587506</v>
      </c>
      <c r="G1057" s="2">
        <v>44818</v>
      </c>
      <c r="H1057" s="2">
        <v>44840</v>
      </c>
      <c r="I1057" s="2"/>
      <c r="J1057" s="2"/>
      <c r="K1057" t="s">
        <v>1037</v>
      </c>
      <c r="L1057" s="2">
        <v>44825</v>
      </c>
      <c r="M1057" s="1">
        <f>Tabla1_Resueltas[[#This Row],[Resuelta]]-Tabla1_Resueltas[[#This Row],[Creada]]</f>
        <v>7</v>
      </c>
      <c r="N1057" s="1">
        <f>Tabla1_Resueltas[[#This Row],[Fecha Fin Escalado]]-Tabla1_Resueltas[[#This Row],[Fecha Inicio Escalado]]</f>
        <v>0</v>
      </c>
      <c r="O1057" s="1">
        <f>YEAR(Tabla1_Resueltas[[#This Row],[Resuelta]])</f>
        <v>2022</v>
      </c>
      <c r="P1057" s="1">
        <f>MONTH(Tabla1_Resueltas[[#This Row],[Resuelta]])</f>
        <v>9</v>
      </c>
      <c r="Q1057" s="1">
        <f>_xlfn.PERCENTILE.INC(Tabla1_Resueltas[CicleTime],0.85)</f>
        <v>28</v>
      </c>
      <c r="R1057" s="1">
        <f>_xlfn.PERCENTILE.INC(Tabla1_Resueltas[CicleTime],0.7)</f>
        <v>9</v>
      </c>
      <c r="S1057" s="1">
        <f>_xlfn.PERCENTILE.INC(Tabla1_Resueltas[CicleTime],0.5)</f>
        <v>3</v>
      </c>
    </row>
    <row r="1058" spans="1:19" x14ac:dyDescent="0.35">
      <c r="A1058" t="s">
        <v>19</v>
      </c>
      <c r="B1058" t="s">
        <v>2086</v>
      </c>
      <c r="C1058" t="s">
        <v>20</v>
      </c>
      <c r="D1058" t="s">
        <v>132</v>
      </c>
      <c r="E1058" t="s">
        <v>1101</v>
      </c>
      <c r="F1058">
        <v>5587490</v>
      </c>
      <c r="G1058" s="2">
        <v>44818</v>
      </c>
      <c r="H1058" s="2">
        <v>44833</v>
      </c>
      <c r="I1058" s="2"/>
      <c r="J1058" s="2"/>
      <c r="K1058" t="s">
        <v>1037</v>
      </c>
      <c r="L1058" s="2">
        <v>44818</v>
      </c>
      <c r="M1058" s="1">
        <f>Tabla1_Resueltas[[#This Row],[Resuelta]]-Tabla1_Resueltas[[#This Row],[Creada]]</f>
        <v>0</v>
      </c>
      <c r="N1058" s="1">
        <f>Tabla1_Resueltas[[#This Row],[Fecha Fin Escalado]]-Tabla1_Resueltas[[#This Row],[Fecha Inicio Escalado]]</f>
        <v>0</v>
      </c>
      <c r="O1058" s="1">
        <f>YEAR(Tabla1_Resueltas[[#This Row],[Resuelta]])</f>
        <v>2022</v>
      </c>
      <c r="P1058" s="1">
        <f>MONTH(Tabla1_Resueltas[[#This Row],[Resuelta]])</f>
        <v>9</v>
      </c>
      <c r="Q1058" s="1">
        <f>_xlfn.PERCENTILE.INC(Tabla1_Resueltas[CicleTime],0.85)</f>
        <v>28</v>
      </c>
      <c r="R1058" s="1">
        <f>_xlfn.PERCENTILE.INC(Tabla1_Resueltas[CicleTime],0.7)</f>
        <v>9</v>
      </c>
      <c r="S1058" s="1">
        <f>_xlfn.PERCENTILE.INC(Tabla1_Resueltas[CicleTime],0.5)</f>
        <v>3</v>
      </c>
    </row>
    <row r="1059" spans="1:19" x14ac:dyDescent="0.35">
      <c r="A1059" t="s">
        <v>19</v>
      </c>
      <c r="B1059" t="s">
        <v>2086</v>
      </c>
      <c r="C1059" t="s">
        <v>36</v>
      </c>
      <c r="D1059" t="s">
        <v>132</v>
      </c>
      <c r="E1059" t="s">
        <v>1102</v>
      </c>
      <c r="F1059">
        <v>5587487</v>
      </c>
      <c r="G1059" s="2">
        <v>44818</v>
      </c>
      <c r="H1059" s="2">
        <v>44834</v>
      </c>
      <c r="I1059" s="2">
        <v>44818</v>
      </c>
      <c r="J1059" s="2">
        <v>44819</v>
      </c>
      <c r="K1059" t="s">
        <v>1037</v>
      </c>
      <c r="L1059" s="2">
        <v>44819</v>
      </c>
      <c r="M1059" s="1">
        <f>Tabla1_Resueltas[[#This Row],[Resuelta]]-Tabla1_Resueltas[[#This Row],[Creada]]</f>
        <v>1</v>
      </c>
      <c r="N1059" s="1">
        <f>Tabla1_Resueltas[[#This Row],[Fecha Fin Escalado]]-Tabla1_Resueltas[[#This Row],[Fecha Inicio Escalado]]</f>
        <v>1</v>
      </c>
      <c r="O1059" s="1">
        <f>YEAR(Tabla1_Resueltas[[#This Row],[Resuelta]])</f>
        <v>2022</v>
      </c>
      <c r="P1059" s="1">
        <f>MONTH(Tabla1_Resueltas[[#This Row],[Resuelta]])</f>
        <v>9</v>
      </c>
      <c r="Q1059" s="1">
        <f>_xlfn.PERCENTILE.INC(Tabla1_Resueltas[CicleTime],0.85)</f>
        <v>28</v>
      </c>
      <c r="R1059" s="1">
        <f>_xlfn.PERCENTILE.INC(Tabla1_Resueltas[CicleTime],0.7)</f>
        <v>9</v>
      </c>
      <c r="S1059" s="1">
        <f>_xlfn.PERCENTILE.INC(Tabla1_Resueltas[CicleTime],0.5)</f>
        <v>3</v>
      </c>
    </row>
    <row r="1060" spans="1:19" x14ac:dyDescent="0.35">
      <c r="A1060" t="s">
        <v>19</v>
      </c>
      <c r="B1060" t="s">
        <v>2086</v>
      </c>
      <c r="C1060" t="s">
        <v>20</v>
      </c>
      <c r="D1060" t="s">
        <v>132</v>
      </c>
      <c r="E1060" t="s">
        <v>1103</v>
      </c>
      <c r="F1060">
        <v>5587481</v>
      </c>
      <c r="G1060" s="2">
        <v>44818</v>
      </c>
      <c r="H1060" s="2">
        <v>44833</v>
      </c>
      <c r="I1060" s="2"/>
      <c r="J1060" s="2"/>
      <c r="K1060" t="s">
        <v>1037</v>
      </c>
      <c r="L1060" s="2">
        <v>44818</v>
      </c>
      <c r="M1060" s="1">
        <f>Tabla1_Resueltas[[#This Row],[Resuelta]]-Tabla1_Resueltas[[#This Row],[Creada]]</f>
        <v>0</v>
      </c>
      <c r="N1060" s="1">
        <f>Tabla1_Resueltas[[#This Row],[Fecha Fin Escalado]]-Tabla1_Resueltas[[#This Row],[Fecha Inicio Escalado]]</f>
        <v>0</v>
      </c>
      <c r="O1060" s="1">
        <f>YEAR(Tabla1_Resueltas[[#This Row],[Resuelta]])</f>
        <v>2022</v>
      </c>
      <c r="P1060" s="1">
        <f>MONTH(Tabla1_Resueltas[[#This Row],[Resuelta]])</f>
        <v>9</v>
      </c>
      <c r="Q1060" s="1">
        <f>_xlfn.PERCENTILE.INC(Tabla1_Resueltas[CicleTime],0.85)</f>
        <v>28</v>
      </c>
      <c r="R1060" s="1">
        <f>_xlfn.PERCENTILE.INC(Tabla1_Resueltas[CicleTime],0.7)</f>
        <v>9</v>
      </c>
      <c r="S1060" s="1">
        <f>_xlfn.PERCENTILE.INC(Tabla1_Resueltas[CicleTime],0.5)</f>
        <v>3</v>
      </c>
    </row>
    <row r="1061" spans="1:19" x14ac:dyDescent="0.35">
      <c r="A1061" t="s">
        <v>19</v>
      </c>
      <c r="B1061" t="s">
        <v>2088</v>
      </c>
      <c r="C1061" t="s">
        <v>20</v>
      </c>
      <c r="D1061" t="s">
        <v>132</v>
      </c>
      <c r="E1061" t="s">
        <v>1104</v>
      </c>
      <c r="F1061">
        <v>5586220</v>
      </c>
      <c r="G1061" s="2">
        <v>44817</v>
      </c>
      <c r="H1061" s="2">
        <v>44833</v>
      </c>
      <c r="I1061" s="2"/>
      <c r="J1061" s="2"/>
      <c r="K1061" t="s">
        <v>1037</v>
      </c>
      <c r="L1061" s="2">
        <v>44818</v>
      </c>
      <c r="M1061" s="1">
        <f>Tabla1_Resueltas[[#This Row],[Resuelta]]-Tabla1_Resueltas[[#This Row],[Creada]]</f>
        <v>1</v>
      </c>
      <c r="N1061" s="1">
        <f>Tabla1_Resueltas[[#This Row],[Fecha Fin Escalado]]-Tabla1_Resueltas[[#This Row],[Fecha Inicio Escalado]]</f>
        <v>0</v>
      </c>
      <c r="O1061" s="1">
        <f>YEAR(Tabla1_Resueltas[[#This Row],[Resuelta]])</f>
        <v>2022</v>
      </c>
      <c r="P1061" s="1">
        <f>MONTH(Tabla1_Resueltas[[#This Row],[Resuelta]])</f>
        <v>9</v>
      </c>
      <c r="Q1061" s="1">
        <f>_xlfn.PERCENTILE.INC(Tabla1_Resueltas[CicleTime],0.85)</f>
        <v>28</v>
      </c>
      <c r="R1061" s="1">
        <f>_xlfn.PERCENTILE.INC(Tabla1_Resueltas[CicleTime],0.7)</f>
        <v>9</v>
      </c>
      <c r="S1061" s="1">
        <f>_xlfn.PERCENTILE.INC(Tabla1_Resueltas[CicleTime],0.5)</f>
        <v>3</v>
      </c>
    </row>
    <row r="1062" spans="1:19" x14ac:dyDescent="0.35">
      <c r="A1062" t="s">
        <v>19</v>
      </c>
      <c r="B1062" t="s">
        <v>2088</v>
      </c>
      <c r="C1062" t="s">
        <v>20</v>
      </c>
      <c r="D1062" t="s">
        <v>132</v>
      </c>
      <c r="E1062" t="s">
        <v>1105</v>
      </c>
      <c r="F1062">
        <v>5584766</v>
      </c>
      <c r="G1062" s="2">
        <v>44817</v>
      </c>
      <c r="H1062" s="2">
        <v>44832</v>
      </c>
      <c r="I1062" s="2"/>
      <c r="J1062" s="2"/>
      <c r="K1062" t="s">
        <v>1037</v>
      </c>
      <c r="L1062" s="2">
        <v>44817</v>
      </c>
      <c r="M1062" s="1">
        <f>Tabla1_Resueltas[[#This Row],[Resuelta]]-Tabla1_Resueltas[[#This Row],[Creada]]</f>
        <v>0</v>
      </c>
      <c r="N1062" s="1">
        <f>Tabla1_Resueltas[[#This Row],[Fecha Fin Escalado]]-Tabla1_Resueltas[[#This Row],[Fecha Inicio Escalado]]</f>
        <v>0</v>
      </c>
      <c r="O1062" s="1">
        <f>YEAR(Tabla1_Resueltas[[#This Row],[Resuelta]])</f>
        <v>2022</v>
      </c>
      <c r="P1062" s="1">
        <f>MONTH(Tabla1_Resueltas[[#This Row],[Resuelta]])</f>
        <v>9</v>
      </c>
      <c r="Q1062" s="1">
        <f>_xlfn.PERCENTILE.INC(Tabla1_Resueltas[CicleTime],0.85)</f>
        <v>28</v>
      </c>
      <c r="R1062" s="1">
        <f>_xlfn.PERCENTILE.INC(Tabla1_Resueltas[CicleTime],0.7)</f>
        <v>9</v>
      </c>
      <c r="S1062" s="1">
        <f>_xlfn.PERCENTILE.INC(Tabla1_Resueltas[CicleTime],0.5)</f>
        <v>3</v>
      </c>
    </row>
    <row r="1063" spans="1:19" x14ac:dyDescent="0.35">
      <c r="A1063" t="s">
        <v>17</v>
      </c>
      <c r="B1063" t="s">
        <v>2083</v>
      </c>
      <c r="C1063" t="s">
        <v>18</v>
      </c>
      <c r="D1063" t="s">
        <v>132</v>
      </c>
      <c r="E1063" t="s">
        <v>1106</v>
      </c>
      <c r="F1063">
        <v>5584592</v>
      </c>
      <c r="G1063" s="2">
        <v>44817</v>
      </c>
      <c r="H1063" s="2">
        <v>44833</v>
      </c>
      <c r="I1063" s="2"/>
      <c r="J1063" s="2"/>
      <c r="K1063" t="s">
        <v>1037</v>
      </c>
      <c r="L1063" s="2">
        <v>44818</v>
      </c>
      <c r="M1063" s="1">
        <f>Tabla1_Resueltas[[#This Row],[Resuelta]]-Tabla1_Resueltas[[#This Row],[Creada]]</f>
        <v>1</v>
      </c>
      <c r="N1063" s="1">
        <f>Tabla1_Resueltas[[#This Row],[Fecha Fin Escalado]]-Tabla1_Resueltas[[#This Row],[Fecha Inicio Escalado]]</f>
        <v>0</v>
      </c>
      <c r="O1063" s="1">
        <f>YEAR(Tabla1_Resueltas[[#This Row],[Resuelta]])</f>
        <v>2022</v>
      </c>
      <c r="P1063" s="1">
        <f>MONTH(Tabla1_Resueltas[[#This Row],[Resuelta]])</f>
        <v>9</v>
      </c>
      <c r="Q1063" s="1">
        <f>_xlfn.PERCENTILE.INC(Tabla1_Resueltas[CicleTime],0.85)</f>
        <v>28</v>
      </c>
      <c r="R1063" s="1">
        <f>_xlfn.PERCENTILE.INC(Tabla1_Resueltas[CicleTime],0.7)</f>
        <v>9</v>
      </c>
      <c r="S1063" s="1">
        <f>_xlfn.PERCENTILE.INC(Tabla1_Resueltas[CicleTime],0.5)</f>
        <v>3</v>
      </c>
    </row>
    <row r="1064" spans="1:19" x14ac:dyDescent="0.35">
      <c r="A1064" t="s">
        <v>19</v>
      </c>
      <c r="B1064" t="s">
        <v>2086</v>
      </c>
      <c r="C1064" t="s">
        <v>36</v>
      </c>
      <c r="D1064" t="s">
        <v>132</v>
      </c>
      <c r="E1064" t="s">
        <v>1107</v>
      </c>
      <c r="F1064">
        <v>5582544</v>
      </c>
      <c r="G1064" s="2">
        <v>44817</v>
      </c>
      <c r="H1064" s="2">
        <v>44845</v>
      </c>
      <c r="I1064" s="2">
        <v>44817</v>
      </c>
      <c r="J1064" s="2">
        <v>44830</v>
      </c>
      <c r="K1064" t="s">
        <v>1037</v>
      </c>
      <c r="L1064" s="2">
        <v>44830</v>
      </c>
      <c r="M1064" s="1">
        <f>Tabla1_Resueltas[[#This Row],[Resuelta]]-Tabla1_Resueltas[[#This Row],[Creada]]</f>
        <v>13</v>
      </c>
      <c r="N1064" s="1">
        <f>Tabla1_Resueltas[[#This Row],[Fecha Fin Escalado]]-Tabla1_Resueltas[[#This Row],[Fecha Inicio Escalado]]</f>
        <v>13</v>
      </c>
      <c r="O1064" s="1">
        <f>YEAR(Tabla1_Resueltas[[#This Row],[Resuelta]])</f>
        <v>2022</v>
      </c>
      <c r="P1064" s="1">
        <f>MONTH(Tabla1_Resueltas[[#This Row],[Resuelta]])</f>
        <v>9</v>
      </c>
      <c r="Q1064" s="1">
        <f>_xlfn.PERCENTILE.INC(Tabla1_Resueltas[CicleTime],0.85)</f>
        <v>28</v>
      </c>
      <c r="R1064" s="1">
        <f>_xlfn.PERCENTILE.INC(Tabla1_Resueltas[CicleTime],0.7)</f>
        <v>9</v>
      </c>
      <c r="S1064" s="1">
        <f>_xlfn.PERCENTILE.INC(Tabla1_Resueltas[CicleTime],0.5)</f>
        <v>3</v>
      </c>
    </row>
    <row r="1065" spans="1:19" x14ac:dyDescent="0.35">
      <c r="A1065" t="s">
        <v>19</v>
      </c>
      <c r="B1065" t="s">
        <v>2086</v>
      </c>
      <c r="C1065" t="s">
        <v>20</v>
      </c>
      <c r="D1065" t="s">
        <v>132</v>
      </c>
      <c r="E1065" t="s">
        <v>1108</v>
      </c>
      <c r="F1065">
        <v>5582192</v>
      </c>
      <c r="G1065" s="2">
        <v>44817</v>
      </c>
      <c r="H1065" s="2">
        <v>44833</v>
      </c>
      <c r="I1065" s="2"/>
      <c r="J1065" s="2"/>
      <c r="K1065" t="s">
        <v>1037</v>
      </c>
      <c r="L1065" s="2">
        <v>44817</v>
      </c>
      <c r="M1065" s="1">
        <f>Tabla1_Resueltas[[#This Row],[Resuelta]]-Tabla1_Resueltas[[#This Row],[Creada]]</f>
        <v>0</v>
      </c>
      <c r="N1065" s="1">
        <f>Tabla1_Resueltas[[#This Row],[Fecha Fin Escalado]]-Tabla1_Resueltas[[#This Row],[Fecha Inicio Escalado]]</f>
        <v>0</v>
      </c>
      <c r="O1065" s="1">
        <f>YEAR(Tabla1_Resueltas[[#This Row],[Resuelta]])</f>
        <v>2022</v>
      </c>
      <c r="P1065" s="1">
        <f>MONTH(Tabla1_Resueltas[[#This Row],[Resuelta]])</f>
        <v>9</v>
      </c>
      <c r="Q1065" s="1">
        <f>_xlfn.PERCENTILE.INC(Tabla1_Resueltas[CicleTime],0.85)</f>
        <v>28</v>
      </c>
      <c r="R1065" s="1">
        <f>_xlfn.PERCENTILE.INC(Tabla1_Resueltas[CicleTime],0.7)</f>
        <v>9</v>
      </c>
      <c r="S1065" s="1">
        <f>_xlfn.PERCENTILE.INC(Tabla1_Resueltas[CicleTime],0.5)</f>
        <v>3</v>
      </c>
    </row>
    <row r="1066" spans="1:19" x14ac:dyDescent="0.35">
      <c r="A1066" t="s">
        <v>17</v>
      </c>
      <c r="B1066" t="s">
        <v>2086</v>
      </c>
      <c r="C1066" t="s">
        <v>42</v>
      </c>
      <c r="D1066" t="s">
        <v>132</v>
      </c>
      <c r="E1066" t="s">
        <v>1109</v>
      </c>
      <c r="F1066">
        <v>5582059</v>
      </c>
      <c r="G1066" s="2">
        <v>44817</v>
      </c>
      <c r="H1066" s="2">
        <v>44838</v>
      </c>
      <c r="I1066" s="2"/>
      <c r="J1066" s="2"/>
      <c r="K1066" t="s">
        <v>1037</v>
      </c>
      <c r="L1066" s="2">
        <v>44823</v>
      </c>
      <c r="M1066" s="1">
        <f>Tabla1_Resueltas[[#This Row],[Resuelta]]-Tabla1_Resueltas[[#This Row],[Creada]]</f>
        <v>6</v>
      </c>
      <c r="N1066" s="1">
        <f>Tabla1_Resueltas[[#This Row],[Fecha Fin Escalado]]-Tabla1_Resueltas[[#This Row],[Fecha Inicio Escalado]]</f>
        <v>0</v>
      </c>
      <c r="O1066" s="1">
        <f>YEAR(Tabla1_Resueltas[[#This Row],[Resuelta]])</f>
        <v>2022</v>
      </c>
      <c r="P1066" s="1">
        <f>MONTH(Tabla1_Resueltas[[#This Row],[Resuelta]])</f>
        <v>9</v>
      </c>
      <c r="Q1066" s="1">
        <f>_xlfn.PERCENTILE.INC(Tabla1_Resueltas[CicleTime],0.85)</f>
        <v>28</v>
      </c>
      <c r="R1066" s="1">
        <f>_xlfn.PERCENTILE.INC(Tabla1_Resueltas[CicleTime],0.7)</f>
        <v>9</v>
      </c>
      <c r="S1066" s="1">
        <f>_xlfn.PERCENTILE.INC(Tabla1_Resueltas[CicleTime],0.5)</f>
        <v>3</v>
      </c>
    </row>
    <row r="1067" spans="1:19" x14ac:dyDescent="0.35">
      <c r="A1067" t="s">
        <v>19</v>
      </c>
      <c r="B1067" t="s">
        <v>2090</v>
      </c>
      <c r="C1067" t="s">
        <v>18</v>
      </c>
      <c r="D1067" t="s">
        <v>132</v>
      </c>
      <c r="E1067" t="s">
        <v>1110</v>
      </c>
      <c r="F1067">
        <v>5580387</v>
      </c>
      <c r="G1067" s="2">
        <v>44816</v>
      </c>
      <c r="H1067" s="2">
        <v>44850</v>
      </c>
      <c r="I1067" s="2"/>
      <c r="J1067" s="2"/>
      <c r="K1067" t="s">
        <v>1037</v>
      </c>
      <c r="L1067" s="2">
        <v>44834</v>
      </c>
      <c r="M1067" s="1">
        <f>Tabla1_Resueltas[[#This Row],[Resuelta]]-Tabla1_Resueltas[[#This Row],[Creada]]</f>
        <v>18</v>
      </c>
      <c r="N1067" s="1">
        <f>Tabla1_Resueltas[[#This Row],[Fecha Fin Escalado]]-Tabla1_Resueltas[[#This Row],[Fecha Inicio Escalado]]</f>
        <v>0</v>
      </c>
      <c r="O1067" s="1">
        <f>YEAR(Tabla1_Resueltas[[#This Row],[Resuelta]])</f>
        <v>2022</v>
      </c>
      <c r="P1067" s="1">
        <f>MONTH(Tabla1_Resueltas[[#This Row],[Resuelta]])</f>
        <v>9</v>
      </c>
      <c r="Q1067" s="1">
        <f>_xlfn.PERCENTILE.INC(Tabla1_Resueltas[CicleTime],0.85)</f>
        <v>28</v>
      </c>
      <c r="R1067" s="1">
        <f>_xlfn.PERCENTILE.INC(Tabla1_Resueltas[CicleTime],0.7)</f>
        <v>9</v>
      </c>
      <c r="S1067" s="1">
        <f>_xlfn.PERCENTILE.INC(Tabla1_Resueltas[CicleTime],0.5)</f>
        <v>3</v>
      </c>
    </row>
    <row r="1068" spans="1:19" x14ac:dyDescent="0.35">
      <c r="A1068" t="s">
        <v>17</v>
      </c>
      <c r="B1068" t="s">
        <v>2083</v>
      </c>
      <c r="C1068" t="s">
        <v>20</v>
      </c>
      <c r="D1068" t="s">
        <v>132</v>
      </c>
      <c r="E1068" t="s">
        <v>1111</v>
      </c>
      <c r="F1068">
        <v>5578110</v>
      </c>
      <c r="G1068" s="2">
        <v>44816</v>
      </c>
      <c r="H1068" s="2">
        <v>44833</v>
      </c>
      <c r="I1068" s="2"/>
      <c r="J1068" s="2"/>
      <c r="K1068" t="s">
        <v>1037</v>
      </c>
      <c r="L1068" s="2">
        <v>44818</v>
      </c>
      <c r="M1068" s="1">
        <f>Tabla1_Resueltas[[#This Row],[Resuelta]]-Tabla1_Resueltas[[#This Row],[Creada]]</f>
        <v>2</v>
      </c>
      <c r="N1068" s="1">
        <f>Tabla1_Resueltas[[#This Row],[Fecha Fin Escalado]]-Tabla1_Resueltas[[#This Row],[Fecha Inicio Escalado]]</f>
        <v>0</v>
      </c>
      <c r="O1068" s="1">
        <f>YEAR(Tabla1_Resueltas[[#This Row],[Resuelta]])</f>
        <v>2022</v>
      </c>
      <c r="P1068" s="1">
        <f>MONTH(Tabla1_Resueltas[[#This Row],[Resuelta]])</f>
        <v>9</v>
      </c>
      <c r="Q1068" s="1">
        <f>_xlfn.PERCENTILE.INC(Tabla1_Resueltas[CicleTime],0.85)</f>
        <v>28</v>
      </c>
      <c r="R1068" s="1">
        <f>_xlfn.PERCENTILE.INC(Tabla1_Resueltas[CicleTime],0.7)</f>
        <v>9</v>
      </c>
      <c r="S1068" s="1">
        <f>_xlfn.PERCENTILE.INC(Tabla1_Resueltas[CicleTime],0.5)</f>
        <v>3</v>
      </c>
    </row>
    <row r="1069" spans="1:19" x14ac:dyDescent="0.35">
      <c r="A1069" t="s">
        <v>19</v>
      </c>
      <c r="B1069" t="s">
        <v>2086</v>
      </c>
      <c r="C1069" t="s">
        <v>36</v>
      </c>
      <c r="D1069" t="s">
        <v>132</v>
      </c>
      <c r="E1069" t="s">
        <v>1112</v>
      </c>
      <c r="F1069">
        <v>5577128</v>
      </c>
      <c r="G1069" s="2">
        <v>44816</v>
      </c>
      <c r="H1069" s="2">
        <v>44831</v>
      </c>
      <c r="I1069" s="2">
        <v>44816</v>
      </c>
      <c r="J1069" s="2">
        <v>44816</v>
      </c>
      <c r="K1069" t="s">
        <v>1037</v>
      </c>
      <c r="L1069" s="2">
        <v>44816</v>
      </c>
      <c r="M1069" s="1">
        <f>Tabla1_Resueltas[[#This Row],[Resuelta]]-Tabla1_Resueltas[[#This Row],[Creada]]</f>
        <v>0</v>
      </c>
      <c r="N1069" s="1">
        <f>Tabla1_Resueltas[[#This Row],[Fecha Fin Escalado]]-Tabla1_Resueltas[[#This Row],[Fecha Inicio Escalado]]</f>
        <v>0</v>
      </c>
      <c r="O1069" s="1">
        <f>YEAR(Tabla1_Resueltas[[#This Row],[Resuelta]])</f>
        <v>2022</v>
      </c>
      <c r="P1069" s="1">
        <f>MONTH(Tabla1_Resueltas[[#This Row],[Resuelta]])</f>
        <v>9</v>
      </c>
      <c r="Q1069" s="1">
        <f>_xlfn.PERCENTILE.INC(Tabla1_Resueltas[CicleTime],0.85)</f>
        <v>28</v>
      </c>
      <c r="R1069" s="1">
        <f>_xlfn.PERCENTILE.INC(Tabla1_Resueltas[CicleTime],0.7)</f>
        <v>9</v>
      </c>
      <c r="S1069" s="1">
        <f>_xlfn.PERCENTILE.INC(Tabla1_Resueltas[CicleTime],0.5)</f>
        <v>3</v>
      </c>
    </row>
    <row r="1070" spans="1:19" x14ac:dyDescent="0.35">
      <c r="A1070" t="s">
        <v>19</v>
      </c>
      <c r="B1070" t="s">
        <v>2088</v>
      </c>
      <c r="C1070" t="s">
        <v>20</v>
      </c>
      <c r="D1070" t="s">
        <v>132</v>
      </c>
      <c r="E1070" t="s">
        <v>1113</v>
      </c>
      <c r="F1070">
        <v>5576746</v>
      </c>
      <c r="G1070" s="2">
        <v>44816</v>
      </c>
      <c r="H1070" s="2">
        <v>44832</v>
      </c>
      <c r="I1070" s="2">
        <v>44816</v>
      </c>
      <c r="J1070" s="2">
        <v>44816</v>
      </c>
      <c r="K1070" t="s">
        <v>1037</v>
      </c>
      <c r="L1070" s="2">
        <v>44816</v>
      </c>
      <c r="M1070" s="1">
        <f>Tabla1_Resueltas[[#This Row],[Resuelta]]-Tabla1_Resueltas[[#This Row],[Creada]]</f>
        <v>0</v>
      </c>
      <c r="N1070" s="1">
        <f>Tabla1_Resueltas[[#This Row],[Fecha Fin Escalado]]-Tabla1_Resueltas[[#This Row],[Fecha Inicio Escalado]]</f>
        <v>0</v>
      </c>
      <c r="O1070" s="1">
        <f>YEAR(Tabla1_Resueltas[[#This Row],[Resuelta]])</f>
        <v>2022</v>
      </c>
      <c r="P1070" s="1">
        <f>MONTH(Tabla1_Resueltas[[#This Row],[Resuelta]])</f>
        <v>9</v>
      </c>
      <c r="Q1070" s="1">
        <f>_xlfn.PERCENTILE.INC(Tabla1_Resueltas[CicleTime],0.85)</f>
        <v>28</v>
      </c>
      <c r="R1070" s="1">
        <f>_xlfn.PERCENTILE.INC(Tabla1_Resueltas[CicleTime],0.7)</f>
        <v>9</v>
      </c>
      <c r="S1070" s="1">
        <f>_xlfn.PERCENTILE.INC(Tabla1_Resueltas[CicleTime],0.5)</f>
        <v>3</v>
      </c>
    </row>
    <row r="1071" spans="1:19" x14ac:dyDescent="0.35">
      <c r="A1071" t="s">
        <v>19</v>
      </c>
      <c r="B1071" t="s">
        <v>2088</v>
      </c>
      <c r="C1071" t="s">
        <v>20</v>
      </c>
      <c r="D1071" t="s">
        <v>132</v>
      </c>
      <c r="E1071" t="s">
        <v>1114</v>
      </c>
      <c r="F1071">
        <v>5576405</v>
      </c>
      <c r="G1071" s="2">
        <v>44816</v>
      </c>
      <c r="H1071" s="2">
        <v>44832</v>
      </c>
      <c r="I1071" s="2">
        <v>44816</v>
      </c>
      <c r="J1071" s="2">
        <v>44816</v>
      </c>
      <c r="K1071" t="s">
        <v>1037</v>
      </c>
      <c r="L1071" s="2">
        <v>44816</v>
      </c>
      <c r="M1071" s="1">
        <f>Tabla1_Resueltas[[#This Row],[Resuelta]]-Tabla1_Resueltas[[#This Row],[Creada]]</f>
        <v>0</v>
      </c>
      <c r="N1071" s="1">
        <f>Tabla1_Resueltas[[#This Row],[Fecha Fin Escalado]]-Tabla1_Resueltas[[#This Row],[Fecha Inicio Escalado]]</f>
        <v>0</v>
      </c>
      <c r="O1071" s="1">
        <f>YEAR(Tabla1_Resueltas[[#This Row],[Resuelta]])</f>
        <v>2022</v>
      </c>
      <c r="P1071" s="1">
        <f>MONTH(Tabla1_Resueltas[[#This Row],[Resuelta]])</f>
        <v>9</v>
      </c>
      <c r="Q1071" s="1">
        <f>_xlfn.PERCENTILE.INC(Tabla1_Resueltas[CicleTime],0.85)</f>
        <v>28</v>
      </c>
      <c r="R1071" s="1">
        <f>_xlfn.PERCENTILE.INC(Tabla1_Resueltas[CicleTime],0.7)</f>
        <v>9</v>
      </c>
      <c r="S1071" s="1">
        <f>_xlfn.PERCENTILE.INC(Tabla1_Resueltas[CicleTime],0.5)</f>
        <v>3</v>
      </c>
    </row>
    <row r="1072" spans="1:19" x14ac:dyDescent="0.35">
      <c r="A1072" t="s">
        <v>19</v>
      </c>
      <c r="B1072" t="s">
        <v>2086</v>
      </c>
      <c r="C1072" t="s">
        <v>43</v>
      </c>
      <c r="D1072" t="s">
        <v>132</v>
      </c>
      <c r="E1072" t="s">
        <v>1115</v>
      </c>
      <c r="F1072">
        <v>5576412</v>
      </c>
      <c r="G1072" s="2">
        <v>44816</v>
      </c>
      <c r="H1072" s="2">
        <v>44832</v>
      </c>
      <c r="I1072" s="2">
        <v>44816</v>
      </c>
      <c r="J1072" s="2">
        <v>44817</v>
      </c>
      <c r="K1072" t="s">
        <v>1037</v>
      </c>
      <c r="L1072" s="2">
        <v>44817</v>
      </c>
      <c r="M1072" s="1">
        <f>Tabla1_Resueltas[[#This Row],[Resuelta]]-Tabla1_Resueltas[[#This Row],[Creada]]</f>
        <v>1</v>
      </c>
      <c r="N1072" s="1">
        <f>Tabla1_Resueltas[[#This Row],[Fecha Fin Escalado]]-Tabla1_Resueltas[[#This Row],[Fecha Inicio Escalado]]</f>
        <v>1</v>
      </c>
      <c r="O1072" s="1">
        <f>YEAR(Tabla1_Resueltas[[#This Row],[Resuelta]])</f>
        <v>2022</v>
      </c>
      <c r="P1072" s="1">
        <f>MONTH(Tabla1_Resueltas[[#This Row],[Resuelta]])</f>
        <v>9</v>
      </c>
      <c r="Q1072" s="1">
        <f>_xlfn.PERCENTILE.INC(Tabla1_Resueltas[CicleTime],0.85)</f>
        <v>28</v>
      </c>
      <c r="R1072" s="1">
        <f>_xlfn.PERCENTILE.INC(Tabla1_Resueltas[CicleTime],0.7)</f>
        <v>9</v>
      </c>
      <c r="S1072" s="1">
        <f>_xlfn.PERCENTILE.INC(Tabla1_Resueltas[CicleTime],0.5)</f>
        <v>3</v>
      </c>
    </row>
    <row r="1073" spans="1:19" x14ac:dyDescent="0.35">
      <c r="A1073" t="s">
        <v>19</v>
      </c>
      <c r="B1073" t="s">
        <v>2088</v>
      </c>
      <c r="C1073" t="s">
        <v>20</v>
      </c>
      <c r="D1073" t="s">
        <v>132</v>
      </c>
      <c r="E1073" t="s">
        <v>1116</v>
      </c>
      <c r="F1073">
        <v>5570500</v>
      </c>
      <c r="G1073" s="2">
        <v>44813</v>
      </c>
      <c r="H1073" s="2">
        <v>44831</v>
      </c>
      <c r="I1073" s="2">
        <v>44813</v>
      </c>
      <c r="J1073" s="2">
        <v>44816</v>
      </c>
      <c r="K1073" t="s">
        <v>1037</v>
      </c>
      <c r="L1073" s="2">
        <v>44816</v>
      </c>
      <c r="M1073" s="1">
        <f>Tabla1_Resueltas[[#This Row],[Resuelta]]-Tabla1_Resueltas[[#This Row],[Creada]]</f>
        <v>3</v>
      </c>
      <c r="N1073" s="1">
        <f>Tabla1_Resueltas[[#This Row],[Fecha Fin Escalado]]-Tabla1_Resueltas[[#This Row],[Fecha Inicio Escalado]]</f>
        <v>3</v>
      </c>
      <c r="O1073" s="1">
        <f>YEAR(Tabla1_Resueltas[[#This Row],[Resuelta]])</f>
        <v>2022</v>
      </c>
      <c r="P1073" s="1">
        <f>MONTH(Tabla1_Resueltas[[#This Row],[Resuelta]])</f>
        <v>9</v>
      </c>
      <c r="Q1073" s="1">
        <f>_xlfn.PERCENTILE.INC(Tabla1_Resueltas[CicleTime],0.85)</f>
        <v>28</v>
      </c>
      <c r="R1073" s="1">
        <f>_xlfn.PERCENTILE.INC(Tabla1_Resueltas[CicleTime],0.7)</f>
        <v>9</v>
      </c>
      <c r="S1073" s="1">
        <f>_xlfn.PERCENTILE.INC(Tabla1_Resueltas[CicleTime],0.5)</f>
        <v>3</v>
      </c>
    </row>
    <row r="1074" spans="1:19" x14ac:dyDescent="0.35">
      <c r="A1074" t="s">
        <v>19</v>
      </c>
      <c r="B1074" t="s">
        <v>2086</v>
      </c>
      <c r="C1074" t="s">
        <v>36</v>
      </c>
      <c r="D1074" t="s">
        <v>132</v>
      </c>
      <c r="E1074" t="s">
        <v>1117</v>
      </c>
      <c r="F1074">
        <v>5570072</v>
      </c>
      <c r="G1074" s="2">
        <v>44813</v>
      </c>
      <c r="H1074" s="2">
        <v>44832</v>
      </c>
      <c r="I1074" s="2"/>
      <c r="J1074" s="2"/>
      <c r="K1074" t="s">
        <v>1037</v>
      </c>
      <c r="L1074" s="2">
        <v>44817</v>
      </c>
      <c r="M1074" s="1">
        <f>Tabla1_Resueltas[[#This Row],[Resuelta]]-Tabla1_Resueltas[[#This Row],[Creada]]</f>
        <v>4</v>
      </c>
      <c r="N1074" s="1">
        <f>Tabla1_Resueltas[[#This Row],[Fecha Fin Escalado]]-Tabla1_Resueltas[[#This Row],[Fecha Inicio Escalado]]</f>
        <v>0</v>
      </c>
      <c r="O1074" s="1">
        <f>YEAR(Tabla1_Resueltas[[#This Row],[Resuelta]])</f>
        <v>2022</v>
      </c>
      <c r="P1074" s="1">
        <f>MONTH(Tabla1_Resueltas[[#This Row],[Resuelta]])</f>
        <v>9</v>
      </c>
      <c r="Q1074" s="1">
        <f>_xlfn.PERCENTILE.INC(Tabla1_Resueltas[CicleTime],0.85)</f>
        <v>28</v>
      </c>
      <c r="R1074" s="1">
        <f>_xlfn.PERCENTILE.INC(Tabla1_Resueltas[CicleTime],0.7)</f>
        <v>9</v>
      </c>
      <c r="S1074" s="1">
        <f>_xlfn.PERCENTILE.INC(Tabla1_Resueltas[CicleTime],0.5)</f>
        <v>3</v>
      </c>
    </row>
    <row r="1075" spans="1:19" x14ac:dyDescent="0.35">
      <c r="A1075" t="s">
        <v>19</v>
      </c>
      <c r="B1075" t="s">
        <v>2086</v>
      </c>
      <c r="C1075" t="s">
        <v>36</v>
      </c>
      <c r="D1075" t="s">
        <v>132</v>
      </c>
      <c r="E1075" t="s">
        <v>1118</v>
      </c>
      <c r="F1075">
        <v>5570068</v>
      </c>
      <c r="G1075" s="2">
        <v>44813</v>
      </c>
      <c r="H1075" s="2">
        <v>44832</v>
      </c>
      <c r="I1075" s="2"/>
      <c r="J1075" s="2"/>
      <c r="K1075" t="s">
        <v>1037</v>
      </c>
      <c r="L1075" s="2">
        <v>44817</v>
      </c>
      <c r="M1075" s="1">
        <f>Tabla1_Resueltas[[#This Row],[Resuelta]]-Tabla1_Resueltas[[#This Row],[Creada]]</f>
        <v>4</v>
      </c>
      <c r="N1075" s="1">
        <f>Tabla1_Resueltas[[#This Row],[Fecha Fin Escalado]]-Tabla1_Resueltas[[#This Row],[Fecha Inicio Escalado]]</f>
        <v>0</v>
      </c>
      <c r="O1075" s="1">
        <f>YEAR(Tabla1_Resueltas[[#This Row],[Resuelta]])</f>
        <v>2022</v>
      </c>
      <c r="P1075" s="1">
        <f>MONTH(Tabla1_Resueltas[[#This Row],[Resuelta]])</f>
        <v>9</v>
      </c>
      <c r="Q1075" s="1">
        <f>_xlfn.PERCENTILE.INC(Tabla1_Resueltas[CicleTime],0.85)</f>
        <v>28</v>
      </c>
      <c r="R1075" s="1">
        <f>_xlfn.PERCENTILE.INC(Tabla1_Resueltas[CicleTime],0.7)</f>
        <v>9</v>
      </c>
      <c r="S1075" s="1">
        <f>_xlfn.PERCENTILE.INC(Tabla1_Resueltas[CicleTime],0.5)</f>
        <v>3</v>
      </c>
    </row>
    <row r="1076" spans="1:19" x14ac:dyDescent="0.35">
      <c r="A1076" t="s">
        <v>19</v>
      </c>
      <c r="B1076" t="s">
        <v>2086</v>
      </c>
      <c r="C1076" t="s">
        <v>36</v>
      </c>
      <c r="D1076" t="s">
        <v>132</v>
      </c>
      <c r="E1076" t="s">
        <v>1119</v>
      </c>
      <c r="F1076">
        <v>5570065</v>
      </c>
      <c r="G1076" s="2">
        <v>44813</v>
      </c>
      <c r="H1076" s="2">
        <v>44832</v>
      </c>
      <c r="I1076" s="2"/>
      <c r="J1076" s="2"/>
      <c r="K1076" t="s">
        <v>1037</v>
      </c>
      <c r="L1076" s="2">
        <v>44817</v>
      </c>
      <c r="M1076" s="1">
        <f>Tabla1_Resueltas[[#This Row],[Resuelta]]-Tabla1_Resueltas[[#This Row],[Creada]]</f>
        <v>4</v>
      </c>
      <c r="N1076" s="1">
        <f>Tabla1_Resueltas[[#This Row],[Fecha Fin Escalado]]-Tabla1_Resueltas[[#This Row],[Fecha Inicio Escalado]]</f>
        <v>0</v>
      </c>
      <c r="O1076" s="1">
        <f>YEAR(Tabla1_Resueltas[[#This Row],[Resuelta]])</f>
        <v>2022</v>
      </c>
      <c r="P1076" s="1">
        <f>MONTH(Tabla1_Resueltas[[#This Row],[Resuelta]])</f>
        <v>9</v>
      </c>
      <c r="Q1076" s="1">
        <f>_xlfn.PERCENTILE.INC(Tabla1_Resueltas[CicleTime],0.85)</f>
        <v>28</v>
      </c>
      <c r="R1076" s="1">
        <f>_xlfn.PERCENTILE.INC(Tabla1_Resueltas[CicleTime],0.7)</f>
        <v>9</v>
      </c>
      <c r="S1076" s="1">
        <f>_xlfn.PERCENTILE.INC(Tabla1_Resueltas[CicleTime],0.5)</f>
        <v>3</v>
      </c>
    </row>
    <row r="1077" spans="1:19" x14ac:dyDescent="0.35">
      <c r="A1077" t="s">
        <v>17</v>
      </c>
      <c r="B1077" t="s">
        <v>2083</v>
      </c>
      <c r="C1077" t="s">
        <v>20</v>
      </c>
      <c r="D1077" t="s">
        <v>132</v>
      </c>
      <c r="E1077" t="s">
        <v>1120</v>
      </c>
      <c r="F1077">
        <v>5569618</v>
      </c>
      <c r="G1077" s="2">
        <v>44813</v>
      </c>
      <c r="H1077" s="2">
        <v>44828</v>
      </c>
      <c r="I1077" s="2"/>
      <c r="J1077" s="2"/>
      <c r="K1077" t="s">
        <v>1037</v>
      </c>
      <c r="L1077" s="2">
        <v>44813</v>
      </c>
      <c r="M1077" s="1">
        <f>Tabla1_Resueltas[[#This Row],[Resuelta]]-Tabla1_Resueltas[[#This Row],[Creada]]</f>
        <v>0</v>
      </c>
      <c r="N1077" s="1">
        <f>Tabla1_Resueltas[[#This Row],[Fecha Fin Escalado]]-Tabla1_Resueltas[[#This Row],[Fecha Inicio Escalado]]</f>
        <v>0</v>
      </c>
      <c r="O1077" s="1">
        <f>YEAR(Tabla1_Resueltas[[#This Row],[Resuelta]])</f>
        <v>2022</v>
      </c>
      <c r="P1077" s="1">
        <f>MONTH(Tabla1_Resueltas[[#This Row],[Resuelta]])</f>
        <v>9</v>
      </c>
      <c r="Q1077" s="1">
        <f>_xlfn.PERCENTILE.INC(Tabla1_Resueltas[CicleTime],0.85)</f>
        <v>28</v>
      </c>
      <c r="R1077" s="1">
        <f>_xlfn.PERCENTILE.INC(Tabla1_Resueltas[CicleTime],0.7)</f>
        <v>9</v>
      </c>
      <c r="S1077" s="1">
        <f>_xlfn.PERCENTILE.INC(Tabla1_Resueltas[CicleTime],0.5)</f>
        <v>3</v>
      </c>
    </row>
    <row r="1078" spans="1:19" x14ac:dyDescent="0.35">
      <c r="A1078" t="s">
        <v>17</v>
      </c>
      <c r="B1078" t="s">
        <v>2083</v>
      </c>
      <c r="C1078" t="s">
        <v>20</v>
      </c>
      <c r="D1078" t="s">
        <v>132</v>
      </c>
      <c r="E1078" t="s">
        <v>1121</v>
      </c>
      <c r="F1078">
        <v>5568007</v>
      </c>
      <c r="G1078" s="2">
        <v>44812</v>
      </c>
      <c r="H1078" s="2">
        <v>44828</v>
      </c>
      <c r="I1078" s="2"/>
      <c r="J1078" s="2"/>
      <c r="K1078" t="s">
        <v>1037</v>
      </c>
      <c r="L1078" s="2">
        <v>44812</v>
      </c>
      <c r="M1078" s="1">
        <f>Tabla1_Resueltas[[#This Row],[Resuelta]]-Tabla1_Resueltas[[#This Row],[Creada]]</f>
        <v>0</v>
      </c>
      <c r="N1078" s="1">
        <f>Tabla1_Resueltas[[#This Row],[Fecha Fin Escalado]]-Tabla1_Resueltas[[#This Row],[Fecha Inicio Escalado]]</f>
        <v>0</v>
      </c>
      <c r="O1078" s="1">
        <f>YEAR(Tabla1_Resueltas[[#This Row],[Resuelta]])</f>
        <v>2022</v>
      </c>
      <c r="P1078" s="1">
        <f>MONTH(Tabla1_Resueltas[[#This Row],[Resuelta]])</f>
        <v>9</v>
      </c>
      <c r="Q1078" s="1">
        <f>_xlfn.PERCENTILE.INC(Tabla1_Resueltas[CicleTime],0.85)</f>
        <v>28</v>
      </c>
      <c r="R1078" s="1">
        <f>_xlfn.PERCENTILE.INC(Tabla1_Resueltas[CicleTime],0.7)</f>
        <v>9</v>
      </c>
      <c r="S1078" s="1">
        <f>_xlfn.PERCENTILE.INC(Tabla1_Resueltas[CicleTime],0.5)</f>
        <v>3</v>
      </c>
    </row>
    <row r="1079" spans="1:19" x14ac:dyDescent="0.35">
      <c r="A1079" t="s">
        <v>19</v>
      </c>
      <c r="B1079" t="s">
        <v>2088</v>
      </c>
      <c r="C1079" t="s">
        <v>18</v>
      </c>
      <c r="D1079" t="s">
        <v>132</v>
      </c>
      <c r="E1079" t="s">
        <v>1122</v>
      </c>
      <c r="F1079">
        <v>5567833</v>
      </c>
      <c r="G1079" s="2">
        <v>44812</v>
      </c>
      <c r="H1079" s="2">
        <v>44828</v>
      </c>
      <c r="I1079" s="2"/>
      <c r="J1079" s="2"/>
      <c r="K1079" t="s">
        <v>1037</v>
      </c>
      <c r="L1079" s="2">
        <v>44813</v>
      </c>
      <c r="M1079" s="1">
        <f>Tabla1_Resueltas[[#This Row],[Resuelta]]-Tabla1_Resueltas[[#This Row],[Creada]]</f>
        <v>1</v>
      </c>
      <c r="N1079" s="1">
        <f>Tabla1_Resueltas[[#This Row],[Fecha Fin Escalado]]-Tabla1_Resueltas[[#This Row],[Fecha Inicio Escalado]]</f>
        <v>0</v>
      </c>
      <c r="O1079" s="1">
        <f>YEAR(Tabla1_Resueltas[[#This Row],[Resuelta]])</f>
        <v>2022</v>
      </c>
      <c r="P1079" s="1">
        <f>MONTH(Tabla1_Resueltas[[#This Row],[Resuelta]])</f>
        <v>9</v>
      </c>
      <c r="Q1079" s="1">
        <f>_xlfn.PERCENTILE.INC(Tabla1_Resueltas[CicleTime],0.85)</f>
        <v>28</v>
      </c>
      <c r="R1079" s="1">
        <f>_xlfn.PERCENTILE.INC(Tabla1_Resueltas[CicleTime],0.7)</f>
        <v>9</v>
      </c>
      <c r="S1079" s="1">
        <f>_xlfn.PERCENTILE.INC(Tabla1_Resueltas[CicleTime],0.5)</f>
        <v>3</v>
      </c>
    </row>
    <row r="1080" spans="1:19" x14ac:dyDescent="0.35">
      <c r="A1080" t="s">
        <v>19</v>
      </c>
      <c r="B1080" t="s">
        <v>2086</v>
      </c>
      <c r="C1080" t="s">
        <v>20</v>
      </c>
      <c r="D1080" t="s">
        <v>132</v>
      </c>
      <c r="E1080" t="s">
        <v>1123</v>
      </c>
      <c r="F1080">
        <v>5567616</v>
      </c>
      <c r="G1080" s="2">
        <v>44812</v>
      </c>
      <c r="H1080" s="2">
        <v>44828</v>
      </c>
      <c r="I1080" s="2">
        <v>44812</v>
      </c>
      <c r="J1080" s="2">
        <v>44813</v>
      </c>
      <c r="K1080" t="s">
        <v>1037</v>
      </c>
      <c r="L1080" s="2">
        <v>44813</v>
      </c>
      <c r="M1080" s="1">
        <f>Tabla1_Resueltas[[#This Row],[Resuelta]]-Tabla1_Resueltas[[#This Row],[Creada]]</f>
        <v>1</v>
      </c>
      <c r="N1080" s="1">
        <f>Tabla1_Resueltas[[#This Row],[Fecha Fin Escalado]]-Tabla1_Resueltas[[#This Row],[Fecha Inicio Escalado]]</f>
        <v>1</v>
      </c>
      <c r="O1080" s="1">
        <f>YEAR(Tabla1_Resueltas[[#This Row],[Resuelta]])</f>
        <v>2022</v>
      </c>
      <c r="P1080" s="1">
        <f>MONTH(Tabla1_Resueltas[[#This Row],[Resuelta]])</f>
        <v>9</v>
      </c>
      <c r="Q1080" s="1">
        <f>_xlfn.PERCENTILE.INC(Tabla1_Resueltas[CicleTime],0.85)</f>
        <v>28</v>
      </c>
      <c r="R1080" s="1">
        <f>_xlfn.PERCENTILE.INC(Tabla1_Resueltas[CicleTime],0.7)</f>
        <v>9</v>
      </c>
      <c r="S1080" s="1">
        <f>_xlfn.PERCENTILE.INC(Tabla1_Resueltas[CicleTime],0.5)</f>
        <v>3</v>
      </c>
    </row>
    <row r="1081" spans="1:19" x14ac:dyDescent="0.35">
      <c r="A1081" t="s">
        <v>17</v>
      </c>
      <c r="B1081" t="s">
        <v>2083</v>
      </c>
      <c r="C1081" t="s">
        <v>20</v>
      </c>
      <c r="D1081" t="s">
        <v>132</v>
      </c>
      <c r="E1081" t="s">
        <v>1124</v>
      </c>
      <c r="F1081">
        <v>5567524</v>
      </c>
      <c r="G1081" s="2">
        <v>44812</v>
      </c>
      <c r="H1081" s="2">
        <v>44951</v>
      </c>
      <c r="I1081" s="2"/>
      <c r="J1081" s="2"/>
      <c r="K1081" t="s">
        <v>1037</v>
      </c>
      <c r="L1081" s="2">
        <v>44813</v>
      </c>
      <c r="M1081" s="1">
        <f>Tabla1_Resueltas[[#This Row],[Resuelta]]-Tabla1_Resueltas[[#This Row],[Creada]]</f>
        <v>1</v>
      </c>
      <c r="N1081" s="1">
        <f>Tabla1_Resueltas[[#This Row],[Fecha Fin Escalado]]-Tabla1_Resueltas[[#This Row],[Fecha Inicio Escalado]]</f>
        <v>0</v>
      </c>
      <c r="O1081" s="1">
        <f>YEAR(Tabla1_Resueltas[[#This Row],[Resuelta]])</f>
        <v>2022</v>
      </c>
      <c r="P1081" s="1">
        <f>MONTH(Tabla1_Resueltas[[#This Row],[Resuelta]])</f>
        <v>9</v>
      </c>
      <c r="Q1081" s="1">
        <f>_xlfn.PERCENTILE.INC(Tabla1_Resueltas[CicleTime],0.85)</f>
        <v>28</v>
      </c>
      <c r="R1081" s="1">
        <f>_xlfn.PERCENTILE.INC(Tabla1_Resueltas[CicleTime],0.7)</f>
        <v>9</v>
      </c>
      <c r="S1081" s="1">
        <f>_xlfn.PERCENTILE.INC(Tabla1_Resueltas[CicleTime],0.5)</f>
        <v>3</v>
      </c>
    </row>
    <row r="1082" spans="1:19" x14ac:dyDescent="0.35">
      <c r="A1082" t="s">
        <v>19</v>
      </c>
      <c r="B1082" t="s">
        <v>2090</v>
      </c>
      <c r="C1082" t="s">
        <v>18</v>
      </c>
      <c r="D1082" t="s">
        <v>132</v>
      </c>
      <c r="E1082" t="s">
        <v>1125</v>
      </c>
      <c r="F1082">
        <v>5566999</v>
      </c>
      <c r="G1082" s="2">
        <v>44812</v>
      </c>
      <c r="H1082" s="2">
        <v>44828</v>
      </c>
      <c r="I1082" s="2"/>
      <c r="J1082" s="2"/>
      <c r="K1082" t="s">
        <v>1037</v>
      </c>
      <c r="L1082" s="2">
        <v>44813</v>
      </c>
      <c r="M1082" s="1">
        <f>Tabla1_Resueltas[[#This Row],[Resuelta]]-Tabla1_Resueltas[[#This Row],[Creada]]</f>
        <v>1</v>
      </c>
      <c r="N1082" s="1">
        <f>Tabla1_Resueltas[[#This Row],[Fecha Fin Escalado]]-Tabla1_Resueltas[[#This Row],[Fecha Inicio Escalado]]</f>
        <v>0</v>
      </c>
      <c r="O1082" s="1">
        <f>YEAR(Tabla1_Resueltas[[#This Row],[Resuelta]])</f>
        <v>2022</v>
      </c>
      <c r="P1082" s="1">
        <f>MONTH(Tabla1_Resueltas[[#This Row],[Resuelta]])</f>
        <v>9</v>
      </c>
      <c r="Q1082" s="1">
        <f>_xlfn.PERCENTILE.INC(Tabla1_Resueltas[CicleTime],0.85)</f>
        <v>28</v>
      </c>
      <c r="R1082" s="1">
        <f>_xlfn.PERCENTILE.INC(Tabla1_Resueltas[CicleTime],0.7)</f>
        <v>9</v>
      </c>
      <c r="S1082" s="1">
        <f>_xlfn.PERCENTILE.INC(Tabla1_Resueltas[CicleTime],0.5)</f>
        <v>3</v>
      </c>
    </row>
    <row r="1083" spans="1:19" x14ac:dyDescent="0.35">
      <c r="A1083" t="s">
        <v>17</v>
      </c>
      <c r="B1083" t="s">
        <v>2083</v>
      </c>
      <c r="C1083" t="s">
        <v>20</v>
      </c>
      <c r="D1083" t="s">
        <v>132</v>
      </c>
      <c r="E1083" t="s">
        <v>1126</v>
      </c>
      <c r="F1083">
        <v>5566469</v>
      </c>
      <c r="G1083" s="2">
        <v>44812</v>
      </c>
      <c r="H1083" s="2">
        <v>44828</v>
      </c>
      <c r="I1083" s="2"/>
      <c r="J1083" s="2"/>
      <c r="K1083" t="s">
        <v>1037</v>
      </c>
      <c r="L1083" s="2">
        <v>44813</v>
      </c>
      <c r="M1083" s="1">
        <f>Tabla1_Resueltas[[#This Row],[Resuelta]]-Tabla1_Resueltas[[#This Row],[Creada]]</f>
        <v>1</v>
      </c>
      <c r="N1083" s="1">
        <f>Tabla1_Resueltas[[#This Row],[Fecha Fin Escalado]]-Tabla1_Resueltas[[#This Row],[Fecha Inicio Escalado]]</f>
        <v>0</v>
      </c>
      <c r="O1083" s="1">
        <f>YEAR(Tabla1_Resueltas[[#This Row],[Resuelta]])</f>
        <v>2022</v>
      </c>
      <c r="P1083" s="1">
        <f>MONTH(Tabla1_Resueltas[[#This Row],[Resuelta]])</f>
        <v>9</v>
      </c>
      <c r="Q1083" s="1">
        <f>_xlfn.PERCENTILE.INC(Tabla1_Resueltas[CicleTime],0.85)</f>
        <v>28</v>
      </c>
      <c r="R1083" s="1">
        <f>_xlfn.PERCENTILE.INC(Tabla1_Resueltas[CicleTime],0.7)</f>
        <v>9</v>
      </c>
      <c r="S1083" s="1">
        <f>_xlfn.PERCENTILE.INC(Tabla1_Resueltas[CicleTime],0.5)</f>
        <v>3</v>
      </c>
    </row>
    <row r="1084" spans="1:19" x14ac:dyDescent="0.35">
      <c r="A1084" t="s">
        <v>17</v>
      </c>
      <c r="B1084" t="s">
        <v>2083</v>
      </c>
      <c r="C1084" t="s">
        <v>20</v>
      </c>
      <c r="D1084" t="s">
        <v>132</v>
      </c>
      <c r="E1084" t="s">
        <v>1127</v>
      </c>
      <c r="F1084">
        <v>5565892</v>
      </c>
      <c r="G1084" s="2">
        <v>44812</v>
      </c>
      <c r="H1084" s="2">
        <v>44827</v>
      </c>
      <c r="I1084" s="2"/>
      <c r="J1084" s="2"/>
      <c r="K1084" t="s">
        <v>1037</v>
      </c>
      <c r="L1084" s="2">
        <v>44812</v>
      </c>
      <c r="M1084" s="1">
        <f>Tabla1_Resueltas[[#This Row],[Resuelta]]-Tabla1_Resueltas[[#This Row],[Creada]]</f>
        <v>0</v>
      </c>
      <c r="N1084" s="1">
        <f>Tabla1_Resueltas[[#This Row],[Fecha Fin Escalado]]-Tabla1_Resueltas[[#This Row],[Fecha Inicio Escalado]]</f>
        <v>0</v>
      </c>
      <c r="O1084" s="1">
        <f>YEAR(Tabla1_Resueltas[[#This Row],[Resuelta]])</f>
        <v>2022</v>
      </c>
      <c r="P1084" s="1">
        <f>MONTH(Tabla1_Resueltas[[#This Row],[Resuelta]])</f>
        <v>9</v>
      </c>
      <c r="Q1084" s="1">
        <f>_xlfn.PERCENTILE.INC(Tabla1_Resueltas[CicleTime],0.85)</f>
        <v>28</v>
      </c>
      <c r="R1084" s="1">
        <f>_xlfn.PERCENTILE.INC(Tabla1_Resueltas[CicleTime],0.7)</f>
        <v>9</v>
      </c>
      <c r="S1084" s="1">
        <f>_xlfn.PERCENTILE.INC(Tabla1_Resueltas[CicleTime],0.5)</f>
        <v>3</v>
      </c>
    </row>
    <row r="1085" spans="1:19" x14ac:dyDescent="0.35">
      <c r="A1085" t="s">
        <v>17</v>
      </c>
      <c r="B1085" t="s">
        <v>2083</v>
      </c>
      <c r="C1085" t="s">
        <v>20</v>
      </c>
      <c r="D1085" t="s">
        <v>132</v>
      </c>
      <c r="E1085" t="s">
        <v>1128</v>
      </c>
      <c r="F1085">
        <v>5565344</v>
      </c>
      <c r="G1085" s="2">
        <v>44812</v>
      </c>
      <c r="H1085" s="2">
        <v>44827</v>
      </c>
      <c r="I1085" s="2"/>
      <c r="J1085" s="2"/>
      <c r="K1085" t="s">
        <v>1037</v>
      </c>
      <c r="L1085" s="2">
        <v>44812</v>
      </c>
      <c r="M1085" s="1">
        <f>Tabla1_Resueltas[[#This Row],[Resuelta]]-Tabla1_Resueltas[[#This Row],[Creada]]</f>
        <v>0</v>
      </c>
      <c r="N1085" s="1">
        <f>Tabla1_Resueltas[[#This Row],[Fecha Fin Escalado]]-Tabla1_Resueltas[[#This Row],[Fecha Inicio Escalado]]</f>
        <v>0</v>
      </c>
      <c r="O1085" s="1">
        <f>YEAR(Tabla1_Resueltas[[#This Row],[Resuelta]])</f>
        <v>2022</v>
      </c>
      <c r="P1085" s="1">
        <f>MONTH(Tabla1_Resueltas[[#This Row],[Resuelta]])</f>
        <v>9</v>
      </c>
      <c r="Q1085" s="1">
        <f>_xlfn.PERCENTILE.INC(Tabla1_Resueltas[CicleTime],0.85)</f>
        <v>28</v>
      </c>
      <c r="R1085" s="1">
        <f>_xlfn.PERCENTILE.INC(Tabla1_Resueltas[CicleTime],0.7)</f>
        <v>9</v>
      </c>
      <c r="S1085" s="1">
        <f>_xlfn.PERCENTILE.INC(Tabla1_Resueltas[CicleTime],0.5)</f>
        <v>3</v>
      </c>
    </row>
    <row r="1086" spans="1:19" x14ac:dyDescent="0.35">
      <c r="A1086" t="s">
        <v>19</v>
      </c>
      <c r="B1086" t="s">
        <v>2086</v>
      </c>
      <c r="C1086" t="s">
        <v>20</v>
      </c>
      <c r="D1086" t="s">
        <v>132</v>
      </c>
      <c r="E1086" t="s">
        <v>1129</v>
      </c>
      <c r="F1086">
        <v>5564656</v>
      </c>
      <c r="G1086" s="2">
        <v>44812</v>
      </c>
      <c r="H1086" s="2">
        <v>44827</v>
      </c>
      <c r="I1086" s="2">
        <v>44812</v>
      </c>
      <c r="J1086" s="2">
        <v>44812</v>
      </c>
      <c r="K1086" t="s">
        <v>1037</v>
      </c>
      <c r="L1086" s="2">
        <v>44812</v>
      </c>
      <c r="M1086" s="1">
        <f>Tabla1_Resueltas[[#This Row],[Resuelta]]-Tabla1_Resueltas[[#This Row],[Creada]]</f>
        <v>0</v>
      </c>
      <c r="N1086" s="1">
        <f>Tabla1_Resueltas[[#This Row],[Fecha Fin Escalado]]-Tabla1_Resueltas[[#This Row],[Fecha Inicio Escalado]]</f>
        <v>0</v>
      </c>
      <c r="O1086" s="1">
        <f>YEAR(Tabla1_Resueltas[[#This Row],[Resuelta]])</f>
        <v>2022</v>
      </c>
      <c r="P1086" s="1">
        <f>MONTH(Tabla1_Resueltas[[#This Row],[Resuelta]])</f>
        <v>9</v>
      </c>
      <c r="Q1086" s="1">
        <f>_xlfn.PERCENTILE.INC(Tabla1_Resueltas[CicleTime],0.85)</f>
        <v>28</v>
      </c>
      <c r="R1086" s="1">
        <f>_xlfn.PERCENTILE.INC(Tabla1_Resueltas[CicleTime],0.7)</f>
        <v>9</v>
      </c>
      <c r="S1086" s="1">
        <f>_xlfn.PERCENTILE.INC(Tabla1_Resueltas[CicleTime],0.5)</f>
        <v>3</v>
      </c>
    </row>
    <row r="1087" spans="1:19" x14ac:dyDescent="0.35">
      <c r="A1087" t="s">
        <v>19</v>
      </c>
      <c r="B1087" t="s">
        <v>2088</v>
      </c>
      <c r="C1087" t="s">
        <v>20</v>
      </c>
      <c r="D1087" t="s">
        <v>132</v>
      </c>
      <c r="E1087" t="s">
        <v>1130</v>
      </c>
      <c r="F1087">
        <v>5564653</v>
      </c>
      <c r="G1087" s="2">
        <v>44812</v>
      </c>
      <c r="H1087" s="2">
        <v>44827</v>
      </c>
      <c r="I1087" s="2"/>
      <c r="J1087" s="2"/>
      <c r="K1087" t="s">
        <v>1037</v>
      </c>
      <c r="L1087" s="2">
        <v>44812</v>
      </c>
      <c r="M1087" s="1">
        <f>Tabla1_Resueltas[[#This Row],[Resuelta]]-Tabla1_Resueltas[[#This Row],[Creada]]</f>
        <v>0</v>
      </c>
      <c r="N1087" s="1">
        <f>Tabla1_Resueltas[[#This Row],[Fecha Fin Escalado]]-Tabla1_Resueltas[[#This Row],[Fecha Inicio Escalado]]</f>
        <v>0</v>
      </c>
      <c r="O1087" s="1">
        <f>YEAR(Tabla1_Resueltas[[#This Row],[Resuelta]])</f>
        <v>2022</v>
      </c>
      <c r="P1087" s="1">
        <f>MONTH(Tabla1_Resueltas[[#This Row],[Resuelta]])</f>
        <v>9</v>
      </c>
      <c r="Q1087" s="1">
        <f>_xlfn.PERCENTILE.INC(Tabla1_Resueltas[CicleTime],0.85)</f>
        <v>28</v>
      </c>
      <c r="R1087" s="1">
        <f>_xlfn.PERCENTILE.INC(Tabla1_Resueltas[CicleTime],0.7)</f>
        <v>9</v>
      </c>
      <c r="S1087" s="1">
        <f>_xlfn.PERCENTILE.INC(Tabla1_Resueltas[CicleTime],0.5)</f>
        <v>3</v>
      </c>
    </row>
    <row r="1088" spans="1:19" x14ac:dyDescent="0.35">
      <c r="A1088" t="s">
        <v>19</v>
      </c>
      <c r="B1088" t="s">
        <v>2088</v>
      </c>
      <c r="C1088" t="s">
        <v>20</v>
      </c>
      <c r="D1088" t="s">
        <v>132</v>
      </c>
      <c r="E1088" t="s">
        <v>1131</v>
      </c>
      <c r="F1088">
        <v>5564649</v>
      </c>
      <c r="G1088" s="2">
        <v>44812</v>
      </c>
      <c r="H1088" s="2">
        <v>44827</v>
      </c>
      <c r="I1088" s="2"/>
      <c r="J1088" s="2"/>
      <c r="K1088" t="s">
        <v>1037</v>
      </c>
      <c r="L1088" s="2">
        <v>44812</v>
      </c>
      <c r="M1088" s="1">
        <f>Tabla1_Resueltas[[#This Row],[Resuelta]]-Tabla1_Resueltas[[#This Row],[Creada]]</f>
        <v>0</v>
      </c>
      <c r="N1088" s="1">
        <f>Tabla1_Resueltas[[#This Row],[Fecha Fin Escalado]]-Tabla1_Resueltas[[#This Row],[Fecha Inicio Escalado]]</f>
        <v>0</v>
      </c>
      <c r="O1088" s="1">
        <f>YEAR(Tabla1_Resueltas[[#This Row],[Resuelta]])</f>
        <v>2022</v>
      </c>
      <c r="P1088" s="1">
        <f>MONTH(Tabla1_Resueltas[[#This Row],[Resuelta]])</f>
        <v>9</v>
      </c>
      <c r="Q1088" s="1">
        <f>_xlfn.PERCENTILE.INC(Tabla1_Resueltas[CicleTime],0.85)</f>
        <v>28</v>
      </c>
      <c r="R1088" s="1">
        <f>_xlfn.PERCENTILE.INC(Tabla1_Resueltas[CicleTime],0.7)</f>
        <v>9</v>
      </c>
      <c r="S1088" s="1">
        <f>_xlfn.PERCENTILE.INC(Tabla1_Resueltas[CicleTime],0.5)</f>
        <v>3</v>
      </c>
    </row>
    <row r="1089" spans="1:19" x14ac:dyDescent="0.35">
      <c r="A1089" t="s">
        <v>19</v>
      </c>
      <c r="B1089" t="s">
        <v>2088</v>
      </c>
      <c r="C1089" t="s">
        <v>43</v>
      </c>
      <c r="D1089" t="s">
        <v>132</v>
      </c>
      <c r="E1089" t="s">
        <v>1132</v>
      </c>
      <c r="F1089">
        <v>5564638</v>
      </c>
      <c r="G1089" s="2">
        <v>44812</v>
      </c>
      <c r="H1089" s="2">
        <v>44831</v>
      </c>
      <c r="I1089" s="2">
        <v>44812</v>
      </c>
      <c r="J1089" s="2">
        <v>44816</v>
      </c>
      <c r="K1089" t="s">
        <v>1037</v>
      </c>
      <c r="L1089" s="2">
        <v>44816</v>
      </c>
      <c r="M1089" s="1">
        <f>Tabla1_Resueltas[[#This Row],[Resuelta]]-Tabla1_Resueltas[[#This Row],[Creada]]</f>
        <v>4</v>
      </c>
      <c r="N1089" s="1">
        <f>Tabla1_Resueltas[[#This Row],[Fecha Fin Escalado]]-Tabla1_Resueltas[[#This Row],[Fecha Inicio Escalado]]</f>
        <v>4</v>
      </c>
      <c r="O1089" s="1">
        <f>YEAR(Tabla1_Resueltas[[#This Row],[Resuelta]])</f>
        <v>2022</v>
      </c>
      <c r="P1089" s="1">
        <f>MONTH(Tabla1_Resueltas[[#This Row],[Resuelta]])</f>
        <v>9</v>
      </c>
      <c r="Q1089" s="1">
        <f>_xlfn.PERCENTILE.INC(Tabla1_Resueltas[CicleTime],0.85)</f>
        <v>28</v>
      </c>
      <c r="R1089" s="1">
        <f>_xlfn.PERCENTILE.INC(Tabla1_Resueltas[CicleTime],0.7)</f>
        <v>9</v>
      </c>
      <c r="S1089" s="1">
        <f>_xlfn.PERCENTILE.INC(Tabla1_Resueltas[CicleTime],0.5)</f>
        <v>3</v>
      </c>
    </row>
    <row r="1090" spans="1:19" x14ac:dyDescent="0.35">
      <c r="A1090" t="s">
        <v>19</v>
      </c>
      <c r="B1090" t="s">
        <v>2090</v>
      </c>
      <c r="C1090" t="s">
        <v>18</v>
      </c>
      <c r="D1090" t="s">
        <v>132</v>
      </c>
      <c r="E1090" t="s">
        <v>1133</v>
      </c>
      <c r="F1090">
        <v>5563052</v>
      </c>
      <c r="G1090" s="2">
        <v>44811</v>
      </c>
      <c r="H1090" s="2">
        <v>44828</v>
      </c>
      <c r="I1090" s="2"/>
      <c r="J1090" s="2"/>
      <c r="K1090" t="s">
        <v>1037</v>
      </c>
      <c r="L1090" s="2">
        <v>44813</v>
      </c>
      <c r="M1090" s="1">
        <f>Tabla1_Resueltas[[#This Row],[Resuelta]]-Tabla1_Resueltas[[#This Row],[Creada]]</f>
        <v>2</v>
      </c>
      <c r="N1090" s="1">
        <f>Tabla1_Resueltas[[#This Row],[Fecha Fin Escalado]]-Tabla1_Resueltas[[#This Row],[Fecha Inicio Escalado]]</f>
        <v>0</v>
      </c>
      <c r="O1090" s="1">
        <f>YEAR(Tabla1_Resueltas[[#This Row],[Resuelta]])</f>
        <v>2022</v>
      </c>
      <c r="P1090" s="1">
        <f>MONTH(Tabla1_Resueltas[[#This Row],[Resuelta]])</f>
        <v>9</v>
      </c>
      <c r="Q1090" s="1">
        <f>_xlfn.PERCENTILE.INC(Tabla1_Resueltas[CicleTime],0.85)</f>
        <v>28</v>
      </c>
      <c r="R1090" s="1">
        <f>_xlfn.PERCENTILE.INC(Tabla1_Resueltas[CicleTime],0.7)</f>
        <v>9</v>
      </c>
      <c r="S1090" s="1">
        <f>_xlfn.PERCENTILE.INC(Tabla1_Resueltas[CicleTime],0.5)</f>
        <v>3</v>
      </c>
    </row>
    <row r="1091" spans="1:19" x14ac:dyDescent="0.35">
      <c r="A1091" t="s">
        <v>19</v>
      </c>
      <c r="B1091" t="s">
        <v>2090</v>
      </c>
      <c r="C1091" t="s">
        <v>18</v>
      </c>
      <c r="D1091" t="s">
        <v>132</v>
      </c>
      <c r="E1091" t="s">
        <v>1134</v>
      </c>
      <c r="F1091">
        <v>5561049</v>
      </c>
      <c r="G1091" s="2">
        <v>44811</v>
      </c>
      <c r="H1091" s="2">
        <v>44833</v>
      </c>
      <c r="I1091" s="2"/>
      <c r="J1091" s="2"/>
      <c r="K1091" t="s">
        <v>1037</v>
      </c>
      <c r="L1091" s="2">
        <v>44818</v>
      </c>
      <c r="M1091" s="1">
        <f>Tabla1_Resueltas[[#This Row],[Resuelta]]-Tabla1_Resueltas[[#This Row],[Creada]]</f>
        <v>7</v>
      </c>
      <c r="N1091" s="1">
        <f>Tabla1_Resueltas[[#This Row],[Fecha Fin Escalado]]-Tabla1_Resueltas[[#This Row],[Fecha Inicio Escalado]]</f>
        <v>0</v>
      </c>
      <c r="O1091" s="1">
        <f>YEAR(Tabla1_Resueltas[[#This Row],[Resuelta]])</f>
        <v>2022</v>
      </c>
      <c r="P1091" s="1">
        <f>MONTH(Tabla1_Resueltas[[#This Row],[Resuelta]])</f>
        <v>9</v>
      </c>
      <c r="Q1091" s="1">
        <f>_xlfn.PERCENTILE.INC(Tabla1_Resueltas[CicleTime],0.85)</f>
        <v>28</v>
      </c>
      <c r="R1091" s="1">
        <f>_xlfn.PERCENTILE.INC(Tabla1_Resueltas[CicleTime],0.7)</f>
        <v>9</v>
      </c>
      <c r="S1091" s="1">
        <f>_xlfn.PERCENTILE.INC(Tabla1_Resueltas[CicleTime],0.5)</f>
        <v>3</v>
      </c>
    </row>
    <row r="1092" spans="1:19" x14ac:dyDescent="0.35">
      <c r="A1092" t="s">
        <v>19</v>
      </c>
      <c r="B1092" t="s">
        <v>2088</v>
      </c>
      <c r="C1092" t="s">
        <v>20</v>
      </c>
      <c r="D1092" t="s">
        <v>132</v>
      </c>
      <c r="E1092" t="s">
        <v>1135</v>
      </c>
      <c r="F1092">
        <v>5560954</v>
      </c>
      <c r="G1092" s="2">
        <v>44811</v>
      </c>
      <c r="H1092" s="2">
        <v>44826</v>
      </c>
      <c r="I1092" s="2"/>
      <c r="J1092" s="2"/>
      <c r="K1092" t="s">
        <v>1037</v>
      </c>
      <c r="L1092" s="2">
        <v>44811</v>
      </c>
      <c r="M1092" s="1">
        <f>Tabla1_Resueltas[[#This Row],[Resuelta]]-Tabla1_Resueltas[[#This Row],[Creada]]</f>
        <v>0</v>
      </c>
      <c r="N1092" s="1">
        <f>Tabla1_Resueltas[[#This Row],[Fecha Fin Escalado]]-Tabla1_Resueltas[[#This Row],[Fecha Inicio Escalado]]</f>
        <v>0</v>
      </c>
      <c r="O1092" s="1">
        <f>YEAR(Tabla1_Resueltas[[#This Row],[Resuelta]])</f>
        <v>2022</v>
      </c>
      <c r="P1092" s="1">
        <f>MONTH(Tabla1_Resueltas[[#This Row],[Resuelta]])</f>
        <v>9</v>
      </c>
      <c r="Q1092" s="1">
        <f>_xlfn.PERCENTILE.INC(Tabla1_Resueltas[CicleTime],0.85)</f>
        <v>28</v>
      </c>
      <c r="R1092" s="1">
        <f>_xlfn.PERCENTILE.INC(Tabla1_Resueltas[CicleTime],0.7)</f>
        <v>9</v>
      </c>
      <c r="S1092" s="1">
        <f>_xlfn.PERCENTILE.INC(Tabla1_Resueltas[CicleTime],0.5)</f>
        <v>3</v>
      </c>
    </row>
    <row r="1093" spans="1:19" x14ac:dyDescent="0.35">
      <c r="A1093" t="s">
        <v>19</v>
      </c>
      <c r="B1093" t="s">
        <v>2086</v>
      </c>
      <c r="C1093" t="s">
        <v>20</v>
      </c>
      <c r="D1093" t="s">
        <v>132</v>
      </c>
      <c r="E1093" t="s">
        <v>1136</v>
      </c>
      <c r="F1093">
        <v>5558875</v>
      </c>
      <c r="G1093" s="2">
        <v>44811</v>
      </c>
      <c r="H1093" s="2">
        <v>44827</v>
      </c>
      <c r="I1093" s="2">
        <v>44811</v>
      </c>
      <c r="J1093" s="2">
        <v>44812</v>
      </c>
      <c r="K1093" t="s">
        <v>1037</v>
      </c>
      <c r="L1093" s="2">
        <v>44812</v>
      </c>
      <c r="M1093" s="1">
        <f>Tabla1_Resueltas[[#This Row],[Resuelta]]-Tabla1_Resueltas[[#This Row],[Creada]]</f>
        <v>1</v>
      </c>
      <c r="N1093" s="1">
        <f>Tabla1_Resueltas[[#This Row],[Fecha Fin Escalado]]-Tabla1_Resueltas[[#This Row],[Fecha Inicio Escalado]]</f>
        <v>1</v>
      </c>
      <c r="O1093" s="1">
        <f>YEAR(Tabla1_Resueltas[[#This Row],[Resuelta]])</f>
        <v>2022</v>
      </c>
      <c r="P1093" s="1">
        <f>MONTH(Tabla1_Resueltas[[#This Row],[Resuelta]])</f>
        <v>9</v>
      </c>
      <c r="Q1093" s="1">
        <f>_xlfn.PERCENTILE.INC(Tabla1_Resueltas[CicleTime],0.85)</f>
        <v>28</v>
      </c>
      <c r="R1093" s="1">
        <f>_xlfn.PERCENTILE.INC(Tabla1_Resueltas[CicleTime],0.7)</f>
        <v>9</v>
      </c>
      <c r="S1093" s="1">
        <f>_xlfn.PERCENTILE.INC(Tabla1_Resueltas[CicleTime],0.5)</f>
        <v>3</v>
      </c>
    </row>
    <row r="1094" spans="1:19" x14ac:dyDescent="0.35">
      <c r="A1094" t="s">
        <v>19</v>
      </c>
      <c r="B1094" t="s">
        <v>2086</v>
      </c>
      <c r="C1094" t="s">
        <v>20</v>
      </c>
      <c r="D1094" t="s">
        <v>132</v>
      </c>
      <c r="E1094" t="s">
        <v>1137</v>
      </c>
      <c r="F1094">
        <v>5558821</v>
      </c>
      <c r="G1094" s="2">
        <v>44811</v>
      </c>
      <c r="H1094" s="2">
        <v>44826</v>
      </c>
      <c r="I1094" s="2"/>
      <c r="J1094" s="2"/>
      <c r="K1094" t="s">
        <v>1037</v>
      </c>
      <c r="L1094" s="2">
        <v>44811</v>
      </c>
      <c r="M1094" s="1">
        <f>Tabla1_Resueltas[[#This Row],[Resuelta]]-Tabla1_Resueltas[[#This Row],[Creada]]</f>
        <v>0</v>
      </c>
      <c r="N1094" s="1">
        <f>Tabla1_Resueltas[[#This Row],[Fecha Fin Escalado]]-Tabla1_Resueltas[[#This Row],[Fecha Inicio Escalado]]</f>
        <v>0</v>
      </c>
      <c r="O1094" s="1">
        <f>YEAR(Tabla1_Resueltas[[#This Row],[Resuelta]])</f>
        <v>2022</v>
      </c>
      <c r="P1094" s="1">
        <f>MONTH(Tabla1_Resueltas[[#This Row],[Resuelta]])</f>
        <v>9</v>
      </c>
      <c r="Q1094" s="1">
        <f>_xlfn.PERCENTILE.INC(Tabla1_Resueltas[CicleTime],0.85)</f>
        <v>28</v>
      </c>
      <c r="R1094" s="1">
        <f>_xlfn.PERCENTILE.INC(Tabla1_Resueltas[CicleTime],0.7)</f>
        <v>9</v>
      </c>
      <c r="S1094" s="1">
        <f>_xlfn.PERCENTILE.INC(Tabla1_Resueltas[CicleTime],0.5)</f>
        <v>3</v>
      </c>
    </row>
    <row r="1095" spans="1:19" x14ac:dyDescent="0.35">
      <c r="A1095" t="s">
        <v>19</v>
      </c>
      <c r="B1095" t="s">
        <v>2090</v>
      </c>
      <c r="C1095" t="s">
        <v>18</v>
      </c>
      <c r="D1095" t="s">
        <v>132</v>
      </c>
      <c r="E1095" t="s">
        <v>1138</v>
      </c>
      <c r="F1095">
        <v>5557590</v>
      </c>
      <c r="G1095" s="2">
        <v>44811</v>
      </c>
      <c r="H1095" s="2">
        <v>44833</v>
      </c>
      <c r="I1095" s="2"/>
      <c r="J1095" s="2"/>
      <c r="K1095" t="s">
        <v>1037</v>
      </c>
      <c r="L1095" s="2">
        <v>44818</v>
      </c>
      <c r="M1095" s="1">
        <f>Tabla1_Resueltas[[#This Row],[Resuelta]]-Tabla1_Resueltas[[#This Row],[Creada]]</f>
        <v>7</v>
      </c>
      <c r="N1095" s="1">
        <f>Tabla1_Resueltas[[#This Row],[Fecha Fin Escalado]]-Tabla1_Resueltas[[#This Row],[Fecha Inicio Escalado]]</f>
        <v>0</v>
      </c>
      <c r="O1095" s="1">
        <f>YEAR(Tabla1_Resueltas[[#This Row],[Resuelta]])</f>
        <v>2022</v>
      </c>
      <c r="P1095" s="1">
        <f>MONTH(Tabla1_Resueltas[[#This Row],[Resuelta]])</f>
        <v>9</v>
      </c>
      <c r="Q1095" s="1">
        <f>_xlfn.PERCENTILE.INC(Tabla1_Resueltas[CicleTime],0.85)</f>
        <v>28</v>
      </c>
      <c r="R1095" s="1">
        <f>_xlfn.PERCENTILE.INC(Tabla1_Resueltas[CicleTime],0.7)</f>
        <v>9</v>
      </c>
      <c r="S1095" s="1">
        <f>_xlfn.PERCENTILE.INC(Tabla1_Resueltas[CicleTime],0.5)</f>
        <v>3</v>
      </c>
    </row>
    <row r="1096" spans="1:19" x14ac:dyDescent="0.35">
      <c r="A1096" t="s">
        <v>19</v>
      </c>
      <c r="B1096" t="s">
        <v>2090</v>
      </c>
      <c r="C1096" t="s">
        <v>18</v>
      </c>
      <c r="D1096" t="s">
        <v>132</v>
      </c>
      <c r="E1096" t="s">
        <v>1139</v>
      </c>
      <c r="F1096">
        <v>5557589</v>
      </c>
      <c r="G1096" s="2">
        <v>44811</v>
      </c>
      <c r="H1096" s="2">
        <v>44850</v>
      </c>
      <c r="I1096" s="2"/>
      <c r="J1096" s="2"/>
      <c r="K1096" t="s">
        <v>1037</v>
      </c>
      <c r="L1096" s="2">
        <v>44834</v>
      </c>
      <c r="M1096" s="1">
        <f>Tabla1_Resueltas[[#This Row],[Resuelta]]-Tabla1_Resueltas[[#This Row],[Creada]]</f>
        <v>23</v>
      </c>
      <c r="N1096" s="1">
        <f>Tabla1_Resueltas[[#This Row],[Fecha Fin Escalado]]-Tabla1_Resueltas[[#This Row],[Fecha Inicio Escalado]]</f>
        <v>0</v>
      </c>
      <c r="O1096" s="1">
        <f>YEAR(Tabla1_Resueltas[[#This Row],[Resuelta]])</f>
        <v>2022</v>
      </c>
      <c r="P1096" s="1">
        <f>MONTH(Tabla1_Resueltas[[#This Row],[Resuelta]])</f>
        <v>9</v>
      </c>
      <c r="Q1096" s="1">
        <f>_xlfn.PERCENTILE.INC(Tabla1_Resueltas[CicleTime],0.85)</f>
        <v>28</v>
      </c>
      <c r="R1096" s="1">
        <f>_xlfn.PERCENTILE.INC(Tabla1_Resueltas[CicleTime],0.7)</f>
        <v>9</v>
      </c>
      <c r="S1096" s="1">
        <f>_xlfn.PERCENTILE.INC(Tabla1_Resueltas[CicleTime],0.5)</f>
        <v>3</v>
      </c>
    </row>
    <row r="1097" spans="1:19" x14ac:dyDescent="0.35">
      <c r="A1097" t="s">
        <v>19</v>
      </c>
      <c r="B1097" t="s">
        <v>2090</v>
      </c>
      <c r="C1097" t="s">
        <v>18</v>
      </c>
      <c r="D1097" t="s">
        <v>132</v>
      </c>
      <c r="E1097" t="s">
        <v>1140</v>
      </c>
      <c r="F1097">
        <v>5556443</v>
      </c>
      <c r="G1097" s="2">
        <v>44810</v>
      </c>
      <c r="H1097" s="2">
        <v>44833</v>
      </c>
      <c r="I1097" s="2"/>
      <c r="J1097" s="2"/>
      <c r="K1097" t="s">
        <v>1037</v>
      </c>
      <c r="L1097" s="2">
        <v>44818</v>
      </c>
      <c r="M1097" s="1">
        <f>Tabla1_Resueltas[[#This Row],[Resuelta]]-Tabla1_Resueltas[[#This Row],[Creada]]</f>
        <v>8</v>
      </c>
      <c r="N1097" s="1">
        <f>Tabla1_Resueltas[[#This Row],[Fecha Fin Escalado]]-Tabla1_Resueltas[[#This Row],[Fecha Inicio Escalado]]</f>
        <v>0</v>
      </c>
      <c r="O1097" s="1">
        <f>YEAR(Tabla1_Resueltas[[#This Row],[Resuelta]])</f>
        <v>2022</v>
      </c>
      <c r="P1097" s="1">
        <f>MONTH(Tabla1_Resueltas[[#This Row],[Resuelta]])</f>
        <v>9</v>
      </c>
      <c r="Q1097" s="1">
        <f>_xlfn.PERCENTILE.INC(Tabla1_Resueltas[CicleTime],0.85)</f>
        <v>28</v>
      </c>
      <c r="R1097" s="1">
        <f>_xlfn.PERCENTILE.INC(Tabla1_Resueltas[CicleTime],0.7)</f>
        <v>9</v>
      </c>
      <c r="S1097" s="1">
        <f>_xlfn.PERCENTILE.INC(Tabla1_Resueltas[CicleTime],0.5)</f>
        <v>3</v>
      </c>
    </row>
    <row r="1098" spans="1:19" x14ac:dyDescent="0.35">
      <c r="A1098" t="s">
        <v>17</v>
      </c>
      <c r="B1098" t="s">
        <v>2091</v>
      </c>
      <c r="C1098" t="s">
        <v>18</v>
      </c>
      <c r="D1098" t="s">
        <v>132</v>
      </c>
      <c r="E1098" t="s">
        <v>1141</v>
      </c>
      <c r="F1098">
        <v>5555844</v>
      </c>
      <c r="G1098" s="2">
        <v>44810</v>
      </c>
      <c r="H1098" s="2">
        <v>44835</v>
      </c>
      <c r="I1098" s="2"/>
      <c r="J1098" s="2"/>
      <c r="K1098" t="s">
        <v>1037</v>
      </c>
      <c r="L1098" s="2">
        <v>44820</v>
      </c>
      <c r="M1098" s="1">
        <f>Tabla1_Resueltas[[#This Row],[Resuelta]]-Tabla1_Resueltas[[#This Row],[Creada]]</f>
        <v>10</v>
      </c>
      <c r="N1098" s="1">
        <f>Tabla1_Resueltas[[#This Row],[Fecha Fin Escalado]]-Tabla1_Resueltas[[#This Row],[Fecha Inicio Escalado]]</f>
        <v>0</v>
      </c>
      <c r="O1098" s="1">
        <f>YEAR(Tabla1_Resueltas[[#This Row],[Resuelta]])</f>
        <v>2022</v>
      </c>
      <c r="P1098" s="1">
        <f>MONTH(Tabla1_Resueltas[[#This Row],[Resuelta]])</f>
        <v>9</v>
      </c>
      <c r="Q1098" s="1">
        <f>_xlfn.PERCENTILE.INC(Tabla1_Resueltas[CicleTime],0.85)</f>
        <v>28</v>
      </c>
      <c r="R1098" s="1">
        <f>_xlfn.PERCENTILE.INC(Tabla1_Resueltas[CicleTime],0.7)</f>
        <v>9</v>
      </c>
      <c r="S1098" s="1">
        <f>_xlfn.PERCENTILE.INC(Tabla1_Resueltas[CicleTime],0.5)</f>
        <v>3</v>
      </c>
    </row>
    <row r="1099" spans="1:19" x14ac:dyDescent="0.35">
      <c r="A1099" t="s">
        <v>17</v>
      </c>
      <c r="B1099" t="s">
        <v>2083</v>
      </c>
      <c r="C1099" t="s">
        <v>20</v>
      </c>
      <c r="D1099" t="s">
        <v>132</v>
      </c>
      <c r="E1099" t="s">
        <v>1142</v>
      </c>
      <c r="F1099">
        <v>5555092</v>
      </c>
      <c r="G1099" s="2">
        <v>44810</v>
      </c>
      <c r="H1099" s="2">
        <v>44826</v>
      </c>
      <c r="I1099" s="2"/>
      <c r="J1099" s="2"/>
      <c r="K1099" t="s">
        <v>1037</v>
      </c>
      <c r="L1099" s="2">
        <v>44811</v>
      </c>
      <c r="M1099" s="1">
        <f>Tabla1_Resueltas[[#This Row],[Resuelta]]-Tabla1_Resueltas[[#This Row],[Creada]]</f>
        <v>1</v>
      </c>
      <c r="N1099" s="1">
        <f>Tabla1_Resueltas[[#This Row],[Fecha Fin Escalado]]-Tabla1_Resueltas[[#This Row],[Fecha Inicio Escalado]]</f>
        <v>0</v>
      </c>
      <c r="O1099" s="1">
        <f>YEAR(Tabla1_Resueltas[[#This Row],[Resuelta]])</f>
        <v>2022</v>
      </c>
      <c r="P1099" s="1">
        <f>MONTH(Tabla1_Resueltas[[#This Row],[Resuelta]])</f>
        <v>9</v>
      </c>
      <c r="Q1099" s="1">
        <f>_xlfn.PERCENTILE.INC(Tabla1_Resueltas[CicleTime],0.85)</f>
        <v>28</v>
      </c>
      <c r="R1099" s="1">
        <f>_xlfn.PERCENTILE.INC(Tabla1_Resueltas[CicleTime],0.7)</f>
        <v>9</v>
      </c>
      <c r="S1099" s="1">
        <f>_xlfn.PERCENTILE.INC(Tabla1_Resueltas[CicleTime],0.5)</f>
        <v>3</v>
      </c>
    </row>
    <row r="1100" spans="1:19" x14ac:dyDescent="0.35">
      <c r="A1100" t="s">
        <v>17</v>
      </c>
      <c r="B1100" t="s">
        <v>2104</v>
      </c>
      <c r="C1100" t="s">
        <v>18</v>
      </c>
      <c r="D1100" t="s">
        <v>132</v>
      </c>
      <c r="E1100" t="s">
        <v>1143</v>
      </c>
      <c r="F1100">
        <v>5555161</v>
      </c>
      <c r="G1100" s="2">
        <v>44810</v>
      </c>
      <c r="H1100" s="2">
        <v>44826</v>
      </c>
      <c r="I1100" s="2"/>
      <c r="J1100" s="2"/>
      <c r="K1100" t="s">
        <v>1037</v>
      </c>
      <c r="L1100" s="2">
        <v>44810</v>
      </c>
      <c r="M1100" s="1">
        <f>Tabla1_Resueltas[[#This Row],[Resuelta]]-Tabla1_Resueltas[[#This Row],[Creada]]</f>
        <v>0</v>
      </c>
      <c r="N1100" s="1">
        <f>Tabla1_Resueltas[[#This Row],[Fecha Fin Escalado]]-Tabla1_Resueltas[[#This Row],[Fecha Inicio Escalado]]</f>
        <v>0</v>
      </c>
      <c r="O1100" s="1">
        <f>YEAR(Tabla1_Resueltas[[#This Row],[Resuelta]])</f>
        <v>2022</v>
      </c>
      <c r="P1100" s="1">
        <f>MONTH(Tabla1_Resueltas[[#This Row],[Resuelta]])</f>
        <v>9</v>
      </c>
      <c r="Q1100" s="1">
        <f>_xlfn.PERCENTILE.INC(Tabla1_Resueltas[CicleTime],0.85)</f>
        <v>28</v>
      </c>
      <c r="R1100" s="1">
        <f>_xlfn.PERCENTILE.INC(Tabla1_Resueltas[CicleTime],0.7)</f>
        <v>9</v>
      </c>
      <c r="S1100" s="1">
        <f>_xlfn.PERCENTILE.INC(Tabla1_Resueltas[CicleTime],0.5)</f>
        <v>3</v>
      </c>
    </row>
    <row r="1101" spans="1:19" x14ac:dyDescent="0.35">
      <c r="A1101" t="s">
        <v>17</v>
      </c>
      <c r="B1101" t="s">
        <v>2083</v>
      </c>
      <c r="C1101" t="s">
        <v>20</v>
      </c>
      <c r="D1101" t="s">
        <v>132</v>
      </c>
      <c r="E1101" t="s">
        <v>1144</v>
      </c>
      <c r="F1101">
        <v>5554513</v>
      </c>
      <c r="G1101" s="2">
        <v>44810</v>
      </c>
      <c r="H1101" s="2">
        <v>44825</v>
      </c>
      <c r="I1101" s="2"/>
      <c r="J1101" s="2"/>
      <c r="K1101" t="s">
        <v>1037</v>
      </c>
      <c r="L1101" s="2">
        <v>44810</v>
      </c>
      <c r="M1101" s="1">
        <f>Tabla1_Resueltas[[#This Row],[Resuelta]]-Tabla1_Resueltas[[#This Row],[Creada]]</f>
        <v>0</v>
      </c>
      <c r="N1101" s="1">
        <f>Tabla1_Resueltas[[#This Row],[Fecha Fin Escalado]]-Tabla1_Resueltas[[#This Row],[Fecha Inicio Escalado]]</f>
        <v>0</v>
      </c>
      <c r="O1101" s="1">
        <f>YEAR(Tabla1_Resueltas[[#This Row],[Resuelta]])</f>
        <v>2022</v>
      </c>
      <c r="P1101" s="1">
        <f>MONTH(Tabla1_Resueltas[[#This Row],[Resuelta]])</f>
        <v>9</v>
      </c>
      <c r="Q1101" s="1">
        <f>_xlfn.PERCENTILE.INC(Tabla1_Resueltas[CicleTime],0.85)</f>
        <v>28</v>
      </c>
      <c r="R1101" s="1">
        <f>_xlfn.PERCENTILE.INC(Tabla1_Resueltas[CicleTime],0.7)</f>
        <v>9</v>
      </c>
      <c r="S1101" s="1">
        <f>_xlfn.PERCENTILE.INC(Tabla1_Resueltas[CicleTime],0.5)</f>
        <v>3</v>
      </c>
    </row>
    <row r="1102" spans="1:19" x14ac:dyDescent="0.35">
      <c r="A1102" t="s">
        <v>17</v>
      </c>
      <c r="B1102" t="s">
        <v>2083</v>
      </c>
      <c r="C1102" t="s">
        <v>20</v>
      </c>
      <c r="D1102" t="s">
        <v>132</v>
      </c>
      <c r="E1102" t="s">
        <v>1145</v>
      </c>
      <c r="F1102">
        <v>5554247</v>
      </c>
      <c r="G1102" s="2">
        <v>44810</v>
      </c>
      <c r="H1102" s="2">
        <v>44861</v>
      </c>
      <c r="I1102" s="2"/>
      <c r="J1102" s="2"/>
      <c r="K1102" t="s">
        <v>1037</v>
      </c>
      <c r="L1102" s="2">
        <v>44811</v>
      </c>
      <c r="M1102" s="1">
        <f>Tabla1_Resueltas[[#This Row],[Resuelta]]-Tabla1_Resueltas[[#This Row],[Creada]]</f>
        <v>1</v>
      </c>
      <c r="N1102" s="1">
        <f>Tabla1_Resueltas[[#This Row],[Fecha Fin Escalado]]-Tabla1_Resueltas[[#This Row],[Fecha Inicio Escalado]]</f>
        <v>0</v>
      </c>
      <c r="O1102" s="1">
        <f>YEAR(Tabla1_Resueltas[[#This Row],[Resuelta]])</f>
        <v>2022</v>
      </c>
      <c r="P1102" s="1">
        <f>MONTH(Tabla1_Resueltas[[#This Row],[Resuelta]])</f>
        <v>9</v>
      </c>
      <c r="Q1102" s="1">
        <f>_xlfn.PERCENTILE.INC(Tabla1_Resueltas[CicleTime],0.85)</f>
        <v>28</v>
      </c>
      <c r="R1102" s="1">
        <f>_xlfn.PERCENTILE.INC(Tabla1_Resueltas[CicleTime],0.7)</f>
        <v>9</v>
      </c>
      <c r="S1102" s="1">
        <f>_xlfn.PERCENTILE.INC(Tabla1_Resueltas[CicleTime],0.5)</f>
        <v>3</v>
      </c>
    </row>
    <row r="1103" spans="1:19" x14ac:dyDescent="0.35">
      <c r="A1103" t="s">
        <v>19</v>
      </c>
      <c r="B1103" t="s">
        <v>2084</v>
      </c>
      <c r="C1103" t="s">
        <v>20</v>
      </c>
      <c r="D1103" t="s">
        <v>132</v>
      </c>
      <c r="E1103" t="s">
        <v>1146</v>
      </c>
      <c r="F1103">
        <v>5552192</v>
      </c>
      <c r="G1103" s="2">
        <v>44810</v>
      </c>
      <c r="H1103" s="2">
        <v>44826</v>
      </c>
      <c r="I1103" s="2">
        <v>44810</v>
      </c>
      <c r="J1103" s="2">
        <v>44811</v>
      </c>
      <c r="K1103" t="s">
        <v>1037</v>
      </c>
      <c r="L1103" s="2">
        <v>44811</v>
      </c>
      <c r="M1103" s="1">
        <f>Tabla1_Resueltas[[#This Row],[Resuelta]]-Tabla1_Resueltas[[#This Row],[Creada]]</f>
        <v>1</v>
      </c>
      <c r="N1103" s="1">
        <f>Tabla1_Resueltas[[#This Row],[Fecha Fin Escalado]]-Tabla1_Resueltas[[#This Row],[Fecha Inicio Escalado]]</f>
        <v>1</v>
      </c>
      <c r="O1103" s="1">
        <f>YEAR(Tabla1_Resueltas[[#This Row],[Resuelta]])</f>
        <v>2022</v>
      </c>
      <c r="P1103" s="1">
        <f>MONTH(Tabla1_Resueltas[[#This Row],[Resuelta]])</f>
        <v>9</v>
      </c>
      <c r="Q1103" s="1">
        <f>_xlfn.PERCENTILE.INC(Tabla1_Resueltas[CicleTime],0.85)</f>
        <v>28</v>
      </c>
      <c r="R1103" s="1">
        <f>_xlfn.PERCENTILE.INC(Tabla1_Resueltas[CicleTime],0.7)</f>
        <v>9</v>
      </c>
      <c r="S1103" s="1">
        <f>_xlfn.PERCENTILE.INC(Tabla1_Resueltas[CicleTime],0.5)</f>
        <v>3</v>
      </c>
    </row>
    <row r="1104" spans="1:19" x14ac:dyDescent="0.35">
      <c r="A1104" t="s">
        <v>19</v>
      </c>
      <c r="B1104" t="s">
        <v>2084</v>
      </c>
      <c r="C1104" t="s">
        <v>20</v>
      </c>
      <c r="D1104" t="s">
        <v>132</v>
      </c>
      <c r="E1104" t="s">
        <v>1147</v>
      </c>
      <c r="F1104">
        <v>5552188</v>
      </c>
      <c r="G1104" s="2">
        <v>44810</v>
      </c>
      <c r="H1104" s="2">
        <v>44825</v>
      </c>
      <c r="I1104" s="2">
        <v>44810</v>
      </c>
      <c r="J1104" s="2">
        <v>44810</v>
      </c>
      <c r="K1104" t="s">
        <v>1037</v>
      </c>
      <c r="L1104" s="2">
        <v>44810</v>
      </c>
      <c r="M1104" s="1">
        <f>Tabla1_Resueltas[[#This Row],[Resuelta]]-Tabla1_Resueltas[[#This Row],[Creada]]</f>
        <v>0</v>
      </c>
      <c r="N1104" s="1">
        <f>Tabla1_Resueltas[[#This Row],[Fecha Fin Escalado]]-Tabla1_Resueltas[[#This Row],[Fecha Inicio Escalado]]</f>
        <v>0</v>
      </c>
      <c r="O1104" s="1">
        <f>YEAR(Tabla1_Resueltas[[#This Row],[Resuelta]])</f>
        <v>2022</v>
      </c>
      <c r="P1104" s="1">
        <f>MONTH(Tabla1_Resueltas[[#This Row],[Resuelta]])</f>
        <v>9</v>
      </c>
      <c r="Q1104" s="1">
        <f>_xlfn.PERCENTILE.INC(Tabla1_Resueltas[CicleTime],0.85)</f>
        <v>28</v>
      </c>
      <c r="R1104" s="1">
        <f>_xlfn.PERCENTILE.INC(Tabla1_Resueltas[CicleTime],0.7)</f>
        <v>9</v>
      </c>
      <c r="S1104" s="1">
        <f>_xlfn.PERCENTILE.INC(Tabla1_Resueltas[CicleTime],0.5)</f>
        <v>3</v>
      </c>
    </row>
    <row r="1105" spans="1:19" x14ac:dyDescent="0.35">
      <c r="A1105" t="s">
        <v>19</v>
      </c>
      <c r="B1105" t="s">
        <v>2084</v>
      </c>
      <c r="C1105" t="s">
        <v>18</v>
      </c>
      <c r="D1105" t="s">
        <v>132</v>
      </c>
      <c r="E1105" t="s">
        <v>1148</v>
      </c>
      <c r="F1105">
        <v>5547922</v>
      </c>
      <c r="G1105" s="2">
        <v>44809</v>
      </c>
      <c r="H1105" s="2">
        <v>44824</v>
      </c>
      <c r="I1105" s="2"/>
      <c r="J1105" s="2"/>
      <c r="K1105" t="s">
        <v>1037</v>
      </c>
      <c r="L1105" s="2">
        <v>44809</v>
      </c>
      <c r="M1105" s="1">
        <f>Tabla1_Resueltas[[#This Row],[Resuelta]]-Tabla1_Resueltas[[#This Row],[Creada]]</f>
        <v>0</v>
      </c>
      <c r="N1105" s="1">
        <f>Tabla1_Resueltas[[#This Row],[Fecha Fin Escalado]]-Tabla1_Resueltas[[#This Row],[Fecha Inicio Escalado]]</f>
        <v>0</v>
      </c>
      <c r="O1105" s="1">
        <f>YEAR(Tabla1_Resueltas[[#This Row],[Resuelta]])</f>
        <v>2022</v>
      </c>
      <c r="P1105" s="1">
        <f>MONTH(Tabla1_Resueltas[[#This Row],[Resuelta]])</f>
        <v>9</v>
      </c>
      <c r="Q1105" s="1">
        <f>_xlfn.PERCENTILE.INC(Tabla1_Resueltas[CicleTime],0.85)</f>
        <v>28</v>
      </c>
      <c r="R1105" s="1">
        <f>_xlfn.PERCENTILE.INC(Tabla1_Resueltas[CicleTime],0.7)</f>
        <v>9</v>
      </c>
      <c r="S1105" s="1">
        <f>_xlfn.PERCENTILE.INC(Tabla1_Resueltas[CicleTime],0.5)</f>
        <v>3</v>
      </c>
    </row>
    <row r="1106" spans="1:19" x14ac:dyDescent="0.35">
      <c r="A1106" t="s">
        <v>19</v>
      </c>
      <c r="B1106" t="s">
        <v>2084</v>
      </c>
      <c r="C1106" t="s">
        <v>20</v>
      </c>
      <c r="D1106" t="s">
        <v>132</v>
      </c>
      <c r="E1106" t="s">
        <v>1149</v>
      </c>
      <c r="F1106">
        <v>5547096</v>
      </c>
      <c r="G1106" s="2">
        <v>44809</v>
      </c>
      <c r="H1106" s="2">
        <v>44826</v>
      </c>
      <c r="I1106" s="2">
        <v>44809</v>
      </c>
      <c r="J1106" s="2">
        <v>44811</v>
      </c>
      <c r="K1106" t="s">
        <v>1037</v>
      </c>
      <c r="L1106" s="2">
        <v>44811</v>
      </c>
      <c r="M1106" s="1">
        <f>Tabla1_Resueltas[[#This Row],[Resuelta]]-Tabla1_Resueltas[[#This Row],[Creada]]</f>
        <v>2</v>
      </c>
      <c r="N1106" s="1">
        <f>Tabla1_Resueltas[[#This Row],[Fecha Fin Escalado]]-Tabla1_Resueltas[[#This Row],[Fecha Inicio Escalado]]</f>
        <v>2</v>
      </c>
      <c r="O1106" s="1">
        <f>YEAR(Tabla1_Resueltas[[#This Row],[Resuelta]])</f>
        <v>2022</v>
      </c>
      <c r="P1106" s="1">
        <f>MONTH(Tabla1_Resueltas[[#This Row],[Resuelta]])</f>
        <v>9</v>
      </c>
      <c r="Q1106" s="1">
        <f>_xlfn.PERCENTILE.INC(Tabla1_Resueltas[CicleTime],0.85)</f>
        <v>28</v>
      </c>
      <c r="R1106" s="1">
        <f>_xlfn.PERCENTILE.INC(Tabla1_Resueltas[CicleTime],0.7)</f>
        <v>9</v>
      </c>
      <c r="S1106" s="1">
        <f>_xlfn.PERCENTILE.INC(Tabla1_Resueltas[CicleTime],0.5)</f>
        <v>3</v>
      </c>
    </row>
    <row r="1107" spans="1:19" x14ac:dyDescent="0.35">
      <c r="A1107" t="s">
        <v>19</v>
      </c>
      <c r="B1107" t="s">
        <v>2088</v>
      </c>
      <c r="C1107" t="s">
        <v>20</v>
      </c>
      <c r="D1107" t="s">
        <v>132</v>
      </c>
      <c r="E1107" t="s">
        <v>1150</v>
      </c>
      <c r="F1107">
        <v>5547131</v>
      </c>
      <c r="G1107" s="2">
        <v>44809</v>
      </c>
      <c r="H1107" s="2">
        <v>44850</v>
      </c>
      <c r="I1107" s="2"/>
      <c r="J1107" s="2"/>
      <c r="K1107" t="s">
        <v>1037</v>
      </c>
      <c r="L1107" s="2">
        <v>44834</v>
      </c>
      <c r="M1107" s="1">
        <f>Tabla1_Resueltas[[#This Row],[Resuelta]]-Tabla1_Resueltas[[#This Row],[Creada]]</f>
        <v>25</v>
      </c>
      <c r="N1107" s="1">
        <f>Tabla1_Resueltas[[#This Row],[Fecha Fin Escalado]]-Tabla1_Resueltas[[#This Row],[Fecha Inicio Escalado]]</f>
        <v>0</v>
      </c>
      <c r="O1107" s="1">
        <f>YEAR(Tabla1_Resueltas[[#This Row],[Resuelta]])</f>
        <v>2022</v>
      </c>
      <c r="P1107" s="1">
        <f>MONTH(Tabla1_Resueltas[[#This Row],[Resuelta]])</f>
        <v>9</v>
      </c>
      <c r="Q1107" s="1">
        <f>_xlfn.PERCENTILE.INC(Tabla1_Resueltas[CicleTime],0.85)</f>
        <v>28</v>
      </c>
      <c r="R1107" s="1">
        <f>_xlfn.PERCENTILE.INC(Tabla1_Resueltas[CicleTime],0.7)</f>
        <v>9</v>
      </c>
      <c r="S1107" s="1">
        <f>_xlfn.PERCENTILE.INC(Tabla1_Resueltas[CicleTime],0.5)</f>
        <v>3</v>
      </c>
    </row>
    <row r="1108" spans="1:19" x14ac:dyDescent="0.35">
      <c r="A1108" t="s">
        <v>19</v>
      </c>
      <c r="B1108" t="s">
        <v>2090</v>
      </c>
      <c r="C1108" t="s">
        <v>18</v>
      </c>
      <c r="D1108" t="s">
        <v>132</v>
      </c>
      <c r="E1108" t="s">
        <v>1151</v>
      </c>
      <c r="F1108">
        <v>5544970</v>
      </c>
      <c r="G1108" s="2">
        <v>44807</v>
      </c>
      <c r="H1108" s="2">
        <v>44830</v>
      </c>
      <c r="I1108" s="2"/>
      <c r="J1108" s="2"/>
      <c r="K1108" t="s">
        <v>1037</v>
      </c>
      <c r="L1108" s="2">
        <v>44830</v>
      </c>
      <c r="M1108" s="1">
        <f>Tabla1_Resueltas[[#This Row],[Resuelta]]-Tabla1_Resueltas[[#This Row],[Creada]]</f>
        <v>23</v>
      </c>
      <c r="N1108" s="1">
        <f>Tabla1_Resueltas[[#This Row],[Fecha Fin Escalado]]-Tabla1_Resueltas[[#This Row],[Fecha Inicio Escalado]]</f>
        <v>0</v>
      </c>
      <c r="O1108" s="1">
        <f>YEAR(Tabla1_Resueltas[[#This Row],[Resuelta]])</f>
        <v>2022</v>
      </c>
      <c r="P1108" s="1">
        <f>MONTH(Tabla1_Resueltas[[#This Row],[Resuelta]])</f>
        <v>9</v>
      </c>
      <c r="Q1108" s="1">
        <f>_xlfn.PERCENTILE.INC(Tabla1_Resueltas[CicleTime],0.85)</f>
        <v>28</v>
      </c>
      <c r="R1108" s="1">
        <f>_xlfn.PERCENTILE.INC(Tabla1_Resueltas[CicleTime],0.7)</f>
        <v>9</v>
      </c>
      <c r="S1108" s="1">
        <f>_xlfn.PERCENTILE.INC(Tabla1_Resueltas[CicleTime],0.5)</f>
        <v>3</v>
      </c>
    </row>
    <row r="1109" spans="1:19" x14ac:dyDescent="0.35">
      <c r="A1109" t="s">
        <v>19</v>
      </c>
      <c r="B1109" t="s">
        <v>2090</v>
      </c>
      <c r="C1109" t="s">
        <v>18</v>
      </c>
      <c r="D1109" t="s">
        <v>132</v>
      </c>
      <c r="E1109" t="s">
        <v>1152</v>
      </c>
      <c r="F1109">
        <v>5545222</v>
      </c>
      <c r="G1109" s="2">
        <v>44807</v>
      </c>
      <c r="H1109" s="2">
        <v>44838</v>
      </c>
      <c r="I1109" s="2"/>
      <c r="J1109" s="2"/>
      <c r="K1109" t="s">
        <v>1037</v>
      </c>
      <c r="L1109" s="2">
        <v>44823</v>
      </c>
      <c r="M1109" s="1">
        <f>Tabla1_Resueltas[[#This Row],[Resuelta]]-Tabla1_Resueltas[[#This Row],[Creada]]</f>
        <v>16</v>
      </c>
      <c r="N1109" s="1">
        <f>Tabla1_Resueltas[[#This Row],[Fecha Fin Escalado]]-Tabla1_Resueltas[[#This Row],[Fecha Inicio Escalado]]</f>
        <v>0</v>
      </c>
      <c r="O1109" s="1">
        <f>YEAR(Tabla1_Resueltas[[#This Row],[Resuelta]])</f>
        <v>2022</v>
      </c>
      <c r="P1109" s="1">
        <f>MONTH(Tabla1_Resueltas[[#This Row],[Resuelta]])</f>
        <v>9</v>
      </c>
      <c r="Q1109" s="1">
        <f>_xlfn.PERCENTILE.INC(Tabla1_Resueltas[CicleTime],0.85)</f>
        <v>28</v>
      </c>
      <c r="R1109" s="1">
        <f>_xlfn.PERCENTILE.INC(Tabla1_Resueltas[CicleTime],0.7)</f>
        <v>9</v>
      </c>
      <c r="S1109" s="1">
        <f>_xlfn.PERCENTILE.INC(Tabla1_Resueltas[CicleTime],0.5)</f>
        <v>3</v>
      </c>
    </row>
    <row r="1110" spans="1:19" x14ac:dyDescent="0.35">
      <c r="A1110" t="s">
        <v>19</v>
      </c>
      <c r="B1110" t="s">
        <v>2090</v>
      </c>
      <c r="C1110" t="s">
        <v>18</v>
      </c>
      <c r="D1110" t="s">
        <v>132</v>
      </c>
      <c r="E1110" t="s">
        <v>1153</v>
      </c>
      <c r="F1110">
        <v>5544319</v>
      </c>
      <c r="G1110" s="2">
        <v>44806</v>
      </c>
      <c r="H1110" s="2">
        <v>44835</v>
      </c>
      <c r="I1110" s="2"/>
      <c r="J1110" s="2"/>
      <c r="K1110" t="s">
        <v>1037</v>
      </c>
      <c r="L1110" s="2">
        <v>44820</v>
      </c>
      <c r="M1110" s="1">
        <f>Tabla1_Resueltas[[#This Row],[Resuelta]]-Tabla1_Resueltas[[#This Row],[Creada]]</f>
        <v>14</v>
      </c>
      <c r="N1110" s="1">
        <f>Tabla1_Resueltas[[#This Row],[Fecha Fin Escalado]]-Tabla1_Resueltas[[#This Row],[Fecha Inicio Escalado]]</f>
        <v>0</v>
      </c>
      <c r="O1110" s="1">
        <f>YEAR(Tabla1_Resueltas[[#This Row],[Resuelta]])</f>
        <v>2022</v>
      </c>
      <c r="P1110" s="1">
        <f>MONTH(Tabla1_Resueltas[[#This Row],[Resuelta]])</f>
        <v>9</v>
      </c>
      <c r="Q1110" s="1">
        <f>_xlfn.PERCENTILE.INC(Tabla1_Resueltas[CicleTime],0.85)</f>
        <v>28</v>
      </c>
      <c r="R1110" s="1">
        <f>_xlfn.PERCENTILE.INC(Tabla1_Resueltas[CicleTime],0.7)</f>
        <v>9</v>
      </c>
      <c r="S1110" s="1">
        <f>_xlfn.PERCENTILE.INC(Tabla1_Resueltas[CicleTime],0.5)</f>
        <v>3</v>
      </c>
    </row>
    <row r="1111" spans="1:19" x14ac:dyDescent="0.35">
      <c r="A1111" t="s">
        <v>19</v>
      </c>
      <c r="B1111" t="s">
        <v>2090</v>
      </c>
      <c r="C1111" t="s">
        <v>18</v>
      </c>
      <c r="D1111" t="s">
        <v>132</v>
      </c>
      <c r="E1111" t="s">
        <v>1154</v>
      </c>
      <c r="F1111">
        <v>5544070</v>
      </c>
      <c r="G1111" s="2">
        <v>44806</v>
      </c>
      <c r="H1111" s="2">
        <v>44826</v>
      </c>
      <c r="I1111" s="2"/>
      <c r="J1111" s="2"/>
      <c r="K1111" t="s">
        <v>1037</v>
      </c>
      <c r="L1111" s="2">
        <v>44811</v>
      </c>
      <c r="M1111" s="1">
        <f>Tabla1_Resueltas[[#This Row],[Resuelta]]-Tabla1_Resueltas[[#This Row],[Creada]]</f>
        <v>5</v>
      </c>
      <c r="N1111" s="1">
        <f>Tabla1_Resueltas[[#This Row],[Fecha Fin Escalado]]-Tabla1_Resueltas[[#This Row],[Fecha Inicio Escalado]]</f>
        <v>0</v>
      </c>
      <c r="O1111" s="1">
        <f>YEAR(Tabla1_Resueltas[[#This Row],[Resuelta]])</f>
        <v>2022</v>
      </c>
      <c r="P1111" s="1">
        <f>MONTH(Tabla1_Resueltas[[#This Row],[Resuelta]])</f>
        <v>9</v>
      </c>
      <c r="Q1111" s="1">
        <f>_xlfn.PERCENTILE.INC(Tabla1_Resueltas[CicleTime],0.85)</f>
        <v>28</v>
      </c>
      <c r="R1111" s="1">
        <f>_xlfn.PERCENTILE.INC(Tabla1_Resueltas[CicleTime],0.7)</f>
        <v>9</v>
      </c>
      <c r="S1111" s="1">
        <f>_xlfn.PERCENTILE.INC(Tabla1_Resueltas[CicleTime],0.5)</f>
        <v>3</v>
      </c>
    </row>
    <row r="1112" spans="1:19" x14ac:dyDescent="0.35">
      <c r="A1112" t="s">
        <v>19</v>
      </c>
      <c r="B1112" t="s">
        <v>2086</v>
      </c>
      <c r="C1112" t="s">
        <v>20</v>
      </c>
      <c r="D1112" t="s">
        <v>132</v>
      </c>
      <c r="E1112" t="s">
        <v>1155</v>
      </c>
      <c r="F1112">
        <v>5541199</v>
      </c>
      <c r="G1112" s="2">
        <v>44806</v>
      </c>
      <c r="H1112" s="2">
        <v>44822</v>
      </c>
      <c r="I1112" s="2"/>
      <c r="J1112" s="2"/>
      <c r="K1112" t="s">
        <v>1037</v>
      </c>
      <c r="L1112" s="2">
        <v>44806</v>
      </c>
      <c r="M1112" s="1">
        <f>Tabla1_Resueltas[[#This Row],[Resuelta]]-Tabla1_Resueltas[[#This Row],[Creada]]</f>
        <v>0</v>
      </c>
      <c r="N1112" s="1">
        <f>Tabla1_Resueltas[[#This Row],[Fecha Fin Escalado]]-Tabla1_Resueltas[[#This Row],[Fecha Inicio Escalado]]</f>
        <v>0</v>
      </c>
      <c r="O1112" s="1">
        <f>YEAR(Tabla1_Resueltas[[#This Row],[Resuelta]])</f>
        <v>2022</v>
      </c>
      <c r="P1112" s="1">
        <f>MONTH(Tabla1_Resueltas[[#This Row],[Resuelta]])</f>
        <v>9</v>
      </c>
      <c r="Q1112" s="1">
        <f>_xlfn.PERCENTILE.INC(Tabla1_Resueltas[CicleTime],0.85)</f>
        <v>28</v>
      </c>
      <c r="R1112" s="1">
        <f>_xlfn.PERCENTILE.INC(Tabla1_Resueltas[CicleTime],0.7)</f>
        <v>9</v>
      </c>
      <c r="S1112" s="1">
        <f>_xlfn.PERCENTILE.INC(Tabla1_Resueltas[CicleTime],0.5)</f>
        <v>3</v>
      </c>
    </row>
    <row r="1113" spans="1:19" x14ac:dyDescent="0.35">
      <c r="A1113" t="s">
        <v>19</v>
      </c>
      <c r="B1113" t="s">
        <v>2084</v>
      </c>
      <c r="C1113" t="s">
        <v>20</v>
      </c>
      <c r="D1113" t="s">
        <v>132</v>
      </c>
      <c r="E1113" t="s">
        <v>1156</v>
      </c>
      <c r="F1113">
        <v>5541412</v>
      </c>
      <c r="G1113" s="2">
        <v>44806</v>
      </c>
      <c r="H1113" s="2">
        <v>44826</v>
      </c>
      <c r="I1113" s="2">
        <v>44806</v>
      </c>
      <c r="J1113" s="2">
        <v>44811</v>
      </c>
      <c r="K1113" t="s">
        <v>1037</v>
      </c>
      <c r="L1113" s="2">
        <v>44811</v>
      </c>
      <c r="M1113" s="1">
        <f>Tabla1_Resueltas[[#This Row],[Resuelta]]-Tabla1_Resueltas[[#This Row],[Creada]]</f>
        <v>5</v>
      </c>
      <c r="N1113" s="1">
        <f>Tabla1_Resueltas[[#This Row],[Fecha Fin Escalado]]-Tabla1_Resueltas[[#This Row],[Fecha Inicio Escalado]]</f>
        <v>5</v>
      </c>
      <c r="O1113" s="1">
        <f>YEAR(Tabla1_Resueltas[[#This Row],[Resuelta]])</f>
        <v>2022</v>
      </c>
      <c r="P1113" s="1">
        <f>MONTH(Tabla1_Resueltas[[#This Row],[Resuelta]])</f>
        <v>9</v>
      </c>
      <c r="Q1113" s="1">
        <f>_xlfn.PERCENTILE.INC(Tabla1_Resueltas[CicleTime],0.85)</f>
        <v>28</v>
      </c>
      <c r="R1113" s="1">
        <f>_xlfn.PERCENTILE.INC(Tabla1_Resueltas[CicleTime],0.7)</f>
        <v>9</v>
      </c>
      <c r="S1113" s="1">
        <f>_xlfn.PERCENTILE.INC(Tabla1_Resueltas[CicleTime],0.5)</f>
        <v>3</v>
      </c>
    </row>
    <row r="1114" spans="1:19" x14ac:dyDescent="0.35">
      <c r="A1114" t="s">
        <v>19</v>
      </c>
      <c r="B1114" t="s">
        <v>2084</v>
      </c>
      <c r="C1114" t="s">
        <v>20</v>
      </c>
      <c r="D1114" t="s">
        <v>132</v>
      </c>
      <c r="E1114" t="s">
        <v>1157</v>
      </c>
      <c r="F1114">
        <v>5541016</v>
      </c>
      <c r="G1114" s="2">
        <v>44806</v>
      </c>
      <c r="H1114" s="2">
        <v>44826</v>
      </c>
      <c r="I1114" s="2">
        <v>44806</v>
      </c>
      <c r="J1114" s="2">
        <v>44811</v>
      </c>
      <c r="K1114" t="s">
        <v>1037</v>
      </c>
      <c r="L1114" s="2">
        <v>44811</v>
      </c>
      <c r="M1114" s="1">
        <f>Tabla1_Resueltas[[#This Row],[Resuelta]]-Tabla1_Resueltas[[#This Row],[Creada]]</f>
        <v>5</v>
      </c>
      <c r="N1114" s="1">
        <f>Tabla1_Resueltas[[#This Row],[Fecha Fin Escalado]]-Tabla1_Resueltas[[#This Row],[Fecha Inicio Escalado]]</f>
        <v>5</v>
      </c>
      <c r="O1114" s="1">
        <f>YEAR(Tabla1_Resueltas[[#This Row],[Resuelta]])</f>
        <v>2022</v>
      </c>
      <c r="P1114" s="1">
        <f>MONTH(Tabla1_Resueltas[[#This Row],[Resuelta]])</f>
        <v>9</v>
      </c>
      <c r="Q1114" s="1">
        <f>_xlfn.PERCENTILE.INC(Tabla1_Resueltas[CicleTime],0.85)</f>
        <v>28</v>
      </c>
      <c r="R1114" s="1">
        <f>_xlfn.PERCENTILE.INC(Tabla1_Resueltas[CicleTime],0.7)</f>
        <v>9</v>
      </c>
      <c r="S1114" s="1">
        <f>_xlfn.PERCENTILE.INC(Tabla1_Resueltas[CicleTime],0.5)</f>
        <v>3</v>
      </c>
    </row>
    <row r="1115" spans="1:19" x14ac:dyDescent="0.35">
      <c r="A1115" t="s">
        <v>19</v>
      </c>
      <c r="B1115" t="s">
        <v>2090</v>
      </c>
      <c r="C1115" t="s">
        <v>18</v>
      </c>
      <c r="D1115" t="s">
        <v>132</v>
      </c>
      <c r="E1115" t="s">
        <v>1158</v>
      </c>
      <c r="F1115">
        <v>5540196</v>
      </c>
      <c r="G1115" s="2">
        <v>44806</v>
      </c>
      <c r="H1115" s="2">
        <v>44850</v>
      </c>
      <c r="I1115" s="2"/>
      <c r="J1115" s="2"/>
      <c r="K1115" t="s">
        <v>1037</v>
      </c>
      <c r="L1115" s="2">
        <v>44834</v>
      </c>
      <c r="M1115" s="1">
        <f>Tabla1_Resueltas[[#This Row],[Resuelta]]-Tabla1_Resueltas[[#This Row],[Creada]]</f>
        <v>28</v>
      </c>
      <c r="N1115" s="1">
        <f>Tabla1_Resueltas[[#This Row],[Fecha Fin Escalado]]-Tabla1_Resueltas[[#This Row],[Fecha Inicio Escalado]]</f>
        <v>0</v>
      </c>
      <c r="O1115" s="1">
        <f>YEAR(Tabla1_Resueltas[[#This Row],[Resuelta]])</f>
        <v>2022</v>
      </c>
      <c r="P1115" s="1">
        <f>MONTH(Tabla1_Resueltas[[#This Row],[Resuelta]])</f>
        <v>9</v>
      </c>
      <c r="Q1115" s="1">
        <f>_xlfn.PERCENTILE.INC(Tabla1_Resueltas[CicleTime],0.85)</f>
        <v>28</v>
      </c>
      <c r="R1115" s="1">
        <f>_xlfn.PERCENTILE.INC(Tabla1_Resueltas[CicleTime],0.7)</f>
        <v>9</v>
      </c>
      <c r="S1115" s="1">
        <f>_xlfn.PERCENTILE.INC(Tabla1_Resueltas[CicleTime],0.5)</f>
        <v>3</v>
      </c>
    </row>
    <row r="1116" spans="1:19" x14ac:dyDescent="0.35">
      <c r="A1116" t="s">
        <v>19</v>
      </c>
      <c r="B1116" t="s">
        <v>2090</v>
      </c>
      <c r="C1116" t="s">
        <v>18</v>
      </c>
      <c r="D1116" t="s">
        <v>132</v>
      </c>
      <c r="E1116" t="s">
        <v>1159</v>
      </c>
      <c r="F1116">
        <v>5540249</v>
      </c>
      <c r="G1116" s="2">
        <v>44806</v>
      </c>
      <c r="H1116" s="2">
        <v>44826</v>
      </c>
      <c r="I1116" s="2"/>
      <c r="J1116" s="2"/>
      <c r="K1116" t="s">
        <v>1037</v>
      </c>
      <c r="L1116" s="2">
        <v>44811</v>
      </c>
      <c r="M1116" s="1">
        <f>Tabla1_Resueltas[[#This Row],[Resuelta]]-Tabla1_Resueltas[[#This Row],[Creada]]</f>
        <v>5</v>
      </c>
      <c r="N1116" s="1">
        <f>Tabla1_Resueltas[[#This Row],[Fecha Fin Escalado]]-Tabla1_Resueltas[[#This Row],[Fecha Inicio Escalado]]</f>
        <v>0</v>
      </c>
      <c r="O1116" s="1">
        <f>YEAR(Tabla1_Resueltas[[#This Row],[Resuelta]])</f>
        <v>2022</v>
      </c>
      <c r="P1116" s="1">
        <f>MONTH(Tabla1_Resueltas[[#This Row],[Resuelta]])</f>
        <v>9</v>
      </c>
      <c r="Q1116" s="1">
        <f>_xlfn.PERCENTILE.INC(Tabla1_Resueltas[CicleTime],0.85)</f>
        <v>28</v>
      </c>
      <c r="R1116" s="1">
        <f>_xlfn.PERCENTILE.INC(Tabla1_Resueltas[CicleTime],0.7)</f>
        <v>9</v>
      </c>
      <c r="S1116" s="1">
        <f>_xlfn.PERCENTILE.INC(Tabla1_Resueltas[CicleTime],0.5)</f>
        <v>3</v>
      </c>
    </row>
    <row r="1117" spans="1:19" x14ac:dyDescent="0.35">
      <c r="A1117" t="s">
        <v>19</v>
      </c>
      <c r="B1117" t="s">
        <v>2090</v>
      </c>
      <c r="C1117" t="s">
        <v>18</v>
      </c>
      <c r="D1117" t="s">
        <v>132</v>
      </c>
      <c r="E1117" t="s">
        <v>1160</v>
      </c>
      <c r="F1117">
        <v>5540245</v>
      </c>
      <c r="G1117" s="2">
        <v>44806</v>
      </c>
      <c r="H1117" s="2">
        <v>44826</v>
      </c>
      <c r="I1117" s="2"/>
      <c r="J1117" s="2"/>
      <c r="K1117" t="s">
        <v>1037</v>
      </c>
      <c r="L1117" s="2">
        <v>44811</v>
      </c>
      <c r="M1117" s="1">
        <f>Tabla1_Resueltas[[#This Row],[Resuelta]]-Tabla1_Resueltas[[#This Row],[Creada]]</f>
        <v>5</v>
      </c>
      <c r="N1117" s="1">
        <f>Tabla1_Resueltas[[#This Row],[Fecha Fin Escalado]]-Tabla1_Resueltas[[#This Row],[Fecha Inicio Escalado]]</f>
        <v>0</v>
      </c>
      <c r="O1117" s="1">
        <f>YEAR(Tabla1_Resueltas[[#This Row],[Resuelta]])</f>
        <v>2022</v>
      </c>
      <c r="P1117" s="1">
        <f>MONTH(Tabla1_Resueltas[[#This Row],[Resuelta]])</f>
        <v>9</v>
      </c>
      <c r="Q1117" s="1">
        <f>_xlfn.PERCENTILE.INC(Tabla1_Resueltas[CicleTime],0.85)</f>
        <v>28</v>
      </c>
      <c r="R1117" s="1">
        <f>_xlfn.PERCENTILE.INC(Tabla1_Resueltas[CicleTime],0.7)</f>
        <v>9</v>
      </c>
      <c r="S1117" s="1">
        <f>_xlfn.PERCENTILE.INC(Tabla1_Resueltas[CicleTime],0.5)</f>
        <v>3</v>
      </c>
    </row>
    <row r="1118" spans="1:19" x14ac:dyDescent="0.35">
      <c r="A1118" t="s">
        <v>19</v>
      </c>
      <c r="B1118" t="s">
        <v>2090</v>
      </c>
      <c r="C1118" t="s">
        <v>18</v>
      </c>
      <c r="D1118" t="s">
        <v>132</v>
      </c>
      <c r="E1118" t="s">
        <v>1161</v>
      </c>
      <c r="F1118">
        <v>5538223</v>
      </c>
      <c r="G1118" s="2">
        <v>44805</v>
      </c>
      <c r="H1118" s="2">
        <v>44822</v>
      </c>
      <c r="I1118" s="2"/>
      <c r="J1118" s="2"/>
      <c r="K1118" t="s">
        <v>1037</v>
      </c>
      <c r="L1118" s="2">
        <v>44806</v>
      </c>
      <c r="M1118" s="1">
        <f>Tabla1_Resueltas[[#This Row],[Resuelta]]-Tabla1_Resueltas[[#This Row],[Creada]]</f>
        <v>1</v>
      </c>
      <c r="N1118" s="1">
        <f>Tabla1_Resueltas[[#This Row],[Fecha Fin Escalado]]-Tabla1_Resueltas[[#This Row],[Fecha Inicio Escalado]]</f>
        <v>0</v>
      </c>
      <c r="O1118" s="1">
        <f>YEAR(Tabla1_Resueltas[[#This Row],[Resuelta]])</f>
        <v>2022</v>
      </c>
      <c r="P1118" s="1">
        <f>MONTH(Tabla1_Resueltas[[#This Row],[Resuelta]])</f>
        <v>9</v>
      </c>
      <c r="Q1118" s="1">
        <f>_xlfn.PERCENTILE.INC(Tabla1_Resueltas[CicleTime],0.85)</f>
        <v>28</v>
      </c>
      <c r="R1118" s="1">
        <f>_xlfn.PERCENTILE.INC(Tabla1_Resueltas[CicleTime],0.7)</f>
        <v>9</v>
      </c>
      <c r="S1118" s="1">
        <f>_xlfn.PERCENTILE.INC(Tabla1_Resueltas[CicleTime],0.5)</f>
        <v>3</v>
      </c>
    </row>
    <row r="1119" spans="1:19" x14ac:dyDescent="0.35">
      <c r="A1119" t="s">
        <v>17</v>
      </c>
      <c r="B1119" t="s">
        <v>2083</v>
      </c>
      <c r="C1119" t="s">
        <v>18</v>
      </c>
      <c r="D1119" t="s">
        <v>132</v>
      </c>
      <c r="E1119" t="s">
        <v>1162</v>
      </c>
      <c r="F1119">
        <v>5536425</v>
      </c>
      <c r="G1119" s="2">
        <v>44805</v>
      </c>
      <c r="H1119" s="2">
        <v>44820</v>
      </c>
      <c r="I1119" s="2"/>
      <c r="J1119" s="2"/>
      <c r="K1119" t="s">
        <v>1037</v>
      </c>
      <c r="L1119" s="2">
        <v>44805</v>
      </c>
      <c r="M1119" s="1">
        <f>Tabla1_Resueltas[[#This Row],[Resuelta]]-Tabla1_Resueltas[[#This Row],[Creada]]</f>
        <v>0</v>
      </c>
      <c r="N1119" s="1">
        <f>Tabla1_Resueltas[[#This Row],[Fecha Fin Escalado]]-Tabla1_Resueltas[[#This Row],[Fecha Inicio Escalado]]</f>
        <v>0</v>
      </c>
      <c r="O1119" s="1">
        <f>YEAR(Tabla1_Resueltas[[#This Row],[Resuelta]])</f>
        <v>2022</v>
      </c>
      <c r="P1119" s="1">
        <f>MONTH(Tabla1_Resueltas[[#This Row],[Resuelta]])</f>
        <v>9</v>
      </c>
      <c r="Q1119" s="1">
        <f>_xlfn.PERCENTILE.INC(Tabla1_Resueltas[CicleTime],0.85)</f>
        <v>28</v>
      </c>
      <c r="R1119" s="1">
        <f>_xlfn.PERCENTILE.INC(Tabla1_Resueltas[CicleTime],0.7)</f>
        <v>9</v>
      </c>
      <c r="S1119" s="1">
        <f>_xlfn.PERCENTILE.INC(Tabla1_Resueltas[CicleTime],0.5)</f>
        <v>3</v>
      </c>
    </row>
    <row r="1120" spans="1:19" x14ac:dyDescent="0.35">
      <c r="A1120" t="s">
        <v>19</v>
      </c>
      <c r="B1120" t="s">
        <v>2084</v>
      </c>
      <c r="C1120" t="s">
        <v>20</v>
      </c>
      <c r="D1120" t="s">
        <v>132</v>
      </c>
      <c r="E1120" t="s">
        <v>1163</v>
      </c>
      <c r="F1120">
        <v>5535086</v>
      </c>
      <c r="G1120" s="2">
        <v>44805</v>
      </c>
      <c r="H1120" s="2">
        <v>44826</v>
      </c>
      <c r="I1120" s="2">
        <v>44805</v>
      </c>
      <c r="J1120" s="2">
        <v>44811</v>
      </c>
      <c r="K1120" t="s">
        <v>1037</v>
      </c>
      <c r="L1120" s="2">
        <v>44811</v>
      </c>
      <c r="M1120" s="1">
        <f>Tabla1_Resueltas[[#This Row],[Resuelta]]-Tabla1_Resueltas[[#This Row],[Creada]]</f>
        <v>6</v>
      </c>
      <c r="N1120" s="1">
        <f>Tabla1_Resueltas[[#This Row],[Fecha Fin Escalado]]-Tabla1_Resueltas[[#This Row],[Fecha Inicio Escalado]]</f>
        <v>6</v>
      </c>
      <c r="O1120" s="1">
        <f>YEAR(Tabla1_Resueltas[[#This Row],[Resuelta]])</f>
        <v>2022</v>
      </c>
      <c r="P1120" s="1">
        <f>MONTH(Tabla1_Resueltas[[#This Row],[Resuelta]])</f>
        <v>9</v>
      </c>
      <c r="Q1120" s="1">
        <f>_xlfn.PERCENTILE.INC(Tabla1_Resueltas[CicleTime],0.85)</f>
        <v>28</v>
      </c>
      <c r="R1120" s="1">
        <f>_xlfn.PERCENTILE.INC(Tabla1_Resueltas[CicleTime],0.7)</f>
        <v>9</v>
      </c>
      <c r="S1120" s="1">
        <f>_xlfn.PERCENTILE.INC(Tabla1_Resueltas[CicleTime],0.5)</f>
        <v>3</v>
      </c>
    </row>
    <row r="1121" spans="1:19" x14ac:dyDescent="0.35">
      <c r="A1121" t="s">
        <v>17</v>
      </c>
      <c r="B1121" t="s">
        <v>2083</v>
      </c>
      <c r="C1121" t="s">
        <v>20</v>
      </c>
      <c r="D1121" t="s">
        <v>132</v>
      </c>
      <c r="E1121" t="s">
        <v>1164</v>
      </c>
      <c r="F1121">
        <v>5531079</v>
      </c>
      <c r="G1121" s="2">
        <v>44804</v>
      </c>
      <c r="H1121" s="2">
        <v>44972</v>
      </c>
      <c r="I1121" s="2"/>
      <c r="J1121" s="2"/>
      <c r="K1121" t="s">
        <v>1037</v>
      </c>
      <c r="L1121" s="2">
        <v>44805</v>
      </c>
      <c r="M1121" s="1">
        <f>Tabla1_Resueltas[[#This Row],[Resuelta]]-Tabla1_Resueltas[[#This Row],[Creada]]</f>
        <v>1</v>
      </c>
      <c r="N1121" s="1">
        <f>Tabla1_Resueltas[[#This Row],[Fecha Fin Escalado]]-Tabla1_Resueltas[[#This Row],[Fecha Inicio Escalado]]</f>
        <v>0</v>
      </c>
      <c r="O1121" s="1">
        <f>YEAR(Tabla1_Resueltas[[#This Row],[Resuelta]])</f>
        <v>2022</v>
      </c>
      <c r="P1121" s="1">
        <f>MONTH(Tabla1_Resueltas[[#This Row],[Resuelta]])</f>
        <v>9</v>
      </c>
      <c r="Q1121" s="1">
        <f>_xlfn.PERCENTILE.INC(Tabla1_Resueltas[CicleTime],0.85)</f>
        <v>28</v>
      </c>
      <c r="R1121" s="1">
        <f>_xlfn.PERCENTILE.INC(Tabla1_Resueltas[CicleTime],0.7)</f>
        <v>9</v>
      </c>
      <c r="S1121" s="1">
        <f>_xlfn.PERCENTILE.INC(Tabla1_Resueltas[CicleTime],0.5)</f>
        <v>3</v>
      </c>
    </row>
    <row r="1122" spans="1:19" x14ac:dyDescent="0.35">
      <c r="A1122" t="s">
        <v>19</v>
      </c>
      <c r="B1122" t="s">
        <v>2084</v>
      </c>
      <c r="C1122" t="s">
        <v>20</v>
      </c>
      <c r="D1122" t="s">
        <v>132</v>
      </c>
      <c r="E1122" t="s">
        <v>1165</v>
      </c>
      <c r="F1122">
        <v>5529902</v>
      </c>
      <c r="G1122" s="2">
        <v>44804</v>
      </c>
      <c r="H1122" s="2">
        <v>44826</v>
      </c>
      <c r="I1122" s="2">
        <v>44804</v>
      </c>
      <c r="J1122" s="2">
        <v>44811</v>
      </c>
      <c r="K1122" t="s">
        <v>1037</v>
      </c>
      <c r="L1122" s="2">
        <v>44811</v>
      </c>
      <c r="M1122" s="1">
        <f>Tabla1_Resueltas[[#This Row],[Resuelta]]-Tabla1_Resueltas[[#This Row],[Creada]]</f>
        <v>7</v>
      </c>
      <c r="N1122" s="1">
        <f>Tabla1_Resueltas[[#This Row],[Fecha Fin Escalado]]-Tabla1_Resueltas[[#This Row],[Fecha Inicio Escalado]]</f>
        <v>7</v>
      </c>
      <c r="O1122" s="1">
        <f>YEAR(Tabla1_Resueltas[[#This Row],[Resuelta]])</f>
        <v>2022</v>
      </c>
      <c r="P1122" s="1">
        <f>MONTH(Tabla1_Resueltas[[#This Row],[Resuelta]])</f>
        <v>9</v>
      </c>
      <c r="Q1122" s="1">
        <f>_xlfn.PERCENTILE.INC(Tabla1_Resueltas[CicleTime],0.85)</f>
        <v>28</v>
      </c>
      <c r="R1122" s="1">
        <f>_xlfn.PERCENTILE.INC(Tabla1_Resueltas[CicleTime],0.7)</f>
        <v>9</v>
      </c>
      <c r="S1122" s="1">
        <f>_xlfn.PERCENTILE.INC(Tabla1_Resueltas[CicleTime],0.5)</f>
        <v>3</v>
      </c>
    </row>
    <row r="1123" spans="1:19" x14ac:dyDescent="0.35">
      <c r="A1123" t="s">
        <v>19</v>
      </c>
      <c r="B1123" t="s">
        <v>2086</v>
      </c>
      <c r="C1123" t="s">
        <v>43</v>
      </c>
      <c r="D1123" t="s">
        <v>132</v>
      </c>
      <c r="E1123" t="s">
        <v>1166</v>
      </c>
      <c r="F1123">
        <v>5529898</v>
      </c>
      <c r="G1123" s="2">
        <v>44804</v>
      </c>
      <c r="H1123" s="2">
        <v>44820</v>
      </c>
      <c r="I1123" s="2">
        <v>44804</v>
      </c>
      <c r="J1123" s="2">
        <v>44805</v>
      </c>
      <c r="K1123" t="s">
        <v>1037</v>
      </c>
      <c r="L1123" s="2">
        <v>44805</v>
      </c>
      <c r="M1123" s="1">
        <f>Tabla1_Resueltas[[#This Row],[Resuelta]]-Tabla1_Resueltas[[#This Row],[Creada]]</f>
        <v>1</v>
      </c>
      <c r="N1123" s="1">
        <f>Tabla1_Resueltas[[#This Row],[Fecha Fin Escalado]]-Tabla1_Resueltas[[#This Row],[Fecha Inicio Escalado]]</f>
        <v>1</v>
      </c>
      <c r="O1123" s="1">
        <f>YEAR(Tabla1_Resueltas[[#This Row],[Resuelta]])</f>
        <v>2022</v>
      </c>
      <c r="P1123" s="1">
        <f>MONTH(Tabla1_Resueltas[[#This Row],[Resuelta]])</f>
        <v>9</v>
      </c>
      <c r="Q1123" s="1">
        <f>_xlfn.PERCENTILE.INC(Tabla1_Resueltas[CicleTime],0.85)</f>
        <v>28</v>
      </c>
      <c r="R1123" s="1">
        <f>_xlfn.PERCENTILE.INC(Tabla1_Resueltas[CicleTime],0.7)</f>
        <v>9</v>
      </c>
      <c r="S1123" s="1">
        <f>_xlfn.PERCENTILE.INC(Tabla1_Resueltas[CicleTime],0.5)</f>
        <v>3</v>
      </c>
    </row>
    <row r="1124" spans="1:19" x14ac:dyDescent="0.35">
      <c r="A1124" t="s">
        <v>19</v>
      </c>
      <c r="B1124" t="s">
        <v>2084</v>
      </c>
      <c r="C1124" t="s">
        <v>36</v>
      </c>
      <c r="D1124" t="s">
        <v>132</v>
      </c>
      <c r="E1124" t="s">
        <v>1167</v>
      </c>
      <c r="F1124">
        <v>5529503</v>
      </c>
      <c r="G1124" s="2">
        <v>44804</v>
      </c>
      <c r="H1124" s="2">
        <v>44826</v>
      </c>
      <c r="I1124" s="2">
        <v>44804</v>
      </c>
      <c r="J1124" s="2">
        <v>44811</v>
      </c>
      <c r="K1124" t="s">
        <v>1037</v>
      </c>
      <c r="L1124" s="2">
        <v>44811</v>
      </c>
      <c r="M1124" s="1">
        <f>Tabla1_Resueltas[[#This Row],[Resuelta]]-Tabla1_Resueltas[[#This Row],[Creada]]</f>
        <v>7</v>
      </c>
      <c r="N1124" s="1">
        <f>Tabla1_Resueltas[[#This Row],[Fecha Fin Escalado]]-Tabla1_Resueltas[[#This Row],[Fecha Inicio Escalado]]</f>
        <v>7</v>
      </c>
      <c r="O1124" s="1">
        <f>YEAR(Tabla1_Resueltas[[#This Row],[Resuelta]])</f>
        <v>2022</v>
      </c>
      <c r="P1124" s="1">
        <f>MONTH(Tabla1_Resueltas[[#This Row],[Resuelta]])</f>
        <v>9</v>
      </c>
      <c r="Q1124" s="1">
        <f>_xlfn.PERCENTILE.INC(Tabla1_Resueltas[CicleTime],0.85)</f>
        <v>28</v>
      </c>
      <c r="R1124" s="1">
        <f>_xlfn.PERCENTILE.INC(Tabla1_Resueltas[CicleTime],0.7)</f>
        <v>9</v>
      </c>
      <c r="S1124" s="1">
        <f>_xlfn.PERCENTILE.INC(Tabla1_Resueltas[CicleTime],0.5)</f>
        <v>3</v>
      </c>
    </row>
    <row r="1125" spans="1:19" x14ac:dyDescent="0.35">
      <c r="A1125" t="s">
        <v>19</v>
      </c>
      <c r="B1125" t="s">
        <v>2086</v>
      </c>
      <c r="C1125" t="s">
        <v>20</v>
      </c>
      <c r="D1125" t="s">
        <v>132</v>
      </c>
      <c r="E1125" t="s">
        <v>1168</v>
      </c>
      <c r="F1125">
        <v>5527999</v>
      </c>
      <c r="G1125" s="2">
        <v>44803</v>
      </c>
      <c r="H1125" s="2">
        <v>44826</v>
      </c>
      <c r="I1125" s="2">
        <v>44803</v>
      </c>
      <c r="J1125" s="2">
        <v>44811</v>
      </c>
      <c r="K1125" t="s">
        <v>1037</v>
      </c>
      <c r="L1125" s="2">
        <v>44811</v>
      </c>
      <c r="M1125" s="1">
        <f>Tabla1_Resueltas[[#This Row],[Resuelta]]-Tabla1_Resueltas[[#This Row],[Creada]]</f>
        <v>8</v>
      </c>
      <c r="N1125" s="1">
        <f>Tabla1_Resueltas[[#This Row],[Fecha Fin Escalado]]-Tabla1_Resueltas[[#This Row],[Fecha Inicio Escalado]]</f>
        <v>8</v>
      </c>
      <c r="O1125" s="1">
        <f>YEAR(Tabla1_Resueltas[[#This Row],[Resuelta]])</f>
        <v>2022</v>
      </c>
      <c r="P1125" s="1">
        <f>MONTH(Tabla1_Resueltas[[#This Row],[Resuelta]])</f>
        <v>9</v>
      </c>
      <c r="Q1125" s="1">
        <f>_xlfn.PERCENTILE.INC(Tabla1_Resueltas[CicleTime],0.85)</f>
        <v>28</v>
      </c>
      <c r="R1125" s="1">
        <f>_xlfn.PERCENTILE.INC(Tabla1_Resueltas[CicleTime],0.7)</f>
        <v>9</v>
      </c>
      <c r="S1125" s="1">
        <f>_xlfn.PERCENTILE.INC(Tabla1_Resueltas[CicleTime],0.5)</f>
        <v>3</v>
      </c>
    </row>
    <row r="1126" spans="1:19" x14ac:dyDescent="0.35">
      <c r="A1126" t="s">
        <v>19</v>
      </c>
      <c r="B1126" t="s">
        <v>2086</v>
      </c>
      <c r="C1126" t="s">
        <v>20</v>
      </c>
      <c r="D1126" t="s">
        <v>132</v>
      </c>
      <c r="E1126" t="s">
        <v>1169</v>
      </c>
      <c r="F1126">
        <v>5527251</v>
      </c>
      <c r="G1126" s="2">
        <v>44803</v>
      </c>
      <c r="H1126" s="2">
        <v>44821</v>
      </c>
      <c r="I1126" s="2"/>
      <c r="J1126" s="2"/>
      <c r="K1126" t="s">
        <v>1037</v>
      </c>
      <c r="L1126" s="2">
        <v>44806</v>
      </c>
      <c r="M1126" s="1">
        <f>Tabla1_Resueltas[[#This Row],[Resuelta]]-Tabla1_Resueltas[[#This Row],[Creada]]</f>
        <v>3</v>
      </c>
      <c r="N1126" s="1">
        <f>Tabla1_Resueltas[[#This Row],[Fecha Fin Escalado]]-Tabla1_Resueltas[[#This Row],[Fecha Inicio Escalado]]</f>
        <v>0</v>
      </c>
      <c r="O1126" s="1">
        <f>YEAR(Tabla1_Resueltas[[#This Row],[Resuelta]])</f>
        <v>2022</v>
      </c>
      <c r="P1126" s="1">
        <f>MONTH(Tabla1_Resueltas[[#This Row],[Resuelta]])</f>
        <v>9</v>
      </c>
      <c r="Q1126" s="1">
        <f>_xlfn.PERCENTILE.INC(Tabla1_Resueltas[CicleTime],0.85)</f>
        <v>28</v>
      </c>
      <c r="R1126" s="1">
        <f>_xlfn.PERCENTILE.INC(Tabla1_Resueltas[CicleTime],0.7)</f>
        <v>9</v>
      </c>
      <c r="S1126" s="1">
        <f>_xlfn.PERCENTILE.INC(Tabla1_Resueltas[CicleTime],0.5)</f>
        <v>3</v>
      </c>
    </row>
    <row r="1127" spans="1:19" x14ac:dyDescent="0.35">
      <c r="A1127" t="s">
        <v>17</v>
      </c>
      <c r="B1127" t="s">
        <v>2086</v>
      </c>
      <c r="C1127" t="s">
        <v>18</v>
      </c>
      <c r="D1127" t="s">
        <v>132</v>
      </c>
      <c r="E1127" t="s">
        <v>1170</v>
      </c>
      <c r="F1127">
        <v>5526109</v>
      </c>
      <c r="G1127" s="2">
        <v>44803</v>
      </c>
      <c r="H1127" s="2">
        <v>44820</v>
      </c>
      <c r="I1127" s="2"/>
      <c r="J1127" s="2"/>
      <c r="K1127" t="s">
        <v>1037</v>
      </c>
      <c r="L1127" s="2">
        <v>44805</v>
      </c>
      <c r="M1127" s="1">
        <f>Tabla1_Resueltas[[#This Row],[Resuelta]]-Tabla1_Resueltas[[#This Row],[Creada]]</f>
        <v>2</v>
      </c>
      <c r="N1127" s="1">
        <f>Tabla1_Resueltas[[#This Row],[Fecha Fin Escalado]]-Tabla1_Resueltas[[#This Row],[Fecha Inicio Escalado]]</f>
        <v>0</v>
      </c>
      <c r="O1127" s="1">
        <f>YEAR(Tabla1_Resueltas[[#This Row],[Resuelta]])</f>
        <v>2022</v>
      </c>
      <c r="P1127" s="1">
        <f>MONTH(Tabla1_Resueltas[[#This Row],[Resuelta]])</f>
        <v>9</v>
      </c>
      <c r="Q1127" s="1">
        <f>_xlfn.PERCENTILE.INC(Tabla1_Resueltas[CicleTime],0.85)</f>
        <v>28</v>
      </c>
      <c r="R1127" s="1">
        <f>_xlfn.PERCENTILE.INC(Tabla1_Resueltas[CicleTime],0.7)</f>
        <v>9</v>
      </c>
      <c r="S1127" s="1">
        <f>_xlfn.PERCENTILE.INC(Tabla1_Resueltas[CicleTime],0.5)</f>
        <v>3</v>
      </c>
    </row>
    <row r="1128" spans="1:19" x14ac:dyDescent="0.35">
      <c r="A1128" t="s">
        <v>19</v>
      </c>
      <c r="B1128" t="s">
        <v>2086</v>
      </c>
      <c r="C1128" t="s">
        <v>20</v>
      </c>
      <c r="D1128" t="s">
        <v>132</v>
      </c>
      <c r="E1128" t="s">
        <v>1171</v>
      </c>
      <c r="F1128">
        <v>5525860</v>
      </c>
      <c r="G1128" s="2">
        <v>44803</v>
      </c>
      <c r="H1128" s="2">
        <v>44848</v>
      </c>
      <c r="I1128" s="2">
        <v>44803</v>
      </c>
      <c r="J1128" s="2">
        <v>44833</v>
      </c>
      <c r="K1128" t="s">
        <v>1037</v>
      </c>
      <c r="L1128" s="2">
        <v>44833</v>
      </c>
      <c r="M1128" s="1">
        <f>Tabla1_Resueltas[[#This Row],[Resuelta]]-Tabla1_Resueltas[[#This Row],[Creada]]</f>
        <v>30</v>
      </c>
      <c r="N1128" s="1">
        <f>Tabla1_Resueltas[[#This Row],[Fecha Fin Escalado]]-Tabla1_Resueltas[[#This Row],[Fecha Inicio Escalado]]</f>
        <v>30</v>
      </c>
      <c r="O1128" s="1">
        <f>YEAR(Tabla1_Resueltas[[#This Row],[Resuelta]])</f>
        <v>2022</v>
      </c>
      <c r="P1128" s="1">
        <f>MONTH(Tabla1_Resueltas[[#This Row],[Resuelta]])</f>
        <v>9</v>
      </c>
      <c r="Q1128" s="1">
        <f>_xlfn.PERCENTILE.INC(Tabla1_Resueltas[CicleTime],0.85)</f>
        <v>28</v>
      </c>
      <c r="R1128" s="1">
        <f>_xlfn.PERCENTILE.INC(Tabla1_Resueltas[CicleTime],0.7)</f>
        <v>9</v>
      </c>
      <c r="S1128" s="1">
        <f>_xlfn.PERCENTILE.INC(Tabla1_Resueltas[CicleTime],0.5)</f>
        <v>3</v>
      </c>
    </row>
    <row r="1129" spans="1:19" x14ac:dyDescent="0.35">
      <c r="A1129" t="s">
        <v>19</v>
      </c>
      <c r="B1129" t="s">
        <v>2090</v>
      </c>
      <c r="C1129" t="s">
        <v>18</v>
      </c>
      <c r="D1129" t="s">
        <v>132</v>
      </c>
      <c r="E1129" t="s">
        <v>1172</v>
      </c>
      <c r="F1129">
        <v>5523157</v>
      </c>
      <c r="G1129" s="2">
        <v>44802</v>
      </c>
      <c r="H1129" s="2">
        <v>44812</v>
      </c>
      <c r="I1129" s="2"/>
      <c r="J1129" s="2"/>
      <c r="K1129" t="s">
        <v>1037</v>
      </c>
      <c r="L1129" s="2">
        <v>44811</v>
      </c>
      <c r="M1129" s="1">
        <f>Tabla1_Resueltas[[#This Row],[Resuelta]]-Tabla1_Resueltas[[#This Row],[Creada]]</f>
        <v>9</v>
      </c>
      <c r="N1129" s="1">
        <f>Tabla1_Resueltas[[#This Row],[Fecha Fin Escalado]]-Tabla1_Resueltas[[#This Row],[Fecha Inicio Escalado]]</f>
        <v>0</v>
      </c>
      <c r="O1129" s="1">
        <f>YEAR(Tabla1_Resueltas[[#This Row],[Resuelta]])</f>
        <v>2022</v>
      </c>
      <c r="P1129" s="1">
        <f>MONTH(Tabla1_Resueltas[[#This Row],[Resuelta]])</f>
        <v>9</v>
      </c>
      <c r="Q1129" s="1">
        <f>_xlfn.PERCENTILE.INC(Tabla1_Resueltas[CicleTime],0.85)</f>
        <v>28</v>
      </c>
      <c r="R1129" s="1">
        <f>_xlfn.PERCENTILE.INC(Tabla1_Resueltas[CicleTime],0.7)</f>
        <v>9</v>
      </c>
      <c r="S1129" s="1">
        <f>_xlfn.PERCENTILE.INC(Tabla1_Resueltas[CicleTime],0.5)</f>
        <v>3</v>
      </c>
    </row>
    <row r="1130" spans="1:19" x14ac:dyDescent="0.35">
      <c r="A1130" t="s">
        <v>19</v>
      </c>
      <c r="B1130" t="s">
        <v>2090</v>
      </c>
      <c r="C1130" t="s">
        <v>18</v>
      </c>
      <c r="D1130" t="s">
        <v>132</v>
      </c>
      <c r="E1130" t="s">
        <v>1173</v>
      </c>
      <c r="F1130">
        <v>5523079</v>
      </c>
      <c r="G1130" s="2">
        <v>44802</v>
      </c>
      <c r="H1130" s="2">
        <v>44822</v>
      </c>
      <c r="I1130" s="2"/>
      <c r="J1130" s="2"/>
      <c r="K1130" t="s">
        <v>1037</v>
      </c>
      <c r="L1130" s="2">
        <v>44806</v>
      </c>
      <c r="M1130" s="1">
        <f>Tabla1_Resueltas[[#This Row],[Resuelta]]-Tabla1_Resueltas[[#This Row],[Creada]]</f>
        <v>4</v>
      </c>
      <c r="N1130" s="1">
        <f>Tabla1_Resueltas[[#This Row],[Fecha Fin Escalado]]-Tabla1_Resueltas[[#This Row],[Fecha Inicio Escalado]]</f>
        <v>0</v>
      </c>
      <c r="O1130" s="1">
        <f>YEAR(Tabla1_Resueltas[[#This Row],[Resuelta]])</f>
        <v>2022</v>
      </c>
      <c r="P1130" s="1">
        <f>MONTH(Tabla1_Resueltas[[#This Row],[Resuelta]])</f>
        <v>9</v>
      </c>
      <c r="Q1130" s="1">
        <f>_xlfn.PERCENTILE.INC(Tabla1_Resueltas[CicleTime],0.85)</f>
        <v>28</v>
      </c>
      <c r="R1130" s="1">
        <f>_xlfn.PERCENTILE.INC(Tabla1_Resueltas[CicleTime],0.7)</f>
        <v>9</v>
      </c>
      <c r="S1130" s="1">
        <f>_xlfn.PERCENTILE.INC(Tabla1_Resueltas[CicleTime],0.5)</f>
        <v>3</v>
      </c>
    </row>
    <row r="1131" spans="1:19" x14ac:dyDescent="0.35">
      <c r="A1131" t="s">
        <v>19</v>
      </c>
      <c r="B1131" t="s">
        <v>2090</v>
      </c>
      <c r="C1131" t="s">
        <v>18</v>
      </c>
      <c r="D1131" t="s">
        <v>132</v>
      </c>
      <c r="E1131" t="s">
        <v>1174</v>
      </c>
      <c r="F1131">
        <v>5522922</v>
      </c>
      <c r="G1131" s="2">
        <v>44802</v>
      </c>
      <c r="H1131" s="2">
        <v>44822</v>
      </c>
      <c r="I1131" s="2"/>
      <c r="J1131" s="2"/>
      <c r="K1131" t="s">
        <v>1037</v>
      </c>
      <c r="L1131" s="2">
        <v>44806</v>
      </c>
      <c r="M1131" s="1">
        <f>Tabla1_Resueltas[[#This Row],[Resuelta]]-Tabla1_Resueltas[[#This Row],[Creada]]</f>
        <v>4</v>
      </c>
      <c r="N1131" s="1">
        <f>Tabla1_Resueltas[[#This Row],[Fecha Fin Escalado]]-Tabla1_Resueltas[[#This Row],[Fecha Inicio Escalado]]</f>
        <v>0</v>
      </c>
      <c r="O1131" s="1">
        <f>YEAR(Tabla1_Resueltas[[#This Row],[Resuelta]])</f>
        <v>2022</v>
      </c>
      <c r="P1131" s="1">
        <f>MONTH(Tabla1_Resueltas[[#This Row],[Resuelta]])</f>
        <v>9</v>
      </c>
      <c r="Q1131" s="1">
        <f>_xlfn.PERCENTILE.INC(Tabla1_Resueltas[CicleTime],0.85)</f>
        <v>28</v>
      </c>
      <c r="R1131" s="1">
        <f>_xlfn.PERCENTILE.INC(Tabla1_Resueltas[CicleTime],0.7)</f>
        <v>9</v>
      </c>
      <c r="S1131" s="1">
        <f>_xlfn.PERCENTILE.INC(Tabla1_Resueltas[CicleTime],0.5)</f>
        <v>3</v>
      </c>
    </row>
    <row r="1132" spans="1:19" x14ac:dyDescent="0.35">
      <c r="A1132" t="s">
        <v>19</v>
      </c>
      <c r="B1132" t="s">
        <v>2090</v>
      </c>
      <c r="C1132" t="s">
        <v>18</v>
      </c>
      <c r="D1132" t="s">
        <v>132</v>
      </c>
      <c r="E1132" t="s">
        <v>1175</v>
      </c>
      <c r="F1132">
        <v>5521761</v>
      </c>
      <c r="G1132" s="2">
        <v>44802</v>
      </c>
      <c r="H1132" s="2">
        <v>44822</v>
      </c>
      <c r="I1132" s="2"/>
      <c r="J1132" s="2"/>
      <c r="K1132" t="s">
        <v>1037</v>
      </c>
      <c r="L1132" s="2">
        <v>44806</v>
      </c>
      <c r="M1132" s="1">
        <f>Tabla1_Resueltas[[#This Row],[Resuelta]]-Tabla1_Resueltas[[#This Row],[Creada]]</f>
        <v>4</v>
      </c>
      <c r="N1132" s="1">
        <f>Tabla1_Resueltas[[#This Row],[Fecha Fin Escalado]]-Tabla1_Resueltas[[#This Row],[Fecha Inicio Escalado]]</f>
        <v>0</v>
      </c>
      <c r="O1132" s="1">
        <f>YEAR(Tabla1_Resueltas[[#This Row],[Resuelta]])</f>
        <v>2022</v>
      </c>
      <c r="P1132" s="1">
        <f>MONTH(Tabla1_Resueltas[[#This Row],[Resuelta]])</f>
        <v>9</v>
      </c>
      <c r="Q1132" s="1">
        <f>_xlfn.PERCENTILE.INC(Tabla1_Resueltas[CicleTime],0.85)</f>
        <v>28</v>
      </c>
      <c r="R1132" s="1">
        <f>_xlfn.PERCENTILE.INC(Tabla1_Resueltas[CicleTime],0.7)</f>
        <v>9</v>
      </c>
      <c r="S1132" s="1">
        <f>_xlfn.PERCENTILE.INC(Tabla1_Resueltas[CicleTime],0.5)</f>
        <v>3</v>
      </c>
    </row>
    <row r="1133" spans="1:19" x14ac:dyDescent="0.35">
      <c r="A1133" t="s">
        <v>19</v>
      </c>
      <c r="B1133" t="s">
        <v>2090</v>
      </c>
      <c r="C1133" t="s">
        <v>18</v>
      </c>
      <c r="D1133" t="s">
        <v>132</v>
      </c>
      <c r="E1133" t="s">
        <v>1176</v>
      </c>
      <c r="F1133">
        <v>5517580</v>
      </c>
      <c r="G1133" s="2">
        <v>44800</v>
      </c>
      <c r="H1133" s="2">
        <v>44822</v>
      </c>
      <c r="I1133" s="2"/>
      <c r="J1133" s="2"/>
      <c r="K1133" t="s">
        <v>1037</v>
      </c>
      <c r="L1133" s="2">
        <v>44806</v>
      </c>
      <c r="M1133" s="1">
        <f>Tabla1_Resueltas[[#This Row],[Resuelta]]-Tabla1_Resueltas[[#This Row],[Creada]]</f>
        <v>6</v>
      </c>
      <c r="N1133" s="1">
        <f>Tabla1_Resueltas[[#This Row],[Fecha Fin Escalado]]-Tabla1_Resueltas[[#This Row],[Fecha Inicio Escalado]]</f>
        <v>0</v>
      </c>
      <c r="O1133" s="1">
        <f>YEAR(Tabla1_Resueltas[[#This Row],[Resuelta]])</f>
        <v>2022</v>
      </c>
      <c r="P1133" s="1">
        <f>MONTH(Tabla1_Resueltas[[#This Row],[Resuelta]])</f>
        <v>9</v>
      </c>
      <c r="Q1133" s="1">
        <f>_xlfn.PERCENTILE.INC(Tabla1_Resueltas[CicleTime],0.85)</f>
        <v>28</v>
      </c>
      <c r="R1133" s="1">
        <f>_xlfn.PERCENTILE.INC(Tabla1_Resueltas[CicleTime],0.7)</f>
        <v>9</v>
      </c>
      <c r="S1133" s="1">
        <f>_xlfn.PERCENTILE.INC(Tabla1_Resueltas[CicleTime],0.5)</f>
        <v>3</v>
      </c>
    </row>
    <row r="1134" spans="1:19" x14ac:dyDescent="0.35">
      <c r="A1134" t="s">
        <v>19</v>
      </c>
      <c r="B1134" t="s">
        <v>2090</v>
      </c>
      <c r="C1134" t="s">
        <v>18</v>
      </c>
      <c r="D1134" t="s">
        <v>132</v>
      </c>
      <c r="E1134" t="s">
        <v>1177</v>
      </c>
      <c r="F1134">
        <v>5517501</v>
      </c>
      <c r="G1134" s="2">
        <v>44800</v>
      </c>
      <c r="H1134" s="2">
        <v>44822</v>
      </c>
      <c r="I1134" s="2"/>
      <c r="J1134" s="2"/>
      <c r="K1134" t="s">
        <v>1037</v>
      </c>
      <c r="L1134" s="2">
        <v>44806</v>
      </c>
      <c r="M1134" s="1">
        <f>Tabla1_Resueltas[[#This Row],[Resuelta]]-Tabla1_Resueltas[[#This Row],[Creada]]</f>
        <v>6</v>
      </c>
      <c r="N1134" s="1">
        <f>Tabla1_Resueltas[[#This Row],[Fecha Fin Escalado]]-Tabla1_Resueltas[[#This Row],[Fecha Inicio Escalado]]</f>
        <v>0</v>
      </c>
      <c r="O1134" s="1">
        <f>YEAR(Tabla1_Resueltas[[#This Row],[Resuelta]])</f>
        <v>2022</v>
      </c>
      <c r="P1134" s="1">
        <f>MONTH(Tabla1_Resueltas[[#This Row],[Resuelta]])</f>
        <v>9</v>
      </c>
      <c r="Q1134" s="1">
        <f>_xlfn.PERCENTILE.INC(Tabla1_Resueltas[CicleTime],0.85)</f>
        <v>28</v>
      </c>
      <c r="R1134" s="1">
        <f>_xlfn.PERCENTILE.INC(Tabla1_Resueltas[CicleTime],0.7)</f>
        <v>9</v>
      </c>
      <c r="S1134" s="1">
        <f>_xlfn.PERCENTILE.INC(Tabla1_Resueltas[CicleTime],0.5)</f>
        <v>3</v>
      </c>
    </row>
    <row r="1135" spans="1:19" x14ac:dyDescent="0.35">
      <c r="A1135" t="s">
        <v>19</v>
      </c>
      <c r="B1135" t="s">
        <v>2090</v>
      </c>
      <c r="C1135" t="s">
        <v>18</v>
      </c>
      <c r="D1135" t="s">
        <v>132</v>
      </c>
      <c r="E1135" t="s">
        <v>1178</v>
      </c>
      <c r="F1135">
        <v>5517557</v>
      </c>
      <c r="G1135" s="2">
        <v>44800</v>
      </c>
      <c r="H1135" s="2">
        <v>44822</v>
      </c>
      <c r="I1135" s="2"/>
      <c r="J1135" s="2"/>
      <c r="K1135" t="s">
        <v>1037</v>
      </c>
      <c r="L1135" s="2">
        <v>44806</v>
      </c>
      <c r="M1135" s="1">
        <f>Tabla1_Resueltas[[#This Row],[Resuelta]]-Tabla1_Resueltas[[#This Row],[Creada]]</f>
        <v>6</v>
      </c>
      <c r="N1135" s="1">
        <f>Tabla1_Resueltas[[#This Row],[Fecha Fin Escalado]]-Tabla1_Resueltas[[#This Row],[Fecha Inicio Escalado]]</f>
        <v>0</v>
      </c>
      <c r="O1135" s="1">
        <f>YEAR(Tabla1_Resueltas[[#This Row],[Resuelta]])</f>
        <v>2022</v>
      </c>
      <c r="P1135" s="1">
        <f>MONTH(Tabla1_Resueltas[[#This Row],[Resuelta]])</f>
        <v>9</v>
      </c>
      <c r="Q1135" s="1">
        <f>_xlfn.PERCENTILE.INC(Tabla1_Resueltas[CicleTime],0.85)</f>
        <v>28</v>
      </c>
      <c r="R1135" s="1">
        <f>_xlfn.PERCENTILE.INC(Tabla1_Resueltas[CicleTime],0.7)</f>
        <v>9</v>
      </c>
      <c r="S1135" s="1">
        <f>_xlfn.PERCENTILE.INC(Tabla1_Resueltas[CicleTime],0.5)</f>
        <v>3</v>
      </c>
    </row>
    <row r="1136" spans="1:19" x14ac:dyDescent="0.35">
      <c r="A1136" t="s">
        <v>19</v>
      </c>
      <c r="B1136" t="s">
        <v>2084</v>
      </c>
      <c r="C1136" t="s">
        <v>20</v>
      </c>
      <c r="D1136" t="s">
        <v>132</v>
      </c>
      <c r="E1136" t="s">
        <v>1179</v>
      </c>
      <c r="F1136">
        <v>5516596</v>
      </c>
      <c r="G1136" s="2">
        <v>44799</v>
      </c>
      <c r="H1136" s="2">
        <v>44826</v>
      </c>
      <c r="I1136" s="2">
        <v>44799</v>
      </c>
      <c r="J1136" s="2">
        <v>44811</v>
      </c>
      <c r="K1136" t="s">
        <v>1037</v>
      </c>
      <c r="L1136" s="2">
        <v>44811</v>
      </c>
      <c r="M1136" s="1">
        <f>Tabla1_Resueltas[[#This Row],[Resuelta]]-Tabla1_Resueltas[[#This Row],[Creada]]</f>
        <v>12</v>
      </c>
      <c r="N1136" s="1">
        <f>Tabla1_Resueltas[[#This Row],[Fecha Fin Escalado]]-Tabla1_Resueltas[[#This Row],[Fecha Inicio Escalado]]</f>
        <v>12</v>
      </c>
      <c r="O1136" s="1">
        <f>YEAR(Tabla1_Resueltas[[#This Row],[Resuelta]])</f>
        <v>2022</v>
      </c>
      <c r="P1136" s="1">
        <f>MONTH(Tabla1_Resueltas[[#This Row],[Resuelta]])</f>
        <v>9</v>
      </c>
      <c r="Q1136" s="1">
        <f>_xlfn.PERCENTILE.INC(Tabla1_Resueltas[CicleTime],0.85)</f>
        <v>28</v>
      </c>
      <c r="R1136" s="1">
        <f>_xlfn.PERCENTILE.INC(Tabla1_Resueltas[CicleTime],0.7)</f>
        <v>9</v>
      </c>
      <c r="S1136" s="1">
        <f>_xlfn.PERCENTILE.INC(Tabla1_Resueltas[CicleTime],0.5)</f>
        <v>3</v>
      </c>
    </row>
    <row r="1137" spans="1:19" x14ac:dyDescent="0.35">
      <c r="A1137" t="s">
        <v>19</v>
      </c>
      <c r="B1137" t="s">
        <v>2090</v>
      </c>
      <c r="C1137" t="s">
        <v>18</v>
      </c>
      <c r="D1137" t="s">
        <v>132</v>
      </c>
      <c r="E1137" t="s">
        <v>1180</v>
      </c>
      <c r="F1137">
        <v>5507511</v>
      </c>
      <c r="G1137" s="2">
        <v>44798</v>
      </c>
      <c r="H1137" s="2">
        <v>44809</v>
      </c>
      <c r="I1137" s="2"/>
      <c r="J1137" s="2"/>
      <c r="K1137" t="s">
        <v>1037</v>
      </c>
      <c r="L1137" s="2">
        <v>44806</v>
      </c>
      <c r="M1137" s="1">
        <f>Tabla1_Resueltas[[#This Row],[Resuelta]]-Tabla1_Resueltas[[#This Row],[Creada]]</f>
        <v>8</v>
      </c>
      <c r="N1137" s="1">
        <f>Tabla1_Resueltas[[#This Row],[Fecha Fin Escalado]]-Tabla1_Resueltas[[#This Row],[Fecha Inicio Escalado]]</f>
        <v>0</v>
      </c>
      <c r="O1137" s="1">
        <f>YEAR(Tabla1_Resueltas[[#This Row],[Resuelta]])</f>
        <v>2022</v>
      </c>
      <c r="P1137" s="1">
        <f>MONTH(Tabla1_Resueltas[[#This Row],[Resuelta]])</f>
        <v>9</v>
      </c>
      <c r="Q1137" s="1">
        <f>_xlfn.PERCENTILE.INC(Tabla1_Resueltas[CicleTime],0.85)</f>
        <v>28</v>
      </c>
      <c r="R1137" s="1">
        <f>_xlfn.PERCENTILE.INC(Tabla1_Resueltas[CicleTime],0.7)</f>
        <v>9</v>
      </c>
      <c r="S1137" s="1">
        <f>_xlfn.PERCENTILE.INC(Tabla1_Resueltas[CicleTime],0.5)</f>
        <v>3</v>
      </c>
    </row>
    <row r="1138" spans="1:19" x14ac:dyDescent="0.35">
      <c r="A1138" t="s">
        <v>19</v>
      </c>
      <c r="B1138" t="s">
        <v>2084</v>
      </c>
      <c r="C1138" t="s">
        <v>36</v>
      </c>
      <c r="D1138" t="s">
        <v>132</v>
      </c>
      <c r="E1138" t="s">
        <v>1181</v>
      </c>
      <c r="F1138">
        <v>5506628</v>
      </c>
      <c r="G1138" s="2">
        <v>44797</v>
      </c>
      <c r="H1138" s="2">
        <v>44826</v>
      </c>
      <c r="I1138" s="2">
        <v>44797</v>
      </c>
      <c r="J1138" s="2">
        <v>44811</v>
      </c>
      <c r="K1138" t="s">
        <v>1037</v>
      </c>
      <c r="L1138" s="2">
        <v>44811</v>
      </c>
      <c r="M1138" s="1">
        <f>Tabla1_Resueltas[[#This Row],[Resuelta]]-Tabla1_Resueltas[[#This Row],[Creada]]</f>
        <v>14</v>
      </c>
      <c r="N1138" s="1">
        <f>Tabla1_Resueltas[[#This Row],[Fecha Fin Escalado]]-Tabla1_Resueltas[[#This Row],[Fecha Inicio Escalado]]</f>
        <v>14</v>
      </c>
      <c r="O1138" s="1">
        <f>YEAR(Tabla1_Resueltas[[#This Row],[Resuelta]])</f>
        <v>2022</v>
      </c>
      <c r="P1138" s="1">
        <f>MONTH(Tabla1_Resueltas[[#This Row],[Resuelta]])</f>
        <v>9</v>
      </c>
      <c r="Q1138" s="1">
        <f>_xlfn.PERCENTILE.INC(Tabla1_Resueltas[CicleTime],0.85)</f>
        <v>28</v>
      </c>
      <c r="R1138" s="1">
        <f>_xlfn.PERCENTILE.INC(Tabla1_Resueltas[CicleTime],0.7)</f>
        <v>9</v>
      </c>
      <c r="S1138" s="1">
        <f>_xlfn.PERCENTILE.INC(Tabla1_Resueltas[CicleTime],0.5)</f>
        <v>3</v>
      </c>
    </row>
    <row r="1139" spans="1:19" x14ac:dyDescent="0.35">
      <c r="A1139" t="s">
        <v>19</v>
      </c>
      <c r="B1139" t="s">
        <v>2084</v>
      </c>
      <c r="C1139" t="s">
        <v>36</v>
      </c>
      <c r="D1139" t="s">
        <v>132</v>
      </c>
      <c r="E1139" t="s">
        <v>1182</v>
      </c>
      <c r="F1139">
        <v>5501456</v>
      </c>
      <c r="G1139" s="2">
        <v>44796</v>
      </c>
      <c r="H1139" s="2">
        <v>44826</v>
      </c>
      <c r="I1139" s="2">
        <v>44796</v>
      </c>
      <c r="J1139" s="2">
        <v>44811</v>
      </c>
      <c r="K1139" t="s">
        <v>1037</v>
      </c>
      <c r="L1139" s="2">
        <v>44811</v>
      </c>
      <c r="M1139" s="1">
        <f>Tabla1_Resueltas[[#This Row],[Resuelta]]-Tabla1_Resueltas[[#This Row],[Creada]]</f>
        <v>15</v>
      </c>
      <c r="N1139" s="1">
        <f>Tabla1_Resueltas[[#This Row],[Fecha Fin Escalado]]-Tabla1_Resueltas[[#This Row],[Fecha Inicio Escalado]]</f>
        <v>15</v>
      </c>
      <c r="O1139" s="1">
        <f>YEAR(Tabla1_Resueltas[[#This Row],[Resuelta]])</f>
        <v>2022</v>
      </c>
      <c r="P1139" s="1">
        <f>MONTH(Tabla1_Resueltas[[#This Row],[Resuelta]])</f>
        <v>9</v>
      </c>
      <c r="Q1139" s="1">
        <f>_xlfn.PERCENTILE.INC(Tabla1_Resueltas[CicleTime],0.85)</f>
        <v>28</v>
      </c>
      <c r="R1139" s="1">
        <f>_xlfn.PERCENTILE.INC(Tabla1_Resueltas[CicleTime],0.7)</f>
        <v>9</v>
      </c>
      <c r="S1139" s="1">
        <f>_xlfn.PERCENTILE.INC(Tabla1_Resueltas[CicleTime],0.5)</f>
        <v>3</v>
      </c>
    </row>
    <row r="1140" spans="1:19" x14ac:dyDescent="0.35">
      <c r="A1140" t="s">
        <v>19</v>
      </c>
      <c r="B1140" t="s">
        <v>2090</v>
      </c>
      <c r="C1140" t="s">
        <v>18</v>
      </c>
      <c r="D1140" t="s">
        <v>132</v>
      </c>
      <c r="E1140" t="s">
        <v>1183</v>
      </c>
      <c r="F1140">
        <v>5500913</v>
      </c>
      <c r="G1140" s="2">
        <v>44796</v>
      </c>
      <c r="H1140" s="2">
        <v>44822</v>
      </c>
      <c r="I1140" s="2"/>
      <c r="J1140" s="2"/>
      <c r="K1140" t="s">
        <v>1037</v>
      </c>
      <c r="L1140" s="2">
        <v>44806</v>
      </c>
      <c r="M1140" s="1">
        <f>Tabla1_Resueltas[[#This Row],[Resuelta]]-Tabla1_Resueltas[[#This Row],[Creada]]</f>
        <v>10</v>
      </c>
      <c r="N1140" s="1">
        <f>Tabla1_Resueltas[[#This Row],[Fecha Fin Escalado]]-Tabla1_Resueltas[[#This Row],[Fecha Inicio Escalado]]</f>
        <v>0</v>
      </c>
      <c r="O1140" s="1">
        <f>YEAR(Tabla1_Resueltas[[#This Row],[Resuelta]])</f>
        <v>2022</v>
      </c>
      <c r="P1140" s="1">
        <f>MONTH(Tabla1_Resueltas[[#This Row],[Resuelta]])</f>
        <v>9</v>
      </c>
      <c r="Q1140" s="1">
        <f>_xlfn.PERCENTILE.INC(Tabla1_Resueltas[CicleTime],0.85)</f>
        <v>28</v>
      </c>
      <c r="R1140" s="1">
        <f>_xlfn.PERCENTILE.INC(Tabla1_Resueltas[CicleTime],0.7)</f>
        <v>9</v>
      </c>
      <c r="S1140" s="1">
        <f>_xlfn.PERCENTILE.INC(Tabla1_Resueltas[CicleTime],0.5)</f>
        <v>3</v>
      </c>
    </row>
    <row r="1141" spans="1:19" x14ac:dyDescent="0.35">
      <c r="A1141" t="s">
        <v>19</v>
      </c>
      <c r="B1141" t="s">
        <v>2088</v>
      </c>
      <c r="C1141" t="s">
        <v>36</v>
      </c>
      <c r="D1141" t="s">
        <v>132</v>
      </c>
      <c r="E1141" t="s">
        <v>1184</v>
      </c>
      <c r="F1141">
        <v>5500213</v>
      </c>
      <c r="G1141" s="2">
        <v>44796</v>
      </c>
      <c r="H1141" s="2">
        <v>44839</v>
      </c>
      <c r="I1141" s="2">
        <v>44796</v>
      </c>
      <c r="J1141" s="2">
        <v>44824</v>
      </c>
      <c r="K1141" t="s">
        <v>1037</v>
      </c>
      <c r="L1141" s="2">
        <v>44824</v>
      </c>
      <c r="M1141" s="1">
        <f>Tabla1_Resueltas[[#This Row],[Resuelta]]-Tabla1_Resueltas[[#This Row],[Creada]]</f>
        <v>28</v>
      </c>
      <c r="N1141" s="1">
        <f>Tabla1_Resueltas[[#This Row],[Fecha Fin Escalado]]-Tabla1_Resueltas[[#This Row],[Fecha Inicio Escalado]]</f>
        <v>28</v>
      </c>
      <c r="O1141" s="1">
        <f>YEAR(Tabla1_Resueltas[[#This Row],[Resuelta]])</f>
        <v>2022</v>
      </c>
      <c r="P1141" s="1">
        <f>MONTH(Tabla1_Resueltas[[#This Row],[Resuelta]])</f>
        <v>9</v>
      </c>
      <c r="Q1141" s="1">
        <f>_xlfn.PERCENTILE.INC(Tabla1_Resueltas[CicleTime],0.85)</f>
        <v>28</v>
      </c>
      <c r="R1141" s="1">
        <f>_xlfn.PERCENTILE.INC(Tabla1_Resueltas[CicleTime],0.7)</f>
        <v>9</v>
      </c>
      <c r="S1141" s="1">
        <f>_xlfn.PERCENTILE.INC(Tabla1_Resueltas[CicleTime],0.5)</f>
        <v>3</v>
      </c>
    </row>
    <row r="1142" spans="1:19" x14ac:dyDescent="0.35">
      <c r="A1142" t="s">
        <v>19</v>
      </c>
      <c r="B1142" t="s">
        <v>2090</v>
      </c>
      <c r="C1142" t="s">
        <v>18</v>
      </c>
      <c r="D1142" t="s">
        <v>132</v>
      </c>
      <c r="E1142" t="s">
        <v>1185</v>
      </c>
      <c r="F1142">
        <v>5499779</v>
      </c>
      <c r="G1142" s="2">
        <v>44796</v>
      </c>
      <c r="H1142" s="2">
        <v>44826</v>
      </c>
      <c r="I1142" s="2">
        <v>44798</v>
      </c>
      <c r="J1142" s="2">
        <v>44811</v>
      </c>
      <c r="K1142" t="s">
        <v>1037</v>
      </c>
      <c r="L1142" s="2">
        <v>44811</v>
      </c>
      <c r="M1142" s="1">
        <f>Tabla1_Resueltas[[#This Row],[Resuelta]]-Tabla1_Resueltas[[#This Row],[Creada]]</f>
        <v>15</v>
      </c>
      <c r="N1142" s="1">
        <f>Tabla1_Resueltas[[#This Row],[Fecha Fin Escalado]]-Tabla1_Resueltas[[#This Row],[Fecha Inicio Escalado]]</f>
        <v>13</v>
      </c>
      <c r="O1142" s="1">
        <f>YEAR(Tabla1_Resueltas[[#This Row],[Resuelta]])</f>
        <v>2022</v>
      </c>
      <c r="P1142" s="1">
        <f>MONTH(Tabla1_Resueltas[[#This Row],[Resuelta]])</f>
        <v>9</v>
      </c>
      <c r="Q1142" s="1">
        <f>_xlfn.PERCENTILE.INC(Tabla1_Resueltas[CicleTime],0.85)</f>
        <v>28</v>
      </c>
      <c r="R1142" s="1">
        <f>_xlfn.PERCENTILE.INC(Tabla1_Resueltas[CicleTime],0.7)</f>
        <v>9</v>
      </c>
      <c r="S1142" s="1">
        <f>_xlfn.PERCENTILE.INC(Tabla1_Resueltas[CicleTime],0.5)</f>
        <v>3</v>
      </c>
    </row>
    <row r="1143" spans="1:19" x14ac:dyDescent="0.35">
      <c r="A1143" t="s">
        <v>17</v>
      </c>
      <c r="B1143" t="s">
        <v>2083</v>
      </c>
      <c r="C1143" t="s">
        <v>20</v>
      </c>
      <c r="D1143" t="s">
        <v>132</v>
      </c>
      <c r="E1143" t="s">
        <v>1186</v>
      </c>
      <c r="F1143">
        <v>5497804</v>
      </c>
      <c r="G1143" s="2">
        <v>44796</v>
      </c>
      <c r="H1143" s="2">
        <v>44820</v>
      </c>
      <c r="I1143" s="2"/>
      <c r="J1143" s="2"/>
      <c r="K1143" t="s">
        <v>1037</v>
      </c>
      <c r="L1143" s="2">
        <v>44805</v>
      </c>
      <c r="M1143" s="1">
        <f>Tabla1_Resueltas[[#This Row],[Resuelta]]-Tabla1_Resueltas[[#This Row],[Creada]]</f>
        <v>9</v>
      </c>
      <c r="N1143" s="1">
        <f>Tabla1_Resueltas[[#This Row],[Fecha Fin Escalado]]-Tabla1_Resueltas[[#This Row],[Fecha Inicio Escalado]]</f>
        <v>0</v>
      </c>
      <c r="O1143" s="1">
        <f>YEAR(Tabla1_Resueltas[[#This Row],[Resuelta]])</f>
        <v>2022</v>
      </c>
      <c r="P1143" s="1">
        <f>MONTH(Tabla1_Resueltas[[#This Row],[Resuelta]])</f>
        <v>9</v>
      </c>
      <c r="Q1143" s="1">
        <f>_xlfn.PERCENTILE.INC(Tabla1_Resueltas[CicleTime],0.85)</f>
        <v>28</v>
      </c>
      <c r="R1143" s="1">
        <f>_xlfn.PERCENTILE.INC(Tabla1_Resueltas[CicleTime],0.7)</f>
        <v>9</v>
      </c>
      <c r="S1143" s="1">
        <f>_xlfn.PERCENTILE.INC(Tabla1_Resueltas[CicleTime],0.5)</f>
        <v>3</v>
      </c>
    </row>
    <row r="1144" spans="1:19" x14ac:dyDescent="0.35">
      <c r="A1144" t="s">
        <v>19</v>
      </c>
      <c r="B1144" t="s">
        <v>2090</v>
      </c>
      <c r="C1144" t="s">
        <v>18</v>
      </c>
      <c r="D1144" t="s">
        <v>132</v>
      </c>
      <c r="E1144" t="s">
        <v>1187</v>
      </c>
      <c r="F1144">
        <v>5495069</v>
      </c>
      <c r="G1144" s="2">
        <v>44795</v>
      </c>
      <c r="H1144" s="2">
        <v>44822</v>
      </c>
      <c r="I1144" s="2"/>
      <c r="J1144" s="2"/>
      <c r="K1144" t="s">
        <v>1037</v>
      </c>
      <c r="L1144" s="2">
        <v>44806</v>
      </c>
      <c r="M1144" s="1">
        <f>Tabla1_Resueltas[[#This Row],[Resuelta]]-Tabla1_Resueltas[[#This Row],[Creada]]</f>
        <v>11</v>
      </c>
      <c r="N1144" s="1">
        <f>Tabla1_Resueltas[[#This Row],[Fecha Fin Escalado]]-Tabla1_Resueltas[[#This Row],[Fecha Inicio Escalado]]</f>
        <v>0</v>
      </c>
      <c r="O1144" s="1">
        <f>YEAR(Tabla1_Resueltas[[#This Row],[Resuelta]])</f>
        <v>2022</v>
      </c>
      <c r="P1144" s="1">
        <f>MONTH(Tabla1_Resueltas[[#This Row],[Resuelta]])</f>
        <v>9</v>
      </c>
      <c r="Q1144" s="1">
        <f>_xlfn.PERCENTILE.INC(Tabla1_Resueltas[CicleTime],0.85)</f>
        <v>28</v>
      </c>
      <c r="R1144" s="1">
        <f>_xlfn.PERCENTILE.INC(Tabla1_Resueltas[CicleTime],0.7)</f>
        <v>9</v>
      </c>
      <c r="S1144" s="1">
        <f>_xlfn.PERCENTILE.INC(Tabla1_Resueltas[CicleTime],0.5)</f>
        <v>3</v>
      </c>
    </row>
    <row r="1145" spans="1:19" x14ac:dyDescent="0.35">
      <c r="A1145" t="s">
        <v>19</v>
      </c>
      <c r="B1145" t="s">
        <v>2084</v>
      </c>
      <c r="C1145" t="s">
        <v>20</v>
      </c>
      <c r="D1145" t="s">
        <v>132</v>
      </c>
      <c r="E1145" t="s">
        <v>1188</v>
      </c>
      <c r="F1145">
        <v>5480791</v>
      </c>
      <c r="G1145" s="2">
        <v>44791</v>
      </c>
      <c r="H1145" s="2">
        <v>44820</v>
      </c>
      <c r="I1145" s="2">
        <v>44791</v>
      </c>
      <c r="J1145" s="2">
        <v>44805</v>
      </c>
      <c r="K1145" t="s">
        <v>1037</v>
      </c>
      <c r="L1145" s="2">
        <v>44805</v>
      </c>
      <c r="M1145" s="1">
        <f>Tabla1_Resueltas[[#This Row],[Resuelta]]-Tabla1_Resueltas[[#This Row],[Creada]]</f>
        <v>14</v>
      </c>
      <c r="N1145" s="1">
        <f>Tabla1_Resueltas[[#This Row],[Fecha Fin Escalado]]-Tabla1_Resueltas[[#This Row],[Fecha Inicio Escalado]]</f>
        <v>14</v>
      </c>
      <c r="O1145" s="1">
        <f>YEAR(Tabla1_Resueltas[[#This Row],[Resuelta]])</f>
        <v>2022</v>
      </c>
      <c r="P1145" s="1">
        <f>MONTH(Tabla1_Resueltas[[#This Row],[Resuelta]])</f>
        <v>9</v>
      </c>
      <c r="Q1145" s="1">
        <f>_xlfn.PERCENTILE.INC(Tabla1_Resueltas[CicleTime],0.85)</f>
        <v>28</v>
      </c>
      <c r="R1145" s="1">
        <f>_xlfn.PERCENTILE.INC(Tabla1_Resueltas[CicleTime],0.7)</f>
        <v>9</v>
      </c>
      <c r="S1145" s="1">
        <f>_xlfn.PERCENTILE.INC(Tabla1_Resueltas[CicleTime],0.5)</f>
        <v>3</v>
      </c>
    </row>
    <row r="1146" spans="1:19" x14ac:dyDescent="0.35">
      <c r="A1146" t="s">
        <v>19</v>
      </c>
      <c r="B1146" t="s">
        <v>2090</v>
      </c>
      <c r="C1146" t="s">
        <v>18</v>
      </c>
      <c r="D1146" t="s">
        <v>132</v>
      </c>
      <c r="E1146" t="s">
        <v>1189</v>
      </c>
      <c r="F1146">
        <v>5478406</v>
      </c>
      <c r="G1146" s="2">
        <v>44790</v>
      </c>
      <c r="H1146" s="2">
        <v>44809</v>
      </c>
      <c r="I1146" s="2"/>
      <c r="J1146" s="2"/>
      <c r="K1146" t="s">
        <v>1037</v>
      </c>
      <c r="L1146" s="2">
        <v>44806</v>
      </c>
      <c r="M1146" s="1">
        <f>Tabla1_Resueltas[[#This Row],[Resuelta]]-Tabla1_Resueltas[[#This Row],[Creada]]</f>
        <v>16</v>
      </c>
      <c r="N1146" s="1">
        <f>Tabla1_Resueltas[[#This Row],[Fecha Fin Escalado]]-Tabla1_Resueltas[[#This Row],[Fecha Inicio Escalado]]</f>
        <v>0</v>
      </c>
      <c r="O1146" s="1">
        <f>YEAR(Tabla1_Resueltas[[#This Row],[Resuelta]])</f>
        <v>2022</v>
      </c>
      <c r="P1146" s="1">
        <f>MONTH(Tabla1_Resueltas[[#This Row],[Resuelta]])</f>
        <v>9</v>
      </c>
      <c r="Q1146" s="1">
        <f>_xlfn.PERCENTILE.INC(Tabla1_Resueltas[CicleTime],0.85)</f>
        <v>28</v>
      </c>
      <c r="R1146" s="1">
        <f>_xlfn.PERCENTILE.INC(Tabla1_Resueltas[CicleTime],0.7)</f>
        <v>9</v>
      </c>
      <c r="S1146" s="1">
        <f>_xlfn.PERCENTILE.INC(Tabla1_Resueltas[CicleTime],0.5)</f>
        <v>3</v>
      </c>
    </row>
    <row r="1147" spans="1:19" x14ac:dyDescent="0.35">
      <c r="A1147" t="s">
        <v>19</v>
      </c>
      <c r="B1147" t="s">
        <v>2090</v>
      </c>
      <c r="C1147" t="s">
        <v>42</v>
      </c>
      <c r="D1147" t="s">
        <v>132</v>
      </c>
      <c r="E1147" t="s">
        <v>1190</v>
      </c>
      <c r="F1147">
        <v>5477518</v>
      </c>
      <c r="G1147" s="2">
        <v>44790</v>
      </c>
      <c r="H1147" s="2">
        <v>44826</v>
      </c>
      <c r="I1147" s="2">
        <v>44798</v>
      </c>
      <c r="J1147" s="2">
        <v>44811</v>
      </c>
      <c r="K1147" t="s">
        <v>1037</v>
      </c>
      <c r="L1147" s="2">
        <v>44811</v>
      </c>
      <c r="M1147" s="1">
        <f>Tabla1_Resueltas[[#This Row],[Resuelta]]-Tabla1_Resueltas[[#This Row],[Creada]]</f>
        <v>21</v>
      </c>
      <c r="N1147" s="1">
        <f>Tabla1_Resueltas[[#This Row],[Fecha Fin Escalado]]-Tabla1_Resueltas[[#This Row],[Fecha Inicio Escalado]]</f>
        <v>13</v>
      </c>
      <c r="O1147" s="1">
        <f>YEAR(Tabla1_Resueltas[[#This Row],[Resuelta]])</f>
        <v>2022</v>
      </c>
      <c r="P1147" s="1">
        <f>MONTH(Tabla1_Resueltas[[#This Row],[Resuelta]])</f>
        <v>9</v>
      </c>
      <c r="Q1147" s="1">
        <f>_xlfn.PERCENTILE.INC(Tabla1_Resueltas[CicleTime],0.85)</f>
        <v>28</v>
      </c>
      <c r="R1147" s="1">
        <f>_xlfn.PERCENTILE.INC(Tabla1_Resueltas[CicleTime],0.7)</f>
        <v>9</v>
      </c>
      <c r="S1147" s="1">
        <f>_xlfn.PERCENTILE.INC(Tabla1_Resueltas[CicleTime],0.5)</f>
        <v>3</v>
      </c>
    </row>
    <row r="1148" spans="1:19" x14ac:dyDescent="0.35">
      <c r="A1148" t="s">
        <v>19</v>
      </c>
      <c r="B1148" t="s">
        <v>2084</v>
      </c>
      <c r="C1148" t="s">
        <v>20</v>
      </c>
      <c r="D1148" t="s">
        <v>132</v>
      </c>
      <c r="E1148" t="s">
        <v>1191</v>
      </c>
      <c r="F1148">
        <v>5475116</v>
      </c>
      <c r="G1148" s="2">
        <v>44790</v>
      </c>
      <c r="H1148" s="2">
        <v>44826</v>
      </c>
      <c r="I1148" s="2"/>
      <c r="J1148" s="2"/>
      <c r="K1148" t="s">
        <v>1037</v>
      </c>
      <c r="L1148" s="2">
        <v>44811</v>
      </c>
      <c r="M1148" s="1">
        <f>Tabla1_Resueltas[[#This Row],[Resuelta]]-Tabla1_Resueltas[[#This Row],[Creada]]</f>
        <v>21</v>
      </c>
      <c r="N1148" s="1">
        <f>Tabla1_Resueltas[[#This Row],[Fecha Fin Escalado]]-Tabla1_Resueltas[[#This Row],[Fecha Inicio Escalado]]</f>
        <v>0</v>
      </c>
      <c r="O1148" s="1">
        <f>YEAR(Tabla1_Resueltas[[#This Row],[Resuelta]])</f>
        <v>2022</v>
      </c>
      <c r="P1148" s="1">
        <f>MONTH(Tabla1_Resueltas[[#This Row],[Resuelta]])</f>
        <v>9</v>
      </c>
      <c r="Q1148" s="1">
        <f>_xlfn.PERCENTILE.INC(Tabla1_Resueltas[CicleTime],0.85)</f>
        <v>28</v>
      </c>
      <c r="R1148" s="1">
        <f>_xlfn.PERCENTILE.INC(Tabla1_Resueltas[CicleTime],0.7)</f>
        <v>9</v>
      </c>
      <c r="S1148" s="1">
        <f>_xlfn.PERCENTILE.INC(Tabla1_Resueltas[CicleTime],0.5)</f>
        <v>3</v>
      </c>
    </row>
    <row r="1149" spans="1:19" x14ac:dyDescent="0.35">
      <c r="A1149" t="s">
        <v>19</v>
      </c>
      <c r="B1149" t="s">
        <v>2090</v>
      </c>
      <c r="C1149" t="s">
        <v>43</v>
      </c>
      <c r="D1149" t="s">
        <v>132</v>
      </c>
      <c r="E1149" t="s">
        <v>1192</v>
      </c>
      <c r="F1149">
        <v>5473278</v>
      </c>
      <c r="G1149" s="2">
        <v>44789</v>
      </c>
      <c r="H1149" s="2">
        <v>44849</v>
      </c>
      <c r="I1149" s="2"/>
      <c r="J1149" s="2"/>
      <c r="K1149" t="s">
        <v>1037</v>
      </c>
      <c r="L1149" s="2">
        <v>44834</v>
      </c>
      <c r="M1149" s="1">
        <f>Tabla1_Resueltas[[#This Row],[Resuelta]]-Tabla1_Resueltas[[#This Row],[Creada]]</f>
        <v>45</v>
      </c>
      <c r="N1149" s="1">
        <f>Tabla1_Resueltas[[#This Row],[Fecha Fin Escalado]]-Tabla1_Resueltas[[#This Row],[Fecha Inicio Escalado]]</f>
        <v>0</v>
      </c>
      <c r="O1149" s="1">
        <f>YEAR(Tabla1_Resueltas[[#This Row],[Resuelta]])</f>
        <v>2022</v>
      </c>
      <c r="P1149" s="1">
        <f>MONTH(Tabla1_Resueltas[[#This Row],[Resuelta]])</f>
        <v>9</v>
      </c>
      <c r="Q1149" s="1">
        <f>_xlfn.PERCENTILE.INC(Tabla1_Resueltas[CicleTime],0.85)</f>
        <v>28</v>
      </c>
      <c r="R1149" s="1">
        <f>_xlfn.PERCENTILE.INC(Tabla1_Resueltas[CicleTime],0.7)</f>
        <v>9</v>
      </c>
      <c r="S1149" s="1">
        <f>_xlfn.PERCENTILE.INC(Tabla1_Resueltas[CicleTime],0.5)</f>
        <v>3</v>
      </c>
    </row>
    <row r="1150" spans="1:19" x14ac:dyDescent="0.35">
      <c r="A1150" t="s">
        <v>19</v>
      </c>
      <c r="B1150" t="s">
        <v>2088</v>
      </c>
      <c r="C1150" t="s">
        <v>20</v>
      </c>
      <c r="D1150" t="s">
        <v>132</v>
      </c>
      <c r="E1150" t="s">
        <v>1193</v>
      </c>
      <c r="F1150">
        <v>5472477</v>
      </c>
      <c r="G1150" s="2">
        <v>44789</v>
      </c>
      <c r="H1150" s="2">
        <v>44850</v>
      </c>
      <c r="I1150" s="2"/>
      <c r="J1150" s="2"/>
      <c r="K1150" t="s">
        <v>1037</v>
      </c>
      <c r="L1150" s="2">
        <v>44834</v>
      </c>
      <c r="M1150" s="1">
        <f>Tabla1_Resueltas[[#This Row],[Resuelta]]-Tabla1_Resueltas[[#This Row],[Creada]]</f>
        <v>45</v>
      </c>
      <c r="N1150" s="1">
        <f>Tabla1_Resueltas[[#This Row],[Fecha Fin Escalado]]-Tabla1_Resueltas[[#This Row],[Fecha Inicio Escalado]]</f>
        <v>0</v>
      </c>
      <c r="O1150" s="1">
        <f>YEAR(Tabla1_Resueltas[[#This Row],[Resuelta]])</f>
        <v>2022</v>
      </c>
      <c r="P1150" s="1">
        <f>MONTH(Tabla1_Resueltas[[#This Row],[Resuelta]])</f>
        <v>9</v>
      </c>
      <c r="Q1150" s="1">
        <f>_xlfn.PERCENTILE.INC(Tabla1_Resueltas[CicleTime],0.85)</f>
        <v>28</v>
      </c>
      <c r="R1150" s="1">
        <f>_xlfn.PERCENTILE.INC(Tabla1_Resueltas[CicleTime],0.7)</f>
        <v>9</v>
      </c>
      <c r="S1150" s="1">
        <f>_xlfn.PERCENTILE.INC(Tabla1_Resueltas[CicleTime],0.5)</f>
        <v>3</v>
      </c>
    </row>
    <row r="1151" spans="1:19" x14ac:dyDescent="0.35">
      <c r="A1151" t="s">
        <v>19</v>
      </c>
      <c r="B1151" t="s">
        <v>2090</v>
      </c>
      <c r="C1151" t="s">
        <v>36</v>
      </c>
      <c r="D1151" t="s">
        <v>132</v>
      </c>
      <c r="E1151" t="s">
        <v>1194</v>
      </c>
      <c r="F1151">
        <v>5457015</v>
      </c>
      <c r="G1151" s="2">
        <v>44784</v>
      </c>
      <c r="H1151" s="2">
        <v>44813</v>
      </c>
      <c r="I1151" s="2">
        <v>44810</v>
      </c>
      <c r="J1151" s="2">
        <v>44811</v>
      </c>
      <c r="K1151" t="s">
        <v>1037</v>
      </c>
      <c r="L1151" s="2">
        <v>44811</v>
      </c>
      <c r="M1151" s="1">
        <f>Tabla1_Resueltas[[#This Row],[Resuelta]]-Tabla1_Resueltas[[#This Row],[Creada]]</f>
        <v>27</v>
      </c>
      <c r="N1151" s="1">
        <f>Tabla1_Resueltas[[#This Row],[Fecha Fin Escalado]]-Tabla1_Resueltas[[#This Row],[Fecha Inicio Escalado]]</f>
        <v>1</v>
      </c>
      <c r="O1151" s="1">
        <f>YEAR(Tabla1_Resueltas[[#This Row],[Resuelta]])</f>
        <v>2022</v>
      </c>
      <c r="P1151" s="1">
        <f>MONTH(Tabla1_Resueltas[[#This Row],[Resuelta]])</f>
        <v>9</v>
      </c>
      <c r="Q1151" s="1">
        <f>_xlfn.PERCENTILE.INC(Tabla1_Resueltas[CicleTime],0.85)</f>
        <v>28</v>
      </c>
      <c r="R1151" s="1">
        <f>_xlfn.PERCENTILE.INC(Tabla1_Resueltas[CicleTime],0.7)</f>
        <v>9</v>
      </c>
      <c r="S1151" s="1">
        <f>_xlfn.PERCENTILE.INC(Tabla1_Resueltas[CicleTime],0.5)</f>
        <v>3</v>
      </c>
    </row>
    <row r="1152" spans="1:19" x14ac:dyDescent="0.35">
      <c r="A1152" t="s">
        <v>19</v>
      </c>
      <c r="B1152" t="s">
        <v>2090</v>
      </c>
      <c r="C1152" t="s">
        <v>18</v>
      </c>
      <c r="D1152" t="s">
        <v>132</v>
      </c>
      <c r="E1152" t="s">
        <v>1195</v>
      </c>
      <c r="F1152">
        <v>5439088</v>
      </c>
      <c r="G1152" s="2">
        <v>44779</v>
      </c>
      <c r="H1152" s="2">
        <v>44822</v>
      </c>
      <c r="I1152" s="2"/>
      <c r="J1152" s="2"/>
      <c r="K1152" t="s">
        <v>1037</v>
      </c>
      <c r="L1152" s="2">
        <v>44806</v>
      </c>
      <c r="M1152" s="1">
        <f>Tabla1_Resueltas[[#This Row],[Resuelta]]-Tabla1_Resueltas[[#This Row],[Creada]]</f>
        <v>27</v>
      </c>
      <c r="N1152" s="1">
        <f>Tabla1_Resueltas[[#This Row],[Fecha Fin Escalado]]-Tabla1_Resueltas[[#This Row],[Fecha Inicio Escalado]]</f>
        <v>0</v>
      </c>
      <c r="O1152" s="1">
        <f>YEAR(Tabla1_Resueltas[[#This Row],[Resuelta]])</f>
        <v>2022</v>
      </c>
      <c r="P1152" s="1">
        <f>MONTH(Tabla1_Resueltas[[#This Row],[Resuelta]])</f>
        <v>9</v>
      </c>
      <c r="Q1152" s="1">
        <f>_xlfn.PERCENTILE.INC(Tabla1_Resueltas[CicleTime],0.85)</f>
        <v>28</v>
      </c>
      <c r="R1152" s="1">
        <f>_xlfn.PERCENTILE.INC(Tabla1_Resueltas[CicleTime],0.7)</f>
        <v>9</v>
      </c>
      <c r="S1152" s="1">
        <f>_xlfn.PERCENTILE.INC(Tabla1_Resueltas[CicleTime],0.5)</f>
        <v>3</v>
      </c>
    </row>
    <row r="1153" spans="1:19" x14ac:dyDescent="0.35">
      <c r="A1153" t="s">
        <v>19</v>
      </c>
      <c r="B1153" t="s">
        <v>2090</v>
      </c>
      <c r="C1153" t="s">
        <v>36</v>
      </c>
      <c r="D1153" t="s">
        <v>132</v>
      </c>
      <c r="E1153" t="s">
        <v>1196</v>
      </c>
      <c r="F1153">
        <v>5437188</v>
      </c>
      <c r="G1153" s="2">
        <v>44778</v>
      </c>
      <c r="H1153" s="2">
        <v>44812</v>
      </c>
      <c r="I1153" s="2">
        <v>44810</v>
      </c>
      <c r="J1153" s="2">
        <v>44811</v>
      </c>
      <c r="K1153" t="s">
        <v>1037</v>
      </c>
      <c r="L1153" s="2">
        <v>44811</v>
      </c>
      <c r="M1153" s="1">
        <f>Tabla1_Resueltas[[#This Row],[Resuelta]]-Tabla1_Resueltas[[#This Row],[Creada]]</f>
        <v>33</v>
      </c>
      <c r="N1153" s="1">
        <f>Tabla1_Resueltas[[#This Row],[Fecha Fin Escalado]]-Tabla1_Resueltas[[#This Row],[Fecha Inicio Escalado]]</f>
        <v>1</v>
      </c>
      <c r="O1153" s="1">
        <f>YEAR(Tabla1_Resueltas[[#This Row],[Resuelta]])</f>
        <v>2022</v>
      </c>
      <c r="P1153" s="1">
        <f>MONTH(Tabla1_Resueltas[[#This Row],[Resuelta]])</f>
        <v>9</v>
      </c>
      <c r="Q1153" s="1">
        <f>_xlfn.PERCENTILE.INC(Tabla1_Resueltas[CicleTime],0.85)</f>
        <v>28</v>
      </c>
      <c r="R1153" s="1">
        <f>_xlfn.PERCENTILE.INC(Tabla1_Resueltas[CicleTime],0.7)</f>
        <v>9</v>
      </c>
      <c r="S1153" s="1">
        <f>_xlfn.PERCENTILE.INC(Tabla1_Resueltas[CicleTime],0.5)</f>
        <v>3</v>
      </c>
    </row>
    <row r="1154" spans="1:19" x14ac:dyDescent="0.35">
      <c r="A1154" t="s">
        <v>19</v>
      </c>
      <c r="B1154" t="s">
        <v>2090</v>
      </c>
      <c r="C1154" t="s">
        <v>18</v>
      </c>
      <c r="D1154" t="s">
        <v>132</v>
      </c>
      <c r="E1154" t="s">
        <v>1197</v>
      </c>
      <c r="F1154">
        <v>5437149</v>
      </c>
      <c r="G1154" s="2">
        <v>44778</v>
      </c>
      <c r="H1154" s="2">
        <v>44812</v>
      </c>
      <c r="I1154" s="2">
        <v>44797</v>
      </c>
      <c r="J1154" s="2">
        <v>44811</v>
      </c>
      <c r="K1154" t="s">
        <v>1037</v>
      </c>
      <c r="L1154" s="2">
        <v>44811</v>
      </c>
      <c r="M1154" s="1">
        <f>Tabla1_Resueltas[[#This Row],[Resuelta]]-Tabla1_Resueltas[[#This Row],[Creada]]</f>
        <v>33</v>
      </c>
      <c r="N1154" s="1">
        <f>Tabla1_Resueltas[[#This Row],[Fecha Fin Escalado]]-Tabla1_Resueltas[[#This Row],[Fecha Inicio Escalado]]</f>
        <v>14</v>
      </c>
      <c r="O1154" s="1">
        <f>YEAR(Tabla1_Resueltas[[#This Row],[Resuelta]])</f>
        <v>2022</v>
      </c>
      <c r="P1154" s="1">
        <f>MONTH(Tabla1_Resueltas[[#This Row],[Resuelta]])</f>
        <v>9</v>
      </c>
      <c r="Q1154" s="1">
        <f>_xlfn.PERCENTILE.INC(Tabla1_Resueltas[CicleTime],0.85)</f>
        <v>28</v>
      </c>
      <c r="R1154" s="1">
        <f>_xlfn.PERCENTILE.INC(Tabla1_Resueltas[CicleTime],0.7)</f>
        <v>9</v>
      </c>
      <c r="S1154" s="1">
        <f>_xlfn.PERCENTILE.INC(Tabla1_Resueltas[CicleTime],0.5)</f>
        <v>3</v>
      </c>
    </row>
    <row r="1155" spans="1:19" x14ac:dyDescent="0.35">
      <c r="A1155" t="s">
        <v>19</v>
      </c>
      <c r="B1155" t="s">
        <v>2088</v>
      </c>
      <c r="C1155" t="s">
        <v>20</v>
      </c>
      <c r="D1155" t="s">
        <v>132</v>
      </c>
      <c r="E1155" t="s">
        <v>1198</v>
      </c>
      <c r="F1155">
        <v>5433814</v>
      </c>
      <c r="G1155" s="2">
        <v>44778</v>
      </c>
      <c r="H1155" s="2">
        <v>44838</v>
      </c>
      <c r="I1155" s="2">
        <v>44778</v>
      </c>
      <c r="J1155" s="2">
        <v>44823</v>
      </c>
      <c r="K1155" t="s">
        <v>1037</v>
      </c>
      <c r="L1155" s="2">
        <v>44823</v>
      </c>
      <c r="M1155" s="1">
        <f>Tabla1_Resueltas[[#This Row],[Resuelta]]-Tabla1_Resueltas[[#This Row],[Creada]]</f>
        <v>45</v>
      </c>
      <c r="N1155" s="1">
        <f>Tabla1_Resueltas[[#This Row],[Fecha Fin Escalado]]-Tabla1_Resueltas[[#This Row],[Fecha Inicio Escalado]]</f>
        <v>45</v>
      </c>
      <c r="O1155" s="1">
        <f>YEAR(Tabla1_Resueltas[[#This Row],[Resuelta]])</f>
        <v>2022</v>
      </c>
      <c r="P1155" s="1">
        <f>MONTH(Tabla1_Resueltas[[#This Row],[Resuelta]])</f>
        <v>9</v>
      </c>
      <c r="Q1155" s="1">
        <f>_xlfn.PERCENTILE.INC(Tabla1_Resueltas[CicleTime],0.85)</f>
        <v>28</v>
      </c>
      <c r="R1155" s="1">
        <f>_xlfn.PERCENTILE.INC(Tabla1_Resueltas[CicleTime],0.7)</f>
        <v>9</v>
      </c>
      <c r="S1155" s="1">
        <f>_xlfn.PERCENTILE.INC(Tabla1_Resueltas[CicleTime],0.5)</f>
        <v>3</v>
      </c>
    </row>
    <row r="1156" spans="1:19" x14ac:dyDescent="0.35">
      <c r="A1156" t="s">
        <v>19</v>
      </c>
      <c r="B1156" t="s">
        <v>2088</v>
      </c>
      <c r="C1156" t="s">
        <v>20</v>
      </c>
      <c r="D1156" t="s">
        <v>132</v>
      </c>
      <c r="E1156" t="s">
        <v>1199</v>
      </c>
      <c r="F1156">
        <v>5429261</v>
      </c>
      <c r="G1156" s="2">
        <v>44777</v>
      </c>
      <c r="H1156" s="2">
        <v>44835</v>
      </c>
      <c r="I1156" s="2">
        <v>44778</v>
      </c>
      <c r="J1156" s="2">
        <v>44820</v>
      </c>
      <c r="K1156" t="s">
        <v>1037</v>
      </c>
      <c r="L1156" s="2">
        <v>44820</v>
      </c>
      <c r="M1156" s="1">
        <f>Tabla1_Resueltas[[#This Row],[Resuelta]]-Tabla1_Resueltas[[#This Row],[Creada]]</f>
        <v>43</v>
      </c>
      <c r="N1156" s="1">
        <f>Tabla1_Resueltas[[#This Row],[Fecha Fin Escalado]]-Tabla1_Resueltas[[#This Row],[Fecha Inicio Escalado]]</f>
        <v>42</v>
      </c>
      <c r="O1156" s="1">
        <f>YEAR(Tabla1_Resueltas[[#This Row],[Resuelta]])</f>
        <v>2022</v>
      </c>
      <c r="P1156" s="1">
        <f>MONTH(Tabla1_Resueltas[[#This Row],[Resuelta]])</f>
        <v>9</v>
      </c>
      <c r="Q1156" s="1">
        <f>_xlfn.PERCENTILE.INC(Tabla1_Resueltas[CicleTime],0.85)</f>
        <v>28</v>
      </c>
      <c r="R1156" s="1">
        <f>_xlfn.PERCENTILE.INC(Tabla1_Resueltas[CicleTime],0.7)</f>
        <v>9</v>
      </c>
      <c r="S1156" s="1">
        <f>_xlfn.PERCENTILE.INC(Tabla1_Resueltas[CicleTime],0.5)</f>
        <v>3</v>
      </c>
    </row>
    <row r="1157" spans="1:19" x14ac:dyDescent="0.35">
      <c r="A1157" t="s">
        <v>19</v>
      </c>
      <c r="B1157" t="s">
        <v>2099</v>
      </c>
      <c r="C1157" t="s">
        <v>36</v>
      </c>
      <c r="D1157" t="s">
        <v>132</v>
      </c>
      <c r="E1157" t="s">
        <v>1200</v>
      </c>
      <c r="F1157">
        <v>5428825</v>
      </c>
      <c r="G1157" s="2">
        <v>44777</v>
      </c>
      <c r="H1157" s="2">
        <v>44826</v>
      </c>
      <c r="I1157" s="2">
        <v>44791</v>
      </c>
      <c r="J1157" s="2">
        <v>44811</v>
      </c>
      <c r="K1157" t="s">
        <v>1037</v>
      </c>
      <c r="L1157" s="2">
        <v>44811</v>
      </c>
      <c r="M1157" s="1">
        <f>Tabla1_Resueltas[[#This Row],[Resuelta]]-Tabla1_Resueltas[[#This Row],[Creada]]</f>
        <v>34</v>
      </c>
      <c r="N1157" s="1">
        <f>Tabla1_Resueltas[[#This Row],[Fecha Fin Escalado]]-Tabla1_Resueltas[[#This Row],[Fecha Inicio Escalado]]</f>
        <v>20</v>
      </c>
      <c r="O1157" s="1">
        <f>YEAR(Tabla1_Resueltas[[#This Row],[Resuelta]])</f>
        <v>2022</v>
      </c>
      <c r="P1157" s="1">
        <f>MONTH(Tabla1_Resueltas[[#This Row],[Resuelta]])</f>
        <v>9</v>
      </c>
      <c r="Q1157" s="1">
        <f>_xlfn.PERCENTILE.INC(Tabla1_Resueltas[CicleTime],0.85)</f>
        <v>28</v>
      </c>
      <c r="R1157" s="1">
        <f>_xlfn.PERCENTILE.INC(Tabla1_Resueltas[CicleTime],0.7)</f>
        <v>9</v>
      </c>
      <c r="S1157" s="1">
        <f>_xlfn.PERCENTILE.INC(Tabla1_Resueltas[CicleTime],0.5)</f>
        <v>3</v>
      </c>
    </row>
    <row r="1158" spans="1:19" x14ac:dyDescent="0.35">
      <c r="A1158" t="s">
        <v>17</v>
      </c>
      <c r="B1158" t="s">
        <v>2094</v>
      </c>
      <c r="C1158" t="s">
        <v>18</v>
      </c>
      <c r="D1158" t="s">
        <v>132</v>
      </c>
      <c r="E1158" t="s">
        <v>1201</v>
      </c>
      <c r="F1158">
        <v>5416088</v>
      </c>
      <c r="G1158" s="2">
        <v>44775</v>
      </c>
      <c r="H1158" s="2">
        <v>44822</v>
      </c>
      <c r="I1158" s="2"/>
      <c r="J1158" s="2"/>
      <c r="K1158" t="s">
        <v>1037</v>
      </c>
      <c r="L1158" s="2">
        <v>44806</v>
      </c>
      <c r="M1158" s="1">
        <f>Tabla1_Resueltas[[#This Row],[Resuelta]]-Tabla1_Resueltas[[#This Row],[Creada]]</f>
        <v>31</v>
      </c>
      <c r="N1158" s="1">
        <f>Tabla1_Resueltas[[#This Row],[Fecha Fin Escalado]]-Tabla1_Resueltas[[#This Row],[Fecha Inicio Escalado]]</f>
        <v>0</v>
      </c>
      <c r="O1158" s="1">
        <f>YEAR(Tabla1_Resueltas[[#This Row],[Resuelta]])</f>
        <v>2022</v>
      </c>
      <c r="P1158" s="1">
        <f>MONTH(Tabla1_Resueltas[[#This Row],[Resuelta]])</f>
        <v>9</v>
      </c>
      <c r="Q1158" s="1">
        <f>_xlfn.PERCENTILE.INC(Tabla1_Resueltas[CicleTime],0.85)</f>
        <v>28</v>
      </c>
      <c r="R1158" s="1">
        <f>_xlfn.PERCENTILE.INC(Tabla1_Resueltas[CicleTime],0.7)</f>
        <v>9</v>
      </c>
      <c r="S1158" s="1">
        <f>_xlfn.PERCENTILE.INC(Tabla1_Resueltas[CicleTime],0.5)</f>
        <v>3</v>
      </c>
    </row>
    <row r="1159" spans="1:19" x14ac:dyDescent="0.35">
      <c r="A1159" t="s">
        <v>19</v>
      </c>
      <c r="B1159" t="s">
        <v>2103</v>
      </c>
      <c r="C1159" t="s">
        <v>20</v>
      </c>
      <c r="D1159" t="s">
        <v>132</v>
      </c>
      <c r="E1159" t="s">
        <v>1202</v>
      </c>
      <c r="F1159">
        <v>5395264</v>
      </c>
      <c r="G1159" s="2">
        <v>44770</v>
      </c>
      <c r="H1159" s="2">
        <v>44826</v>
      </c>
      <c r="I1159" s="2">
        <v>44774</v>
      </c>
      <c r="J1159" s="2">
        <v>44811</v>
      </c>
      <c r="K1159" t="s">
        <v>1037</v>
      </c>
      <c r="L1159" s="2">
        <v>44811</v>
      </c>
      <c r="M1159" s="1">
        <f>Tabla1_Resueltas[[#This Row],[Resuelta]]-Tabla1_Resueltas[[#This Row],[Creada]]</f>
        <v>41</v>
      </c>
      <c r="N1159" s="1">
        <f>Tabla1_Resueltas[[#This Row],[Fecha Fin Escalado]]-Tabla1_Resueltas[[#This Row],[Fecha Inicio Escalado]]</f>
        <v>37</v>
      </c>
      <c r="O1159" s="1">
        <f>YEAR(Tabla1_Resueltas[[#This Row],[Resuelta]])</f>
        <v>2022</v>
      </c>
      <c r="P1159" s="1">
        <f>MONTH(Tabla1_Resueltas[[#This Row],[Resuelta]])</f>
        <v>9</v>
      </c>
      <c r="Q1159" s="1">
        <f>_xlfn.PERCENTILE.INC(Tabla1_Resueltas[CicleTime],0.85)</f>
        <v>28</v>
      </c>
      <c r="R1159" s="1">
        <f>_xlfn.PERCENTILE.INC(Tabla1_Resueltas[CicleTime],0.7)</f>
        <v>9</v>
      </c>
      <c r="S1159" s="1">
        <f>_xlfn.PERCENTILE.INC(Tabla1_Resueltas[CicleTime],0.5)</f>
        <v>3</v>
      </c>
    </row>
    <row r="1160" spans="1:19" x14ac:dyDescent="0.35">
      <c r="A1160" t="s">
        <v>19</v>
      </c>
      <c r="B1160" t="s">
        <v>2086</v>
      </c>
      <c r="C1160" t="s">
        <v>20</v>
      </c>
      <c r="D1160" t="s">
        <v>132</v>
      </c>
      <c r="E1160" t="s">
        <v>1203</v>
      </c>
      <c r="F1160">
        <v>5381670</v>
      </c>
      <c r="G1160" s="2">
        <v>44768</v>
      </c>
      <c r="H1160" s="2">
        <v>44839</v>
      </c>
      <c r="I1160" s="2">
        <v>44768</v>
      </c>
      <c r="J1160" s="2">
        <v>44824</v>
      </c>
      <c r="K1160" t="s">
        <v>1037</v>
      </c>
      <c r="L1160" s="2">
        <v>44824</v>
      </c>
      <c r="M1160" s="1">
        <f>Tabla1_Resueltas[[#This Row],[Resuelta]]-Tabla1_Resueltas[[#This Row],[Creada]]</f>
        <v>56</v>
      </c>
      <c r="N1160" s="1">
        <f>Tabla1_Resueltas[[#This Row],[Fecha Fin Escalado]]-Tabla1_Resueltas[[#This Row],[Fecha Inicio Escalado]]</f>
        <v>56</v>
      </c>
      <c r="O1160" s="1">
        <f>YEAR(Tabla1_Resueltas[[#This Row],[Resuelta]])</f>
        <v>2022</v>
      </c>
      <c r="P1160" s="1">
        <f>MONTH(Tabla1_Resueltas[[#This Row],[Resuelta]])</f>
        <v>9</v>
      </c>
      <c r="Q1160" s="1">
        <f>_xlfn.PERCENTILE.INC(Tabla1_Resueltas[CicleTime],0.85)</f>
        <v>28</v>
      </c>
      <c r="R1160" s="1">
        <f>_xlfn.PERCENTILE.INC(Tabla1_Resueltas[CicleTime],0.7)</f>
        <v>9</v>
      </c>
      <c r="S1160" s="1">
        <f>_xlfn.PERCENTILE.INC(Tabla1_Resueltas[CicleTime],0.5)</f>
        <v>3</v>
      </c>
    </row>
    <row r="1161" spans="1:19" x14ac:dyDescent="0.35">
      <c r="A1161" t="s">
        <v>19</v>
      </c>
      <c r="B1161" t="s">
        <v>2086</v>
      </c>
      <c r="C1161" t="s">
        <v>20</v>
      </c>
      <c r="D1161" t="s">
        <v>132</v>
      </c>
      <c r="E1161" t="s">
        <v>1204</v>
      </c>
      <c r="F1161">
        <v>5364876</v>
      </c>
      <c r="G1161" s="2">
        <v>44763</v>
      </c>
      <c r="H1161" s="2">
        <v>44840</v>
      </c>
      <c r="I1161" s="2">
        <v>44763</v>
      </c>
      <c r="J1161" s="2">
        <v>44825</v>
      </c>
      <c r="K1161" t="s">
        <v>1037</v>
      </c>
      <c r="L1161" s="2">
        <v>44825</v>
      </c>
      <c r="M1161" s="1">
        <f>Tabla1_Resueltas[[#This Row],[Resuelta]]-Tabla1_Resueltas[[#This Row],[Creada]]</f>
        <v>62</v>
      </c>
      <c r="N1161" s="1">
        <f>Tabla1_Resueltas[[#This Row],[Fecha Fin Escalado]]-Tabla1_Resueltas[[#This Row],[Fecha Inicio Escalado]]</f>
        <v>62</v>
      </c>
      <c r="O1161" s="1">
        <f>YEAR(Tabla1_Resueltas[[#This Row],[Resuelta]])</f>
        <v>2022</v>
      </c>
      <c r="P1161" s="1">
        <f>MONTH(Tabla1_Resueltas[[#This Row],[Resuelta]])</f>
        <v>9</v>
      </c>
      <c r="Q1161" s="1">
        <f>_xlfn.PERCENTILE.INC(Tabla1_Resueltas[CicleTime],0.85)</f>
        <v>28</v>
      </c>
      <c r="R1161" s="1">
        <f>_xlfn.PERCENTILE.INC(Tabla1_Resueltas[CicleTime],0.7)</f>
        <v>9</v>
      </c>
      <c r="S1161" s="1">
        <f>_xlfn.PERCENTILE.INC(Tabla1_Resueltas[CicleTime],0.5)</f>
        <v>3</v>
      </c>
    </row>
    <row r="1162" spans="1:19" x14ac:dyDescent="0.35">
      <c r="A1162" t="s">
        <v>19</v>
      </c>
      <c r="B1162" t="s">
        <v>2088</v>
      </c>
      <c r="C1162" t="s">
        <v>20</v>
      </c>
      <c r="D1162" t="s">
        <v>132</v>
      </c>
      <c r="E1162" t="s">
        <v>1205</v>
      </c>
      <c r="F1162">
        <v>5361974</v>
      </c>
      <c r="G1162" s="2">
        <v>44762</v>
      </c>
      <c r="H1162" s="2">
        <v>44850</v>
      </c>
      <c r="I1162" s="2"/>
      <c r="J1162" s="2"/>
      <c r="K1162" t="s">
        <v>1037</v>
      </c>
      <c r="L1162" s="2">
        <v>44834</v>
      </c>
      <c r="M1162" s="1">
        <f>Tabla1_Resueltas[[#This Row],[Resuelta]]-Tabla1_Resueltas[[#This Row],[Creada]]</f>
        <v>72</v>
      </c>
      <c r="N1162" s="1">
        <f>Tabla1_Resueltas[[#This Row],[Fecha Fin Escalado]]-Tabla1_Resueltas[[#This Row],[Fecha Inicio Escalado]]</f>
        <v>0</v>
      </c>
      <c r="O1162" s="1">
        <f>YEAR(Tabla1_Resueltas[[#This Row],[Resuelta]])</f>
        <v>2022</v>
      </c>
      <c r="P1162" s="1">
        <f>MONTH(Tabla1_Resueltas[[#This Row],[Resuelta]])</f>
        <v>9</v>
      </c>
      <c r="Q1162" s="1">
        <f>_xlfn.PERCENTILE.INC(Tabla1_Resueltas[CicleTime],0.85)</f>
        <v>28</v>
      </c>
      <c r="R1162" s="1">
        <f>_xlfn.PERCENTILE.INC(Tabla1_Resueltas[CicleTime],0.7)</f>
        <v>9</v>
      </c>
      <c r="S1162" s="1">
        <f>_xlfn.PERCENTILE.INC(Tabla1_Resueltas[CicleTime],0.5)</f>
        <v>3</v>
      </c>
    </row>
    <row r="1163" spans="1:19" x14ac:dyDescent="0.35">
      <c r="A1163" t="s">
        <v>19</v>
      </c>
      <c r="B1163" t="s">
        <v>2090</v>
      </c>
      <c r="C1163" t="s">
        <v>18</v>
      </c>
      <c r="D1163" t="s">
        <v>132</v>
      </c>
      <c r="E1163" t="s">
        <v>1206</v>
      </c>
      <c r="F1163">
        <v>5307395</v>
      </c>
      <c r="G1163" s="2">
        <v>44751</v>
      </c>
      <c r="H1163" s="2">
        <v>44826</v>
      </c>
      <c r="I1163" s="2">
        <v>44798</v>
      </c>
      <c r="J1163" s="2">
        <v>44811</v>
      </c>
      <c r="K1163" t="s">
        <v>1037</v>
      </c>
      <c r="L1163" s="2">
        <v>44811</v>
      </c>
      <c r="M1163" s="1">
        <f>Tabla1_Resueltas[[#This Row],[Resuelta]]-Tabla1_Resueltas[[#This Row],[Creada]]</f>
        <v>60</v>
      </c>
      <c r="N1163" s="1">
        <f>Tabla1_Resueltas[[#This Row],[Fecha Fin Escalado]]-Tabla1_Resueltas[[#This Row],[Fecha Inicio Escalado]]</f>
        <v>13</v>
      </c>
      <c r="O1163" s="1">
        <f>YEAR(Tabla1_Resueltas[[#This Row],[Resuelta]])</f>
        <v>2022</v>
      </c>
      <c r="P1163" s="1">
        <f>MONTH(Tabla1_Resueltas[[#This Row],[Resuelta]])</f>
        <v>9</v>
      </c>
      <c r="Q1163" s="1">
        <f>_xlfn.PERCENTILE.INC(Tabla1_Resueltas[CicleTime],0.85)</f>
        <v>28</v>
      </c>
      <c r="R1163" s="1">
        <f>_xlfn.PERCENTILE.INC(Tabla1_Resueltas[CicleTime],0.7)</f>
        <v>9</v>
      </c>
      <c r="S1163" s="1">
        <f>_xlfn.PERCENTILE.INC(Tabla1_Resueltas[CicleTime],0.5)</f>
        <v>3</v>
      </c>
    </row>
    <row r="1164" spans="1:19" x14ac:dyDescent="0.35">
      <c r="A1164" t="s">
        <v>19</v>
      </c>
      <c r="B1164" t="s">
        <v>2090</v>
      </c>
      <c r="C1164" t="s">
        <v>36</v>
      </c>
      <c r="D1164" t="s">
        <v>132</v>
      </c>
      <c r="E1164" t="s">
        <v>1207</v>
      </c>
      <c r="F1164">
        <v>5178674</v>
      </c>
      <c r="G1164" s="2">
        <v>44722</v>
      </c>
      <c r="H1164" s="2">
        <v>44826</v>
      </c>
      <c r="I1164" s="2">
        <v>44778</v>
      </c>
      <c r="J1164" s="2">
        <v>44811</v>
      </c>
      <c r="K1164" t="s">
        <v>1037</v>
      </c>
      <c r="L1164" s="2">
        <v>44811</v>
      </c>
      <c r="M1164" s="1">
        <f>Tabla1_Resueltas[[#This Row],[Resuelta]]-Tabla1_Resueltas[[#This Row],[Creada]]</f>
        <v>89</v>
      </c>
      <c r="N1164" s="1">
        <f>Tabla1_Resueltas[[#This Row],[Fecha Fin Escalado]]-Tabla1_Resueltas[[#This Row],[Fecha Inicio Escalado]]</f>
        <v>33</v>
      </c>
      <c r="O1164" s="1">
        <f>YEAR(Tabla1_Resueltas[[#This Row],[Resuelta]])</f>
        <v>2022</v>
      </c>
      <c r="P1164" s="1">
        <f>MONTH(Tabla1_Resueltas[[#This Row],[Resuelta]])</f>
        <v>9</v>
      </c>
      <c r="Q1164" s="1">
        <f>_xlfn.PERCENTILE.INC(Tabla1_Resueltas[CicleTime],0.85)</f>
        <v>28</v>
      </c>
      <c r="R1164" s="1">
        <f>_xlfn.PERCENTILE.INC(Tabla1_Resueltas[CicleTime],0.7)</f>
        <v>9</v>
      </c>
      <c r="S1164" s="1">
        <f>_xlfn.PERCENTILE.INC(Tabla1_Resueltas[CicleTime],0.5)</f>
        <v>3</v>
      </c>
    </row>
    <row r="1165" spans="1:19" x14ac:dyDescent="0.35">
      <c r="A1165" t="s">
        <v>19</v>
      </c>
      <c r="B1165" t="s">
        <v>2090</v>
      </c>
      <c r="C1165" t="s">
        <v>36</v>
      </c>
      <c r="D1165" t="s">
        <v>132</v>
      </c>
      <c r="E1165" t="s">
        <v>1208</v>
      </c>
      <c r="F1165">
        <v>5144855</v>
      </c>
      <c r="G1165" s="2">
        <v>44715</v>
      </c>
      <c r="H1165" s="2">
        <v>44812</v>
      </c>
      <c r="I1165" s="2">
        <v>44792</v>
      </c>
      <c r="J1165" s="2">
        <v>44811</v>
      </c>
      <c r="K1165" t="s">
        <v>1037</v>
      </c>
      <c r="L1165" s="2">
        <v>44811</v>
      </c>
      <c r="M1165" s="1">
        <f>Tabla1_Resueltas[[#This Row],[Resuelta]]-Tabla1_Resueltas[[#This Row],[Creada]]</f>
        <v>96</v>
      </c>
      <c r="N1165" s="1">
        <f>Tabla1_Resueltas[[#This Row],[Fecha Fin Escalado]]-Tabla1_Resueltas[[#This Row],[Fecha Inicio Escalado]]</f>
        <v>19</v>
      </c>
      <c r="O1165" s="1">
        <f>YEAR(Tabla1_Resueltas[[#This Row],[Resuelta]])</f>
        <v>2022</v>
      </c>
      <c r="P1165" s="1">
        <f>MONTH(Tabla1_Resueltas[[#This Row],[Resuelta]])</f>
        <v>9</v>
      </c>
      <c r="Q1165" s="1">
        <f>_xlfn.PERCENTILE.INC(Tabla1_Resueltas[CicleTime],0.85)</f>
        <v>28</v>
      </c>
      <c r="R1165" s="1">
        <f>_xlfn.PERCENTILE.INC(Tabla1_Resueltas[CicleTime],0.7)</f>
        <v>9</v>
      </c>
      <c r="S1165" s="1">
        <f>_xlfn.PERCENTILE.INC(Tabla1_Resueltas[CicleTime],0.5)</f>
        <v>3</v>
      </c>
    </row>
    <row r="1166" spans="1:19" x14ac:dyDescent="0.35">
      <c r="A1166" t="s">
        <v>19</v>
      </c>
      <c r="B1166" t="s">
        <v>2090</v>
      </c>
      <c r="C1166" t="s">
        <v>20</v>
      </c>
      <c r="D1166" t="s">
        <v>132</v>
      </c>
      <c r="E1166" t="s">
        <v>1209</v>
      </c>
      <c r="F1166">
        <v>5101220</v>
      </c>
      <c r="G1166" s="2">
        <v>44707</v>
      </c>
      <c r="H1166" s="2">
        <v>44850</v>
      </c>
      <c r="I1166" s="2"/>
      <c r="J1166" s="2"/>
      <c r="K1166" t="s">
        <v>1037</v>
      </c>
      <c r="L1166" s="2">
        <v>44834</v>
      </c>
      <c r="M1166" s="1">
        <f>Tabla1_Resueltas[[#This Row],[Resuelta]]-Tabla1_Resueltas[[#This Row],[Creada]]</f>
        <v>127</v>
      </c>
      <c r="N1166" s="1">
        <f>Tabla1_Resueltas[[#This Row],[Fecha Fin Escalado]]-Tabla1_Resueltas[[#This Row],[Fecha Inicio Escalado]]</f>
        <v>0</v>
      </c>
      <c r="O1166" s="1">
        <f>YEAR(Tabla1_Resueltas[[#This Row],[Resuelta]])</f>
        <v>2022</v>
      </c>
      <c r="P1166" s="1">
        <f>MONTH(Tabla1_Resueltas[[#This Row],[Resuelta]])</f>
        <v>9</v>
      </c>
      <c r="Q1166" s="1">
        <f>_xlfn.PERCENTILE.INC(Tabla1_Resueltas[CicleTime],0.85)</f>
        <v>28</v>
      </c>
      <c r="R1166" s="1">
        <f>_xlfn.PERCENTILE.INC(Tabla1_Resueltas[CicleTime],0.7)</f>
        <v>9</v>
      </c>
      <c r="S1166" s="1">
        <f>_xlfn.PERCENTILE.INC(Tabla1_Resueltas[CicleTime],0.5)</f>
        <v>3</v>
      </c>
    </row>
    <row r="1167" spans="1:19" x14ac:dyDescent="0.35">
      <c r="A1167" t="s">
        <v>19</v>
      </c>
      <c r="B1167" t="s">
        <v>2086</v>
      </c>
      <c r="C1167" t="s">
        <v>20</v>
      </c>
      <c r="D1167" t="s">
        <v>132</v>
      </c>
      <c r="E1167" t="s">
        <v>1210</v>
      </c>
      <c r="F1167">
        <v>5065877</v>
      </c>
      <c r="G1167" s="2">
        <v>44700</v>
      </c>
      <c r="H1167" s="2">
        <v>44833</v>
      </c>
      <c r="I1167" s="2">
        <v>44700</v>
      </c>
      <c r="J1167" s="2">
        <v>44818</v>
      </c>
      <c r="K1167" t="s">
        <v>1037</v>
      </c>
      <c r="L1167" s="2">
        <v>44818</v>
      </c>
      <c r="M1167" s="1">
        <f>Tabla1_Resueltas[[#This Row],[Resuelta]]-Tabla1_Resueltas[[#This Row],[Creada]]</f>
        <v>118</v>
      </c>
      <c r="N1167" s="1">
        <f>Tabla1_Resueltas[[#This Row],[Fecha Fin Escalado]]-Tabla1_Resueltas[[#This Row],[Fecha Inicio Escalado]]</f>
        <v>118</v>
      </c>
      <c r="O1167" s="1">
        <f>YEAR(Tabla1_Resueltas[[#This Row],[Resuelta]])</f>
        <v>2022</v>
      </c>
      <c r="P1167" s="1">
        <f>MONTH(Tabla1_Resueltas[[#This Row],[Resuelta]])</f>
        <v>9</v>
      </c>
      <c r="Q1167" s="1">
        <f>_xlfn.PERCENTILE.INC(Tabla1_Resueltas[CicleTime],0.85)</f>
        <v>28</v>
      </c>
      <c r="R1167" s="1">
        <f>_xlfn.PERCENTILE.INC(Tabla1_Resueltas[CicleTime],0.7)</f>
        <v>9</v>
      </c>
      <c r="S1167" s="1">
        <f>_xlfn.PERCENTILE.INC(Tabla1_Resueltas[CicleTime],0.5)</f>
        <v>3</v>
      </c>
    </row>
    <row r="1168" spans="1:19" x14ac:dyDescent="0.35">
      <c r="A1168" t="s">
        <v>19</v>
      </c>
      <c r="B1168" t="s">
        <v>2095</v>
      </c>
      <c r="C1168" t="s">
        <v>18</v>
      </c>
      <c r="D1168" t="s">
        <v>132</v>
      </c>
      <c r="E1168" t="s">
        <v>1211</v>
      </c>
      <c r="F1168">
        <v>4982601</v>
      </c>
      <c r="G1168" s="2">
        <v>44683</v>
      </c>
      <c r="H1168" s="2">
        <v>44812</v>
      </c>
      <c r="I1168" s="2">
        <v>44795</v>
      </c>
      <c r="J1168" s="2">
        <v>44811</v>
      </c>
      <c r="K1168" t="s">
        <v>1037</v>
      </c>
      <c r="L1168" s="2">
        <v>44811</v>
      </c>
      <c r="M1168" s="1">
        <f>Tabla1_Resueltas[[#This Row],[Resuelta]]-Tabla1_Resueltas[[#This Row],[Creada]]</f>
        <v>128</v>
      </c>
      <c r="N1168" s="1">
        <f>Tabla1_Resueltas[[#This Row],[Fecha Fin Escalado]]-Tabla1_Resueltas[[#This Row],[Fecha Inicio Escalado]]</f>
        <v>16</v>
      </c>
      <c r="O1168" s="1">
        <f>YEAR(Tabla1_Resueltas[[#This Row],[Resuelta]])</f>
        <v>2022</v>
      </c>
      <c r="P1168" s="1">
        <f>MONTH(Tabla1_Resueltas[[#This Row],[Resuelta]])</f>
        <v>9</v>
      </c>
      <c r="Q1168" s="1">
        <f>_xlfn.PERCENTILE.INC(Tabla1_Resueltas[CicleTime],0.85)</f>
        <v>28</v>
      </c>
      <c r="R1168" s="1">
        <f>_xlfn.PERCENTILE.INC(Tabla1_Resueltas[CicleTime],0.7)</f>
        <v>9</v>
      </c>
      <c r="S1168" s="1">
        <f>_xlfn.PERCENTILE.INC(Tabla1_Resueltas[CicleTime],0.5)</f>
        <v>3</v>
      </c>
    </row>
    <row r="1169" spans="1:19" x14ac:dyDescent="0.35">
      <c r="A1169" t="s">
        <v>19</v>
      </c>
      <c r="B1169" t="s">
        <v>2095</v>
      </c>
      <c r="C1169" t="s">
        <v>36</v>
      </c>
      <c r="D1169" t="s">
        <v>132</v>
      </c>
      <c r="E1169" t="s">
        <v>1212</v>
      </c>
      <c r="F1169">
        <v>4974148</v>
      </c>
      <c r="G1169" s="2">
        <v>44681</v>
      </c>
      <c r="H1169" s="2">
        <v>44812</v>
      </c>
      <c r="I1169" s="2">
        <v>44792</v>
      </c>
      <c r="J1169" s="2">
        <v>44811</v>
      </c>
      <c r="K1169" t="s">
        <v>1037</v>
      </c>
      <c r="L1169" s="2">
        <v>44811</v>
      </c>
      <c r="M1169" s="1">
        <f>Tabla1_Resueltas[[#This Row],[Resuelta]]-Tabla1_Resueltas[[#This Row],[Creada]]</f>
        <v>130</v>
      </c>
      <c r="N1169" s="1">
        <f>Tabla1_Resueltas[[#This Row],[Fecha Fin Escalado]]-Tabla1_Resueltas[[#This Row],[Fecha Inicio Escalado]]</f>
        <v>19</v>
      </c>
      <c r="O1169" s="1">
        <f>YEAR(Tabla1_Resueltas[[#This Row],[Resuelta]])</f>
        <v>2022</v>
      </c>
      <c r="P1169" s="1">
        <f>MONTH(Tabla1_Resueltas[[#This Row],[Resuelta]])</f>
        <v>9</v>
      </c>
      <c r="Q1169" s="1">
        <f>_xlfn.PERCENTILE.INC(Tabla1_Resueltas[CicleTime],0.85)</f>
        <v>28</v>
      </c>
      <c r="R1169" s="1">
        <f>_xlfn.PERCENTILE.INC(Tabla1_Resueltas[CicleTime],0.7)</f>
        <v>9</v>
      </c>
      <c r="S1169" s="1">
        <f>_xlfn.PERCENTILE.INC(Tabla1_Resueltas[CicleTime],0.5)</f>
        <v>3</v>
      </c>
    </row>
    <row r="1170" spans="1:19" x14ac:dyDescent="0.35">
      <c r="A1170" t="s">
        <v>19</v>
      </c>
      <c r="B1170" t="s">
        <v>2090</v>
      </c>
      <c r="C1170" t="s">
        <v>36</v>
      </c>
      <c r="D1170" t="s">
        <v>132</v>
      </c>
      <c r="E1170" t="s">
        <v>1213</v>
      </c>
      <c r="F1170">
        <v>4954620</v>
      </c>
      <c r="G1170" s="2">
        <v>44678</v>
      </c>
      <c r="H1170" s="2">
        <v>44812</v>
      </c>
      <c r="I1170" s="2">
        <v>44792</v>
      </c>
      <c r="J1170" s="2">
        <v>44811</v>
      </c>
      <c r="K1170" t="s">
        <v>1037</v>
      </c>
      <c r="L1170" s="2">
        <v>44811</v>
      </c>
      <c r="M1170" s="1">
        <f>Tabla1_Resueltas[[#This Row],[Resuelta]]-Tabla1_Resueltas[[#This Row],[Creada]]</f>
        <v>133</v>
      </c>
      <c r="N1170" s="1">
        <f>Tabla1_Resueltas[[#This Row],[Fecha Fin Escalado]]-Tabla1_Resueltas[[#This Row],[Fecha Inicio Escalado]]</f>
        <v>19</v>
      </c>
      <c r="O1170" s="1">
        <f>YEAR(Tabla1_Resueltas[[#This Row],[Resuelta]])</f>
        <v>2022</v>
      </c>
      <c r="P1170" s="1">
        <f>MONTH(Tabla1_Resueltas[[#This Row],[Resuelta]])</f>
        <v>9</v>
      </c>
      <c r="Q1170" s="1">
        <f>_xlfn.PERCENTILE.INC(Tabla1_Resueltas[CicleTime],0.85)</f>
        <v>28</v>
      </c>
      <c r="R1170" s="1">
        <f>_xlfn.PERCENTILE.INC(Tabla1_Resueltas[CicleTime],0.7)</f>
        <v>9</v>
      </c>
      <c r="S1170" s="1">
        <f>_xlfn.PERCENTILE.INC(Tabla1_Resueltas[CicleTime],0.5)</f>
        <v>3</v>
      </c>
    </row>
    <row r="1171" spans="1:19" x14ac:dyDescent="0.35">
      <c r="A1171" t="s">
        <v>19</v>
      </c>
      <c r="B1171" t="s">
        <v>2090</v>
      </c>
      <c r="C1171" t="s">
        <v>36</v>
      </c>
      <c r="D1171" t="s">
        <v>132</v>
      </c>
      <c r="E1171" t="s">
        <v>1214</v>
      </c>
      <c r="F1171">
        <v>4810322</v>
      </c>
      <c r="G1171" s="2">
        <v>44651</v>
      </c>
      <c r="H1171" s="2">
        <v>44812</v>
      </c>
      <c r="I1171" s="2">
        <v>44792</v>
      </c>
      <c r="J1171" s="2">
        <v>44811</v>
      </c>
      <c r="K1171" t="s">
        <v>1037</v>
      </c>
      <c r="L1171" s="2">
        <v>44811</v>
      </c>
      <c r="M1171" s="1">
        <f>Tabla1_Resueltas[[#This Row],[Resuelta]]-Tabla1_Resueltas[[#This Row],[Creada]]</f>
        <v>160</v>
      </c>
      <c r="N1171" s="1">
        <f>Tabla1_Resueltas[[#This Row],[Fecha Fin Escalado]]-Tabla1_Resueltas[[#This Row],[Fecha Inicio Escalado]]</f>
        <v>19</v>
      </c>
      <c r="O1171" s="1">
        <f>YEAR(Tabla1_Resueltas[[#This Row],[Resuelta]])</f>
        <v>2022</v>
      </c>
      <c r="P1171" s="1">
        <f>MONTH(Tabla1_Resueltas[[#This Row],[Resuelta]])</f>
        <v>9</v>
      </c>
      <c r="Q1171" s="1">
        <f>_xlfn.PERCENTILE.INC(Tabla1_Resueltas[CicleTime],0.85)</f>
        <v>28</v>
      </c>
      <c r="R1171" s="1">
        <f>_xlfn.PERCENTILE.INC(Tabla1_Resueltas[CicleTime],0.7)</f>
        <v>9</v>
      </c>
      <c r="S1171" s="1">
        <f>_xlfn.PERCENTILE.INC(Tabla1_Resueltas[CicleTime],0.5)</f>
        <v>3</v>
      </c>
    </row>
    <row r="1172" spans="1:19" x14ac:dyDescent="0.35">
      <c r="A1172" t="s">
        <v>19</v>
      </c>
      <c r="B1172" t="s">
        <v>2090</v>
      </c>
      <c r="C1172" t="s">
        <v>18</v>
      </c>
      <c r="D1172" t="s">
        <v>132</v>
      </c>
      <c r="E1172" t="s">
        <v>1215</v>
      </c>
      <c r="F1172">
        <v>4776515</v>
      </c>
      <c r="G1172" s="2">
        <v>44643</v>
      </c>
      <c r="H1172" s="2">
        <v>44847</v>
      </c>
      <c r="I1172" s="2"/>
      <c r="J1172" s="2"/>
      <c r="K1172" t="s">
        <v>1037</v>
      </c>
      <c r="L1172" s="2">
        <v>44834</v>
      </c>
      <c r="M1172" s="1">
        <f>Tabla1_Resueltas[[#This Row],[Resuelta]]-Tabla1_Resueltas[[#This Row],[Creada]]</f>
        <v>191</v>
      </c>
      <c r="N1172" s="1">
        <f>Tabla1_Resueltas[[#This Row],[Fecha Fin Escalado]]-Tabla1_Resueltas[[#This Row],[Fecha Inicio Escalado]]</f>
        <v>0</v>
      </c>
      <c r="O1172" s="1">
        <f>YEAR(Tabla1_Resueltas[[#This Row],[Resuelta]])</f>
        <v>2022</v>
      </c>
      <c r="P1172" s="1">
        <f>MONTH(Tabla1_Resueltas[[#This Row],[Resuelta]])</f>
        <v>9</v>
      </c>
      <c r="Q1172" s="1">
        <f>_xlfn.PERCENTILE.INC(Tabla1_Resueltas[CicleTime],0.85)</f>
        <v>28</v>
      </c>
      <c r="R1172" s="1">
        <f>_xlfn.PERCENTILE.INC(Tabla1_Resueltas[CicleTime],0.7)</f>
        <v>9</v>
      </c>
      <c r="S1172" s="1">
        <f>_xlfn.PERCENTILE.INC(Tabla1_Resueltas[CicleTime],0.5)</f>
        <v>3</v>
      </c>
    </row>
    <row r="1173" spans="1:19" x14ac:dyDescent="0.35">
      <c r="A1173" t="s">
        <v>19</v>
      </c>
      <c r="B1173" t="s">
        <v>2084</v>
      </c>
      <c r="C1173" t="s">
        <v>20</v>
      </c>
      <c r="D1173" t="s">
        <v>132</v>
      </c>
      <c r="E1173" t="s">
        <v>1216</v>
      </c>
      <c r="F1173">
        <v>5526618</v>
      </c>
      <c r="G1173" s="2">
        <v>44803</v>
      </c>
      <c r="H1173" s="2">
        <v>44819</v>
      </c>
      <c r="I1173" s="2">
        <v>44803</v>
      </c>
      <c r="J1173" s="2">
        <v>44804</v>
      </c>
      <c r="K1173" t="s">
        <v>1037</v>
      </c>
      <c r="L1173" s="2">
        <v>44804</v>
      </c>
      <c r="M1173" s="1">
        <f>Tabla1_Resueltas[[#This Row],[Resuelta]]-Tabla1_Resueltas[[#This Row],[Creada]]</f>
        <v>1</v>
      </c>
      <c r="N1173" s="1">
        <f>Tabla1_Resueltas[[#This Row],[Fecha Fin Escalado]]-Tabla1_Resueltas[[#This Row],[Fecha Inicio Escalado]]</f>
        <v>1</v>
      </c>
      <c r="O1173" s="1">
        <f>YEAR(Tabla1_Resueltas[[#This Row],[Resuelta]])</f>
        <v>2022</v>
      </c>
      <c r="P1173" s="1">
        <f>MONTH(Tabla1_Resueltas[[#This Row],[Resuelta]])</f>
        <v>8</v>
      </c>
      <c r="Q1173" s="1">
        <f>_xlfn.PERCENTILE.INC(Tabla1_Resueltas[CicleTime],0.85)</f>
        <v>28</v>
      </c>
      <c r="R1173" s="1">
        <f>_xlfn.PERCENTILE.INC(Tabla1_Resueltas[CicleTime],0.7)</f>
        <v>9</v>
      </c>
      <c r="S1173" s="1">
        <f>_xlfn.PERCENTILE.INC(Tabla1_Resueltas[CicleTime],0.5)</f>
        <v>3</v>
      </c>
    </row>
    <row r="1174" spans="1:19" x14ac:dyDescent="0.35">
      <c r="A1174" t="s">
        <v>19</v>
      </c>
      <c r="B1174" t="s">
        <v>2084</v>
      </c>
      <c r="C1174" t="s">
        <v>36</v>
      </c>
      <c r="D1174" t="s">
        <v>132</v>
      </c>
      <c r="E1174" t="s">
        <v>1217</v>
      </c>
      <c r="F1174">
        <v>5525779</v>
      </c>
      <c r="G1174" s="2">
        <v>44803</v>
      </c>
      <c r="H1174" s="2">
        <v>44819</v>
      </c>
      <c r="I1174" s="2"/>
      <c r="J1174" s="2"/>
      <c r="K1174" t="s">
        <v>1037</v>
      </c>
      <c r="L1174" s="2">
        <v>44804</v>
      </c>
      <c r="M1174" s="1">
        <f>Tabla1_Resueltas[[#This Row],[Resuelta]]-Tabla1_Resueltas[[#This Row],[Creada]]</f>
        <v>1</v>
      </c>
      <c r="N1174" s="1">
        <f>Tabla1_Resueltas[[#This Row],[Fecha Fin Escalado]]-Tabla1_Resueltas[[#This Row],[Fecha Inicio Escalado]]</f>
        <v>0</v>
      </c>
      <c r="O1174" s="1">
        <f>YEAR(Tabla1_Resueltas[[#This Row],[Resuelta]])</f>
        <v>2022</v>
      </c>
      <c r="P1174" s="1">
        <f>MONTH(Tabla1_Resueltas[[#This Row],[Resuelta]])</f>
        <v>8</v>
      </c>
      <c r="Q1174" s="1">
        <f>_xlfn.PERCENTILE.INC(Tabla1_Resueltas[CicleTime],0.85)</f>
        <v>28</v>
      </c>
      <c r="R1174" s="1">
        <f>_xlfn.PERCENTILE.INC(Tabla1_Resueltas[CicleTime],0.7)</f>
        <v>9</v>
      </c>
      <c r="S1174" s="1">
        <f>_xlfn.PERCENTILE.INC(Tabla1_Resueltas[CicleTime],0.5)</f>
        <v>3</v>
      </c>
    </row>
    <row r="1175" spans="1:19" x14ac:dyDescent="0.35">
      <c r="A1175" t="s">
        <v>19</v>
      </c>
      <c r="B1175" t="s">
        <v>2084</v>
      </c>
      <c r="C1175" t="s">
        <v>20</v>
      </c>
      <c r="D1175" t="s">
        <v>132</v>
      </c>
      <c r="E1175" t="s">
        <v>1218</v>
      </c>
      <c r="F1175">
        <v>5525770</v>
      </c>
      <c r="G1175" s="2">
        <v>44803</v>
      </c>
      <c r="H1175" s="2">
        <v>44819</v>
      </c>
      <c r="I1175" s="2">
        <v>44803</v>
      </c>
      <c r="J1175" s="2">
        <v>44804</v>
      </c>
      <c r="K1175" t="s">
        <v>1037</v>
      </c>
      <c r="L1175" s="2">
        <v>44804</v>
      </c>
      <c r="M1175" s="1">
        <f>Tabla1_Resueltas[[#This Row],[Resuelta]]-Tabla1_Resueltas[[#This Row],[Creada]]</f>
        <v>1</v>
      </c>
      <c r="N1175" s="1">
        <f>Tabla1_Resueltas[[#This Row],[Fecha Fin Escalado]]-Tabla1_Resueltas[[#This Row],[Fecha Inicio Escalado]]</f>
        <v>1</v>
      </c>
      <c r="O1175" s="1">
        <f>YEAR(Tabla1_Resueltas[[#This Row],[Resuelta]])</f>
        <v>2022</v>
      </c>
      <c r="P1175" s="1">
        <f>MONTH(Tabla1_Resueltas[[#This Row],[Resuelta]])</f>
        <v>8</v>
      </c>
      <c r="Q1175" s="1">
        <f>_xlfn.PERCENTILE.INC(Tabla1_Resueltas[CicleTime],0.85)</f>
        <v>28</v>
      </c>
      <c r="R1175" s="1">
        <f>_xlfn.PERCENTILE.INC(Tabla1_Resueltas[CicleTime],0.7)</f>
        <v>9</v>
      </c>
      <c r="S1175" s="1">
        <f>_xlfn.PERCENTILE.INC(Tabla1_Resueltas[CicleTime],0.5)</f>
        <v>3</v>
      </c>
    </row>
    <row r="1176" spans="1:19" x14ac:dyDescent="0.35">
      <c r="A1176" t="s">
        <v>19</v>
      </c>
      <c r="B1176" t="s">
        <v>2088</v>
      </c>
      <c r="C1176" t="s">
        <v>20</v>
      </c>
      <c r="D1176" t="s">
        <v>132</v>
      </c>
      <c r="E1176" t="s">
        <v>1219</v>
      </c>
      <c r="F1176">
        <v>5525064</v>
      </c>
      <c r="G1176" s="2">
        <v>44803</v>
      </c>
      <c r="H1176" s="2">
        <v>44820</v>
      </c>
      <c r="I1176" s="2"/>
      <c r="J1176" s="2"/>
      <c r="K1176" t="s">
        <v>1037</v>
      </c>
      <c r="L1176" s="2">
        <v>44804</v>
      </c>
      <c r="M1176" s="1">
        <f>Tabla1_Resueltas[[#This Row],[Resuelta]]-Tabla1_Resueltas[[#This Row],[Creada]]</f>
        <v>1</v>
      </c>
      <c r="N1176" s="1">
        <f>Tabla1_Resueltas[[#This Row],[Fecha Fin Escalado]]-Tabla1_Resueltas[[#This Row],[Fecha Inicio Escalado]]</f>
        <v>0</v>
      </c>
      <c r="O1176" s="1">
        <f>YEAR(Tabla1_Resueltas[[#This Row],[Resuelta]])</f>
        <v>2022</v>
      </c>
      <c r="P1176" s="1">
        <f>MONTH(Tabla1_Resueltas[[#This Row],[Resuelta]])</f>
        <v>8</v>
      </c>
      <c r="Q1176" s="1">
        <f>_xlfn.PERCENTILE.INC(Tabla1_Resueltas[CicleTime],0.85)</f>
        <v>28</v>
      </c>
      <c r="R1176" s="1">
        <f>_xlfn.PERCENTILE.INC(Tabla1_Resueltas[CicleTime],0.7)</f>
        <v>9</v>
      </c>
      <c r="S1176" s="1">
        <f>_xlfn.PERCENTILE.INC(Tabla1_Resueltas[CicleTime],0.5)</f>
        <v>3</v>
      </c>
    </row>
    <row r="1177" spans="1:19" x14ac:dyDescent="0.35">
      <c r="A1177" t="s">
        <v>19</v>
      </c>
      <c r="B1177" t="s">
        <v>2086</v>
      </c>
      <c r="C1177" t="s">
        <v>20</v>
      </c>
      <c r="D1177" t="s">
        <v>132</v>
      </c>
      <c r="E1177" t="s">
        <v>1220</v>
      </c>
      <c r="F1177">
        <v>5524690</v>
      </c>
      <c r="G1177" s="2">
        <v>44803</v>
      </c>
      <c r="H1177" s="2">
        <v>44819</v>
      </c>
      <c r="I1177" s="2"/>
      <c r="J1177" s="2"/>
      <c r="K1177" t="s">
        <v>1037</v>
      </c>
      <c r="L1177" s="2">
        <v>44803</v>
      </c>
      <c r="M1177" s="1">
        <f>Tabla1_Resueltas[[#This Row],[Resuelta]]-Tabla1_Resueltas[[#This Row],[Creada]]</f>
        <v>0</v>
      </c>
      <c r="N1177" s="1">
        <f>Tabla1_Resueltas[[#This Row],[Fecha Fin Escalado]]-Tabla1_Resueltas[[#This Row],[Fecha Inicio Escalado]]</f>
        <v>0</v>
      </c>
      <c r="O1177" s="1">
        <f>YEAR(Tabla1_Resueltas[[#This Row],[Resuelta]])</f>
        <v>2022</v>
      </c>
      <c r="P1177" s="1">
        <f>MONTH(Tabla1_Resueltas[[#This Row],[Resuelta]])</f>
        <v>8</v>
      </c>
      <c r="Q1177" s="1">
        <f>_xlfn.PERCENTILE.INC(Tabla1_Resueltas[CicleTime],0.85)</f>
        <v>28</v>
      </c>
      <c r="R1177" s="1">
        <f>_xlfn.PERCENTILE.INC(Tabla1_Resueltas[CicleTime],0.7)</f>
        <v>9</v>
      </c>
      <c r="S1177" s="1">
        <f>_xlfn.PERCENTILE.INC(Tabla1_Resueltas[CicleTime],0.5)</f>
        <v>3</v>
      </c>
    </row>
    <row r="1178" spans="1:19" x14ac:dyDescent="0.35">
      <c r="A1178" t="s">
        <v>19</v>
      </c>
      <c r="B1178" t="s">
        <v>2088</v>
      </c>
      <c r="C1178" t="s">
        <v>20</v>
      </c>
      <c r="D1178" t="s">
        <v>132</v>
      </c>
      <c r="E1178" t="s">
        <v>1221</v>
      </c>
      <c r="F1178">
        <v>5524767</v>
      </c>
      <c r="G1178" s="2">
        <v>44803</v>
      </c>
      <c r="H1178" s="2">
        <v>44819</v>
      </c>
      <c r="I1178" s="2"/>
      <c r="J1178" s="2"/>
      <c r="K1178" t="s">
        <v>1037</v>
      </c>
      <c r="L1178" s="2">
        <v>44804</v>
      </c>
      <c r="M1178" s="1">
        <f>Tabla1_Resueltas[[#This Row],[Resuelta]]-Tabla1_Resueltas[[#This Row],[Creada]]</f>
        <v>1</v>
      </c>
      <c r="N1178" s="1">
        <f>Tabla1_Resueltas[[#This Row],[Fecha Fin Escalado]]-Tabla1_Resueltas[[#This Row],[Fecha Inicio Escalado]]</f>
        <v>0</v>
      </c>
      <c r="O1178" s="1">
        <f>YEAR(Tabla1_Resueltas[[#This Row],[Resuelta]])</f>
        <v>2022</v>
      </c>
      <c r="P1178" s="1">
        <f>MONTH(Tabla1_Resueltas[[#This Row],[Resuelta]])</f>
        <v>8</v>
      </c>
      <c r="Q1178" s="1">
        <f>_xlfn.PERCENTILE.INC(Tabla1_Resueltas[CicleTime],0.85)</f>
        <v>28</v>
      </c>
      <c r="R1178" s="1">
        <f>_xlfn.PERCENTILE.INC(Tabla1_Resueltas[CicleTime],0.7)</f>
        <v>9</v>
      </c>
      <c r="S1178" s="1">
        <f>_xlfn.PERCENTILE.INC(Tabla1_Resueltas[CicleTime],0.5)</f>
        <v>3</v>
      </c>
    </row>
    <row r="1179" spans="1:19" x14ac:dyDescent="0.35">
      <c r="A1179" t="s">
        <v>19</v>
      </c>
      <c r="B1179" t="s">
        <v>2086</v>
      </c>
      <c r="C1179" t="s">
        <v>20</v>
      </c>
      <c r="D1179" t="s">
        <v>132</v>
      </c>
      <c r="E1179" t="s">
        <v>1222</v>
      </c>
      <c r="F1179">
        <v>5524647</v>
      </c>
      <c r="G1179" s="2">
        <v>44803</v>
      </c>
      <c r="H1179" s="2">
        <v>44818</v>
      </c>
      <c r="I1179" s="2">
        <v>44803</v>
      </c>
      <c r="J1179" s="2">
        <v>44803</v>
      </c>
      <c r="K1179" t="s">
        <v>1037</v>
      </c>
      <c r="L1179" s="2">
        <v>44803</v>
      </c>
      <c r="M1179" s="1">
        <f>Tabla1_Resueltas[[#This Row],[Resuelta]]-Tabla1_Resueltas[[#This Row],[Creada]]</f>
        <v>0</v>
      </c>
      <c r="N1179" s="1">
        <f>Tabla1_Resueltas[[#This Row],[Fecha Fin Escalado]]-Tabla1_Resueltas[[#This Row],[Fecha Inicio Escalado]]</f>
        <v>0</v>
      </c>
      <c r="O1179" s="1">
        <f>YEAR(Tabla1_Resueltas[[#This Row],[Resuelta]])</f>
        <v>2022</v>
      </c>
      <c r="P1179" s="1">
        <f>MONTH(Tabla1_Resueltas[[#This Row],[Resuelta]])</f>
        <v>8</v>
      </c>
      <c r="Q1179" s="1">
        <f>_xlfn.PERCENTILE.INC(Tabla1_Resueltas[CicleTime],0.85)</f>
        <v>28</v>
      </c>
      <c r="R1179" s="1">
        <f>_xlfn.PERCENTILE.INC(Tabla1_Resueltas[CicleTime],0.7)</f>
        <v>9</v>
      </c>
      <c r="S1179" s="1">
        <f>_xlfn.PERCENTILE.INC(Tabla1_Resueltas[CicleTime],0.5)</f>
        <v>3</v>
      </c>
    </row>
    <row r="1180" spans="1:19" x14ac:dyDescent="0.35">
      <c r="A1180" t="s">
        <v>19</v>
      </c>
      <c r="B1180" t="s">
        <v>2086</v>
      </c>
      <c r="C1180" t="s">
        <v>20</v>
      </c>
      <c r="D1180" t="s">
        <v>132</v>
      </c>
      <c r="E1180" t="s">
        <v>1223</v>
      </c>
      <c r="F1180">
        <v>5524624</v>
      </c>
      <c r="G1180" s="2">
        <v>44803</v>
      </c>
      <c r="H1180" s="2">
        <v>44819</v>
      </c>
      <c r="I1180" s="2">
        <v>44803</v>
      </c>
      <c r="J1180" s="2">
        <v>44803</v>
      </c>
      <c r="K1180" t="s">
        <v>1037</v>
      </c>
      <c r="L1180" s="2">
        <v>44803</v>
      </c>
      <c r="M1180" s="1">
        <f>Tabla1_Resueltas[[#This Row],[Resuelta]]-Tabla1_Resueltas[[#This Row],[Creada]]</f>
        <v>0</v>
      </c>
      <c r="N1180" s="1">
        <f>Tabla1_Resueltas[[#This Row],[Fecha Fin Escalado]]-Tabla1_Resueltas[[#This Row],[Fecha Inicio Escalado]]</f>
        <v>0</v>
      </c>
      <c r="O1180" s="1">
        <f>YEAR(Tabla1_Resueltas[[#This Row],[Resuelta]])</f>
        <v>2022</v>
      </c>
      <c r="P1180" s="1">
        <f>MONTH(Tabla1_Resueltas[[#This Row],[Resuelta]])</f>
        <v>8</v>
      </c>
      <c r="Q1180" s="1">
        <f>_xlfn.PERCENTILE.INC(Tabla1_Resueltas[CicleTime],0.85)</f>
        <v>28</v>
      </c>
      <c r="R1180" s="1">
        <f>_xlfn.PERCENTILE.INC(Tabla1_Resueltas[CicleTime],0.7)</f>
        <v>9</v>
      </c>
      <c r="S1180" s="1">
        <f>_xlfn.PERCENTILE.INC(Tabla1_Resueltas[CicleTime],0.5)</f>
        <v>3</v>
      </c>
    </row>
    <row r="1181" spans="1:19" x14ac:dyDescent="0.35">
      <c r="A1181" t="s">
        <v>19</v>
      </c>
      <c r="B1181" t="s">
        <v>2088</v>
      </c>
      <c r="C1181" t="s">
        <v>20</v>
      </c>
      <c r="D1181" t="s">
        <v>132</v>
      </c>
      <c r="E1181" t="s">
        <v>1224</v>
      </c>
      <c r="F1181">
        <v>5522585</v>
      </c>
      <c r="G1181" s="2">
        <v>44802</v>
      </c>
      <c r="H1181" s="2">
        <v>44818</v>
      </c>
      <c r="I1181" s="2"/>
      <c r="J1181" s="2"/>
      <c r="K1181" t="s">
        <v>1037</v>
      </c>
      <c r="L1181" s="2">
        <v>44802</v>
      </c>
      <c r="M1181" s="1">
        <f>Tabla1_Resueltas[[#This Row],[Resuelta]]-Tabla1_Resueltas[[#This Row],[Creada]]</f>
        <v>0</v>
      </c>
      <c r="N1181" s="1">
        <f>Tabla1_Resueltas[[#This Row],[Fecha Fin Escalado]]-Tabla1_Resueltas[[#This Row],[Fecha Inicio Escalado]]</f>
        <v>0</v>
      </c>
      <c r="O1181" s="1">
        <f>YEAR(Tabla1_Resueltas[[#This Row],[Resuelta]])</f>
        <v>2022</v>
      </c>
      <c r="P1181" s="1">
        <f>MONTH(Tabla1_Resueltas[[#This Row],[Resuelta]])</f>
        <v>8</v>
      </c>
      <c r="Q1181" s="1">
        <f>_xlfn.PERCENTILE.INC(Tabla1_Resueltas[CicleTime],0.85)</f>
        <v>28</v>
      </c>
      <c r="R1181" s="1">
        <f>_xlfn.PERCENTILE.INC(Tabla1_Resueltas[CicleTime],0.7)</f>
        <v>9</v>
      </c>
      <c r="S1181" s="1">
        <f>_xlfn.PERCENTILE.INC(Tabla1_Resueltas[CicleTime],0.5)</f>
        <v>3</v>
      </c>
    </row>
    <row r="1182" spans="1:19" x14ac:dyDescent="0.35">
      <c r="A1182" t="s">
        <v>17</v>
      </c>
      <c r="B1182" t="s">
        <v>2083</v>
      </c>
      <c r="C1182" t="s">
        <v>20</v>
      </c>
      <c r="D1182" t="s">
        <v>132</v>
      </c>
      <c r="E1182" t="s">
        <v>1225</v>
      </c>
      <c r="F1182">
        <v>5520884</v>
      </c>
      <c r="G1182" s="2">
        <v>44802</v>
      </c>
      <c r="H1182" s="2">
        <v>44826</v>
      </c>
      <c r="I1182" s="2"/>
      <c r="J1182" s="2"/>
      <c r="K1182" t="s">
        <v>1037</v>
      </c>
      <c r="L1182" s="2">
        <v>44802</v>
      </c>
      <c r="M1182" s="1">
        <f>Tabla1_Resueltas[[#This Row],[Resuelta]]-Tabla1_Resueltas[[#This Row],[Creada]]</f>
        <v>0</v>
      </c>
      <c r="N1182" s="1">
        <f>Tabla1_Resueltas[[#This Row],[Fecha Fin Escalado]]-Tabla1_Resueltas[[#This Row],[Fecha Inicio Escalado]]</f>
        <v>0</v>
      </c>
      <c r="O1182" s="1">
        <f>YEAR(Tabla1_Resueltas[[#This Row],[Resuelta]])</f>
        <v>2022</v>
      </c>
      <c r="P1182" s="1">
        <f>MONTH(Tabla1_Resueltas[[#This Row],[Resuelta]])</f>
        <v>8</v>
      </c>
      <c r="Q1182" s="1">
        <f>_xlfn.PERCENTILE.INC(Tabla1_Resueltas[CicleTime],0.85)</f>
        <v>28</v>
      </c>
      <c r="R1182" s="1">
        <f>_xlfn.PERCENTILE.INC(Tabla1_Resueltas[CicleTime],0.7)</f>
        <v>9</v>
      </c>
      <c r="S1182" s="1">
        <f>_xlfn.PERCENTILE.INC(Tabla1_Resueltas[CicleTime],0.5)</f>
        <v>3</v>
      </c>
    </row>
    <row r="1183" spans="1:19" x14ac:dyDescent="0.35">
      <c r="A1183" t="s">
        <v>19</v>
      </c>
      <c r="B1183" t="s">
        <v>2086</v>
      </c>
      <c r="C1183" t="s">
        <v>20</v>
      </c>
      <c r="D1183" t="s">
        <v>132</v>
      </c>
      <c r="E1183" t="s">
        <v>1226</v>
      </c>
      <c r="F1183">
        <v>5520779</v>
      </c>
      <c r="G1183" s="2">
        <v>44802</v>
      </c>
      <c r="H1183" s="2">
        <v>44818</v>
      </c>
      <c r="I1183" s="2">
        <v>44802</v>
      </c>
      <c r="J1183" s="2">
        <v>44802</v>
      </c>
      <c r="K1183" t="s">
        <v>1037</v>
      </c>
      <c r="L1183" s="2">
        <v>44802</v>
      </c>
      <c r="M1183" s="1">
        <f>Tabla1_Resueltas[[#This Row],[Resuelta]]-Tabla1_Resueltas[[#This Row],[Creada]]</f>
        <v>0</v>
      </c>
      <c r="N1183" s="1">
        <f>Tabla1_Resueltas[[#This Row],[Fecha Fin Escalado]]-Tabla1_Resueltas[[#This Row],[Fecha Inicio Escalado]]</f>
        <v>0</v>
      </c>
      <c r="O1183" s="1">
        <f>YEAR(Tabla1_Resueltas[[#This Row],[Resuelta]])</f>
        <v>2022</v>
      </c>
      <c r="P1183" s="1">
        <f>MONTH(Tabla1_Resueltas[[#This Row],[Resuelta]])</f>
        <v>8</v>
      </c>
      <c r="Q1183" s="1">
        <f>_xlfn.PERCENTILE.INC(Tabla1_Resueltas[CicleTime],0.85)</f>
        <v>28</v>
      </c>
      <c r="R1183" s="1">
        <f>_xlfn.PERCENTILE.INC(Tabla1_Resueltas[CicleTime],0.7)</f>
        <v>9</v>
      </c>
      <c r="S1183" s="1">
        <f>_xlfn.PERCENTILE.INC(Tabla1_Resueltas[CicleTime],0.5)</f>
        <v>3</v>
      </c>
    </row>
    <row r="1184" spans="1:19" x14ac:dyDescent="0.35">
      <c r="A1184" t="s">
        <v>19</v>
      </c>
      <c r="B1184" t="s">
        <v>2086</v>
      </c>
      <c r="C1184" t="s">
        <v>20</v>
      </c>
      <c r="D1184" t="s">
        <v>132</v>
      </c>
      <c r="E1184" t="s">
        <v>1227</v>
      </c>
      <c r="F1184">
        <v>5519155</v>
      </c>
      <c r="G1184" s="2">
        <v>44802</v>
      </c>
      <c r="H1184" s="2">
        <v>44818</v>
      </c>
      <c r="I1184" s="2"/>
      <c r="J1184" s="2"/>
      <c r="K1184" t="s">
        <v>1037</v>
      </c>
      <c r="L1184" s="2">
        <v>44803</v>
      </c>
      <c r="M1184" s="1">
        <f>Tabla1_Resueltas[[#This Row],[Resuelta]]-Tabla1_Resueltas[[#This Row],[Creada]]</f>
        <v>1</v>
      </c>
      <c r="N1184" s="1">
        <f>Tabla1_Resueltas[[#This Row],[Fecha Fin Escalado]]-Tabla1_Resueltas[[#This Row],[Fecha Inicio Escalado]]</f>
        <v>0</v>
      </c>
      <c r="O1184" s="1">
        <f>YEAR(Tabla1_Resueltas[[#This Row],[Resuelta]])</f>
        <v>2022</v>
      </c>
      <c r="P1184" s="1">
        <f>MONTH(Tabla1_Resueltas[[#This Row],[Resuelta]])</f>
        <v>8</v>
      </c>
      <c r="Q1184" s="1">
        <f>_xlfn.PERCENTILE.INC(Tabla1_Resueltas[CicleTime],0.85)</f>
        <v>28</v>
      </c>
      <c r="R1184" s="1">
        <f>_xlfn.PERCENTILE.INC(Tabla1_Resueltas[CicleTime],0.7)</f>
        <v>9</v>
      </c>
      <c r="S1184" s="1">
        <f>_xlfn.PERCENTILE.INC(Tabla1_Resueltas[CicleTime],0.5)</f>
        <v>3</v>
      </c>
    </row>
    <row r="1185" spans="1:19" x14ac:dyDescent="0.35">
      <c r="A1185" t="s">
        <v>19</v>
      </c>
      <c r="B1185" t="s">
        <v>2086</v>
      </c>
      <c r="C1185" t="s">
        <v>43</v>
      </c>
      <c r="D1185" t="s">
        <v>132</v>
      </c>
      <c r="E1185" t="s">
        <v>1228</v>
      </c>
      <c r="F1185">
        <v>5519148</v>
      </c>
      <c r="G1185" s="2">
        <v>44802</v>
      </c>
      <c r="H1185" s="2">
        <v>44817</v>
      </c>
      <c r="I1185" s="2">
        <v>44802</v>
      </c>
      <c r="J1185" s="2">
        <v>44802</v>
      </c>
      <c r="K1185" t="s">
        <v>1037</v>
      </c>
      <c r="L1185" s="2">
        <v>44802</v>
      </c>
      <c r="M1185" s="1">
        <f>Tabla1_Resueltas[[#This Row],[Resuelta]]-Tabla1_Resueltas[[#This Row],[Creada]]</f>
        <v>0</v>
      </c>
      <c r="N1185" s="1">
        <f>Tabla1_Resueltas[[#This Row],[Fecha Fin Escalado]]-Tabla1_Resueltas[[#This Row],[Fecha Inicio Escalado]]</f>
        <v>0</v>
      </c>
      <c r="O1185" s="1">
        <f>YEAR(Tabla1_Resueltas[[#This Row],[Resuelta]])</f>
        <v>2022</v>
      </c>
      <c r="P1185" s="1">
        <f>MONTH(Tabla1_Resueltas[[#This Row],[Resuelta]])</f>
        <v>8</v>
      </c>
      <c r="Q1185" s="1">
        <f>_xlfn.PERCENTILE.INC(Tabla1_Resueltas[CicleTime],0.85)</f>
        <v>28</v>
      </c>
      <c r="R1185" s="1">
        <f>_xlfn.PERCENTILE.INC(Tabla1_Resueltas[CicleTime],0.7)</f>
        <v>9</v>
      </c>
      <c r="S1185" s="1">
        <f>_xlfn.PERCENTILE.INC(Tabla1_Resueltas[CicleTime],0.5)</f>
        <v>3</v>
      </c>
    </row>
    <row r="1186" spans="1:19" x14ac:dyDescent="0.35">
      <c r="A1186" t="s">
        <v>19</v>
      </c>
      <c r="B1186" t="s">
        <v>2086</v>
      </c>
      <c r="C1186" t="s">
        <v>20</v>
      </c>
      <c r="D1186" t="s">
        <v>132</v>
      </c>
      <c r="E1186" t="s">
        <v>1229</v>
      </c>
      <c r="F1186">
        <v>5519136</v>
      </c>
      <c r="G1186" s="2">
        <v>44802</v>
      </c>
      <c r="H1186" s="2">
        <v>44817</v>
      </c>
      <c r="I1186" s="2"/>
      <c r="J1186" s="2"/>
      <c r="K1186" t="s">
        <v>1037</v>
      </c>
      <c r="L1186" s="2">
        <v>44802</v>
      </c>
      <c r="M1186" s="1">
        <f>Tabla1_Resueltas[[#This Row],[Resuelta]]-Tabla1_Resueltas[[#This Row],[Creada]]</f>
        <v>0</v>
      </c>
      <c r="N1186" s="1">
        <f>Tabla1_Resueltas[[#This Row],[Fecha Fin Escalado]]-Tabla1_Resueltas[[#This Row],[Fecha Inicio Escalado]]</f>
        <v>0</v>
      </c>
      <c r="O1186" s="1">
        <f>YEAR(Tabla1_Resueltas[[#This Row],[Resuelta]])</f>
        <v>2022</v>
      </c>
      <c r="P1186" s="1">
        <f>MONTH(Tabla1_Resueltas[[#This Row],[Resuelta]])</f>
        <v>8</v>
      </c>
      <c r="Q1186" s="1">
        <f>_xlfn.PERCENTILE.INC(Tabla1_Resueltas[CicleTime],0.85)</f>
        <v>28</v>
      </c>
      <c r="R1186" s="1">
        <f>_xlfn.PERCENTILE.INC(Tabla1_Resueltas[CicleTime],0.7)</f>
        <v>9</v>
      </c>
      <c r="S1186" s="1">
        <f>_xlfn.PERCENTILE.INC(Tabla1_Resueltas[CicleTime],0.5)</f>
        <v>3</v>
      </c>
    </row>
    <row r="1187" spans="1:19" x14ac:dyDescent="0.35">
      <c r="A1187" t="s">
        <v>19</v>
      </c>
      <c r="B1187" t="s">
        <v>2086</v>
      </c>
      <c r="C1187" t="s">
        <v>20</v>
      </c>
      <c r="D1187" t="s">
        <v>132</v>
      </c>
      <c r="E1187" t="s">
        <v>1230</v>
      </c>
      <c r="F1187">
        <v>5519129</v>
      </c>
      <c r="G1187" s="2">
        <v>44802</v>
      </c>
      <c r="H1187" s="2">
        <v>44818</v>
      </c>
      <c r="I1187" s="2"/>
      <c r="J1187" s="2"/>
      <c r="K1187" t="s">
        <v>1037</v>
      </c>
      <c r="L1187" s="2">
        <v>44803</v>
      </c>
      <c r="M1187" s="1">
        <f>Tabla1_Resueltas[[#This Row],[Resuelta]]-Tabla1_Resueltas[[#This Row],[Creada]]</f>
        <v>1</v>
      </c>
      <c r="N1187" s="1">
        <f>Tabla1_Resueltas[[#This Row],[Fecha Fin Escalado]]-Tabla1_Resueltas[[#This Row],[Fecha Inicio Escalado]]</f>
        <v>0</v>
      </c>
      <c r="O1187" s="1">
        <f>YEAR(Tabla1_Resueltas[[#This Row],[Resuelta]])</f>
        <v>2022</v>
      </c>
      <c r="P1187" s="1">
        <f>MONTH(Tabla1_Resueltas[[#This Row],[Resuelta]])</f>
        <v>8</v>
      </c>
      <c r="Q1187" s="1">
        <f>_xlfn.PERCENTILE.INC(Tabla1_Resueltas[CicleTime],0.85)</f>
        <v>28</v>
      </c>
      <c r="R1187" s="1">
        <f>_xlfn.PERCENTILE.INC(Tabla1_Resueltas[CicleTime],0.7)</f>
        <v>9</v>
      </c>
      <c r="S1187" s="1">
        <f>_xlfn.PERCENTILE.INC(Tabla1_Resueltas[CicleTime],0.5)</f>
        <v>3</v>
      </c>
    </row>
    <row r="1188" spans="1:19" x14ac:dyDescent="0.35">
      <c r="A1188" t="s">
        <v>19</v>
      </c>
      <c r="B1188" t="s">
        <v>2086</v>
      </c>
      <c r="C1188" t="s">
        <v>43</v>
      </c>
      <c r="D1188" t="s">
        <v>132</v>
      </c>
      <c r="E1188" t="s">
        <v>1231</v>
      </c>
      <c r="F1188">
        <v>5513891</v>
      </c>
      <c r="G1188" s="2">
        <v>44799</v>
      </c>
      <c r="H1188" s="2">
        <v>44817</v>
      </c>
      <c r="I1188" s="2">
        <v>44799</v>
      </c>
      <c r="J1188" s="2">
        <v>44802</v>
      </c>
      <c r="K1188" t="s">
        <v>1037</v>
      </c>
      <c r="L1188" s="2">
        <v>44802</v>
      </c>
      <c r="M1188" s="1">
        <f>Tabla1_Resueltas[[#This Row],[Resuelta]]-Tabla1_Resueltas[[#This Row],[Creada]]</f>
        <v>3</v>
      </c>
      <c r="N1188" s="1">
        <f>Tabla1_Resueltas[[#This Row],[Fecha Fin Escalado]]-Tabla1_Resueltas[[#This Row],[Fecha Inicio Escalado]]</f>
        <v>3</v>
      </c>
      <c r="O1188" s="1">
        <f>YEAR(Tabla1_Resueltas[[#This Row],[Resuelta]])</f>
        <v>2022</v>
      </c>
      <c r="P1188" s="1">
        <f>MONTH(Tabla1_Resueltas[[#This Row],[Resuelta]])</f>
        <v>8</v>
      </c>
      <c r="Q1188" s="1">
        <f>_xlfn.PERCENTILE.INC(Tabla1_Resueltas[CicleTime],0.85)</f>
        <v>28</v>
      </c>
      <c r="R1188" s="1">
        <f>_xlfn.PERCENTILE.INC(Tabla1_Resueltas[CicleTime],0.7)</f>
        <v>9</v>
      </c>
      <c r="S1188" s="1">
        <f>_xlfn.PERCENTILE.INC(Tabla1_Resueltas[CicleTime],0.5)</f>
        <v>3</v>
      </c>
    </row>
    <row r="1189" spans="1:19" x14ac:dyDescent="0.35">
      <c r="A1189" t="s">
        <v>19</v>
      </c>
      <c r="B1189" t="s">
        <v>2086</v>
      </c>
      <c r="C1189" t="s">
        <v>43</v>
      </c>
      <c r="D1189" t="s">
        <v>132</v>
      </c>
      <c r="E1189" t="s">
        <v>1232</v>
      </c>
      <c r="F1189">
        <v>5513852</v>
      </c>
      <c r="G1189" s="2">
        <v>44799</v>
      </c>
      <c r="H1189" s="2">
        <v>44814</v>
      </c>
      <c r="I1189" s="2">
        <v>44799</v>
      </c>
      <c r="J1189" s="2">
        <v>44799</v>
      </c>
      <c r="K1189" t="s">
        <v>1037</v>
      </c>
      <c r="L1189" s="2">
        <v>44799</v>
      </c>
      <c r="M1189" s="1">
        <f>Tabla1_Resueltas[[#This Row],[Resuelta]]-Tabla1_Resueltas[[#This Row],[Creada]]</f>
        <v>0</v>
      </c>
      <c r="N1189" s="1">
        <f>Tabla1_Resueltas[[#This Row],[Fecha Fin Escalado]]-Tabla1_Resueltas[[#This Row],[Fecha Inicio Escalado]]</f>
        <v>0</v>
      </c>
      <c r="O1189" s="1">
        <f>YEAR(Tabla1_Resueltas[[#This Row],[Resuelta]])</f>
        <v>2022</v>
      </c>
      <c r="P1189" s="1">
        <f>MONTH(Tabla1_Resueltas[[#This Row],[Resuelta]])</f>
        <v>8</v>
      </c>
      <c r="Q1189" s="1">
        <f>_xlfn.PERCENTILE.INC(Tabla1_Resueltas[CicleTime],0.85)</f>
        <v>28</v>
      </c>
      <c r="R1189" s="1">
        <f>_xlfn.PERCENTILE.INC(Tabla1_Resueltas[CicleTime],0.7)</f>
        <v>9</v>
      </c>
      <c r="S1189" s="1">
        <f>_xlfn.PERCENTILE.INC(Tabla1_Resueltas[CicleTime],0.5)</f>
        <v>3</v>
      </c>
    </row>
    <row r="1190" spans="1:19" x14ac:dyDescent="0.35">
      <c r="A1190" t="s">
        <v>17</v>
      </c>
      <c r="B1190" t="s">
        <v>2083</v>
      </c>
      <c r="C1190" t="s">
        <v>18</v>
      </c>
      <c r="D1190" t="s">
        <v>132</v>
      </c>
      <c r="E1190" t="s">
        <v>1233</v>
      </c>
      <c r="F1190">
        <v>5510384</v>
      </c>
      <c r="G1190" s="2">
        <v>44798</v>
      </c>
      <c r="H1190" s="2">
        <v>44813</v>
      </c>
      <c r="I1190" s="2"/>
      <c r="J1190" s="2"/>
      <c r="K1190" t="s">
        <v>1037</v>
      </c>
      <c r="L1190" s="2">
        <v>44798</v>
      </c>
      <c r="M1190" s="1">
        <f>Tabla1_Resueltas[[#This Row],[Resuelta]]-Tabla1_Resueltas[[#This Row],[Creada]]</f>
        <v>0</v>
      </c>
      <c r="N1190" s="1">
        <f>Tabla1_Resueltas[[#This Row],[Fecha Fin Escalado]]-Tabla1_Resueltas[[#This Row],[Fecha Inicio Escalado]]</f>
        <v>0</v>
      </c>
      <c r="O1190" s="1">
        <f>YEAR(Tabla1_Resueltas[[#This Row],[Resuelta]])</f>
        <v>2022</v>
      </c>
      <c r="P1190" s="1">
        <f>MONTH(Tabla1_Resueltas[[#This Row],[Resuelta]])</f>
        <v>8</v>
      </c>
      <c r="Q1190" s="1">
        <f>_xlfn.PERCENTILE.INC(Tabla1_Resueltas[CicleTime],0.85)</f>
        <v>28</v>
      </c>
      <c r="R1190" s="1">
        <f>_xlfn.PERCENTILE.INC(Tabla1_Resueltas[CicleTime],0.7)</f>
        <v>9</v>
      </c>
      <c r="S1190" s="1">
        <f>_xlfn.PERCENTILE.INC(Tabla1_Resueltas[CicleTime],0.5)</f>
        <v>3</v>
      </c>
    </row>
    <row r="1191" spans="1:19" x14ac:dyDescent="0.35">
      <c r="A1191" t="s">
        <v>17</v>
      </c>
      <c r="B1191" t="s">
        <v>2083</v>
      </c>
      <c r="C1191" t="s">
        <v>18</v>
      </c>
      <c r="D1191" t="s">
        <v>132</v>
      </c>
      <c r="E1191" t="s">
        <v>1234</v>
      </c>
      <c r="F1191">
        <v>5510380</v>
      </c>
      <c r="G1191" s="2">
        <v>44798</v>
      </c>
      <c r="H1191" s="2">
        <v>44814</v>
      </c>
      <c r="I1191" s="2"/>
      <c r="J1191" s="2"/>
      <c r="K1191" t="s">
        <v>1037</v>
      </c>
      <c r="L1191" s="2">
        <v>44799</v>
      </c>
      <c r="M1191" s="1">
        <f>Tabla1_Resueltas[[#This Row],[Resuelta]]-Tabla1_Resueltas[[#This Row],[Creada]]</f>
        <v>1</v>
      </c>
      <c r="N1191" s="1">
        <f>Tabla1_Resueltas[[#This Row],[Fecha Fin Escalado]]-Tabla1_Resueltas[[#This Row],[Fecha Inicio Escalado]]</f>
        <v>0</v>
      </c>
      <c r="O1191" s="1">
        <f>YEAR(Tabla1_Resueltas[[#This Row],[Resuelta]])</f>
        <v>2022</v>
      </c>
      <c r="P1191" s="1">
        <f>MONTH(Tabla1_Resueltas[[#This Row],[Resuelta]])</f>
        <v>8</v>
      </c>
      <c r="Q1191" s="1">
        <f>_xlfn.PERCENTILE.INC(Tabla1_Resueltas[CicleTime],0.85)</f>
        <v>28</v>
      </c>
      <c r="R1191" s="1">
        <f>_xlfn.PERCENTILE.INC(Tabla1_Resueltas[CicleTime],0.7)</f>
        <v>9</v>
      </c>
      <c r="S1191" s="1">
        <f>_xlfn.PERCENTILE.INC(Tabla1_Resueltas[CicleTime],0.5)</f>
        <v>3</v>
      </c>
    </row>
    <row r="1192" spans="1:19" x14ac:dyDescent="0.35">
      <c r="A1192" t="s">
        <v>19</v>
      </c>
      <c r="B1192" t="s">
        <v>2088</v>
      </c>
      <c r="C1192" t="s">
        <v>20</v>
      </c>
      <c r="D1192" t="s">
        <v>132</v>
      </c>
      <c r="E1192" t="s">
        <v>1235</v>
      </c>
      <c r="F1192">
        <v>5503744</v>
      </c>
      <c r="G1192" s="2">
        <v>44797</v>
      </c>
      <c r="H1192" s="2">
        <v>44812</v>
      </c>
      <c r="I1192" s="2"/>
      <c r="J1192" s="2"/>
      <c r="K1192" t="s">
        <v>1037</v>
      </c>
      <c r="L1192" s="2">
        <v>44797</v>
      </c>
      <c r="M1192" s="1">
        <f>Tabla1_Resueltas[[#This Row],[Resuelta]]-Tabla1_Resueltas[[#This Row],[Creada]]</f>
        <v>0</v>
      </c>
      <c r="N1192" s="1">
        <f>Tabla1_Resueltas[[#This Row],[Fecha Fin Escalado]]-Tabla1_Resueltas[[#This Row],[Fecha Inicio Escalado]]</f>
        <v>0</v>
      </c>
      <c r="O1192" s="1">
        <f>YEAR(Tabla1_Resueltas[[#This Row],[Resuelta]])</f>
        <v>2022</v>
      </c>
      <c r="P1192" s="1">
        <f>MONTH(Tabla1_Resueltas[[#This Row],[Resuelta]])</f>
        <v>8</v>
      </c>
      <c r="Q1192" s="1">
        <f>_xlfn.PERCENTILE.INC(Tabla1_Resueltas[CicleTime],0.85)</f>
        <v>28</v>
      </c>
      <c r="R1192" s="1">
        <f>_xlfn.PERCENTILE.INC(Tabla1_Resueltas[CicleTime],0.7)</f>
        <v>9</v>
      </c>
      <c r="S1192" s="1">
        <f>_xlfn.PERCENTILE.INC(Tabla1_Resueltas[CicleTime],0.5)</f>
        <v>3</v>
      </c>
    </row>
    <row r="1193" spans="1:19" x14ac:dyDescent="0.35">
      <c r="A1193" t="s">
        <v>19</v>
      </c>
      <c r="B1193" t="s">
        <v>2088</v>
      </c>
      <c r="C1193" t="s">
        <v>20</v>
      </c>
      <c r="D1193" t="s">
        <v>132</v>
      </c>
      <c r="E1193" t="s">
        <v>1236</v>
      </c>
      <c r="F1193">
        <v>5499402</v>
      </c>
      <c r="G1193" s="2">
        <v>44796</v>
      </c>
      <c r="H1193" s="2">
        <v>44812</v>
      </c>
      <c r="I1193" s="2">
        <v>44796</v>
      </c>
      <c r="J1193" s="2">
        <v>44797</v>
      </c>
      <c r="K1193" t="s">
        <v>1037</v>
      </c>
      <c r="L1193" s="2">
        <v>44797</v>
      </c>
      <c r="M1193" s="1">
        <f>Tabla1_Resueltas[[#This Row],[Resuelta]]-Tabla1_Resueltas[[#This Row],[Creada]]</f>
        <v>1</v>
      </c>
      <c r="N1193" s="1">
        <f>Tabla1_Resueltas[[#This Row],[Fecha Fin Escalado]]-Tabla1_Resueltas[[#This Row],[Fecha Inicio Escalado]]</f>
        <v>1</v>
      </c>
      <c r="O1193" s="1">
        <f>YEAR(Tabla1_Resueltas[[#This Row],[Resuelta]])</f>
        <v>2022</v>
      </c>
      <c r="P1193" s="1">
        <f>MONTH(Tabla1_Resueltas[[#This Row],[Resuelta]])</f>
        <v>8</v>
      </c>
      <c r="Q1193" s="1">
        <f>_xlfn.PERCENTILE.INC(Tabla1_Resueltas[CicleTime],0.85)</f>
        <v>28</v>
      </c>
      <c r="R1193" s="1">
        <f>_xlfn.PERCENTILE.INC(Tabla1_Resueltas[CicleTime],0.7)</f>
        <v>9</v>
      </c>
      <c r="S1193" s="1">
        <f>_xlfn.PERCENTILE.INC(Tabla1_Resueltas[CicleTime],0.5)</f>
        <v>3</v>
      </c>
    </row>
    <row r="1194" spans="1:19" x14ac:dyDescent="0.35">
      <c r="A1194" t="s">
        <v>19</v>
      </c>
      <c r="B1194" t="s">
        <v>2088</v>
      </c>
      <c r="C1194" t="s">
        <v>36</v>
      </c>
      <c r="D1194" t="s">
        <v>132</v>
      </c>
      <c r="E1194" t="s">
        <v>1237</v>
      </c>
      <c r="F1194">
        <v>5498557</v>
      </c>
      <c r="G1194" s="2">
        <v>44796</v>
      </c>
      <c r="H1194" s="2">
        <v>44813</v>
      </c>
      <c r="I1194" s="2">
        <v>44797</v>
      </c>
      <c r="J1194" s="2">
        <v>44798</v>
      </c>
      <c r="K1194" t="s">
        <v>1037</v>
      </c>
      <c r="L1194" s="2">
        <v>44798</v>
      </c>
      <c r="M1194" s="1">
        <f>Tabla1_Resueltas[[#This Row],[Resuelta]]-Tabla1_Resueltas[[#This Row],[Creada]]</f>
        <v>2</v>
      </c>
      <c r="N1194" s="1">
        <f>Tabla1_Resueltas[[#This Row],[Fecha Fin Escalado]]-Tabla1_Resueltas[[#This Row],[Fecha Inicio Escalado]]</f>
        <v>1</v>
      </c>
      <c r="O1194" s="1">
        <f>YEAR(Tabla1_Resueltas[[#This Row],[Resuelta]])</f>
        <v>2022</v>
      </c>
      <c r="P1194" s="1">
        <f>MONTH(Tabla1_Resueltas[[#This Row],[Resuelta]])</f>
        <v>8</v>
      </c>
      <c r="Q1194" s="1">
        <f>_xlfn.PERCENTILE.INC(Tabla1_Resueltas[CicleTime],0.85)</f>
        <v>28</v>
      </c>
      <c r="R1194" s="1">
        <f>_xlfn.PERCENTILE.INC(Tabla1_Resueltas[CicleTime],0.7)</f>
        <v>9</v>
      </c>
      <c r="S1194" s="1">
        <f>_xlfn.PERCENTILE.INC(Tabla1_Resueltas[CicleTime],0.5)</f>
        <v>3</v>
      </c>
    </row>
    <row r="1195" spans="1:19" x14ac:dyDescent="0.35">
      <c r="A1195" t="s">
        <v>19</v>
      </c>
      <c r="B1195" t="s">
        <v>2084</v>
      </c>
      <c r="C1195" t="s">
        <v>20</v>
      </c>
      <c r="D1195" t="s">
        <v>132</v>
      </c>
      <c r="E1195" t="s">
        <v>1238</v>
      </c>
      <c r="F1195">
        <v>5498332</v>
      </c>
      <c r="G1195" s="2">
        <v>44796</v>
      </c>
      <c r="H1195" s="2">
        <v>44813</v>
      </c>
      <c r="I1195" s="2">
        <v>44796</v>
      </c>
      <c r="J1195" s="2">
        <v>44798</v>
      </c>
      <c r="K1195" t="s">
        <v>1037</v>
      </c>
      <c r="L1195" s="2">
        <v>44798</v>
      </c>
      <c r="M1195" s="1">
        <f>Tabla1_Resueltas[[#This Row],[Resuelta]]-Tabla1_Resueltas[[#This Row],[Creada]]</f>
        <v>2</v>
      </c>
      <c r="N1195" s="1">
        <f>Tabla1_Resueltas[[#This Row],[Fecha Fin Escalado]]-Tabla1_Resueltas[[#This Row],[Fecha Inicio Escalado]]</f>
        <v>2</v>
      </c>
      <c r="O1195" s="1">
        <f>YEAR(Tabla1_Resueltas[[#This Row],[Resuelta]])</f>
        <v>2022</v>
      </c>
      <c r="P1195" s="1">
        <f>MONTH(Tabla1_Resueltas[[#This Row],[Resuelta]])</f>
        <v>8</v>
      </c>
      <c r="Q1195" s="1">
        <f>_xlfn.PERCENTILE.INC(Tabla1_Resueltas[CicleTime],0.85)</f>
        <v>28</v>
      </c>
      <c r="R1195" s="1">
        <f>_xlfn.PERCENTILE.INC(Tabla1_Resueltas[CicleTime],0.7)</f>
        <v>9</v>
      </c>
      <c r="S1195" s="1">
        <f>_xlfn.PERCENTILE.INC(Tabla1_Resueltas[CicleTime],0.5)</f>
        <v>3</v>
      </c>
    </row>
    <row r="1196" spans="1:19" x14ac:dyDescent="0.35">
      <c r="A1196" t="s">
        <v>19</v>
      </c>
      <c r="B1196" t="s">
        <v>2084</v>
      </c>
      <c r="C1196" t="s">
        <v>20</v>
      </c>
      <c r="D1196" t="s">
        <v>132</v>
      </c>
      <c r="E1196" t="s">
        <v>1239</v>
      </c>
      <c r="F1196">
        <v>5498318</v>
      </c>
      <c r="G1196" s="2">
        <v>44796</v>
      </c>
      <c r="H1196" s="2">
        <v>44811</v>
      </c>
      <c r="I1196" s="2">
        <v>44796</v>
      </c>
      <c r="J1196" s="2">
        <v>44796</v>
      </c>
      <c r="K1196" t="s">
        <v>1037</v>
      </c>
      <c r="L1196" s="2">
        <v>44796</v>
      </c>
      <c r="M1196" s="1">
        <f>Tabla1_Resueltas[[#This Row],[Resuelta]]-Tabla1_Resueltas[[#This Row],[Creada]]</f>
        <v>0</v>
      </c>
      <c r="N1196" s="1">
        <f>Tabla1_Resueltas[[#This Row],[Fecha Fin Escalado]]-Tabla1_Resueltas[[#This Row],[Fecha Inicio Escalado]]</f>
        <v>0</v>
      </c>
      <c r="O1196" s="1">
        <f>YEAR(Tabla1_Resueltas[[#This Row],[Resuelta]])</f>
        <v>2022</v>
      </c>
      <c r="P1196" s="1">
        <f>MONTH(Tabla1_Resueltas[[#This Row],[Resuelta]])</f>
        <v>8</v>
      </c>
      <c r="Q1196" s="1">
        <f>_xlfn.PERCENTILE.INC(Tabla1_Resueltas[CicleTime],0.85)</f>
        <v>28</v>
      </c>
      <c r="R1196" s="1">
        <f>_xlfn.PERCENTILE.INC(Tabla1_Resueltas[CicleTime],0.7)</f>
        <v>9</v>
      </c>
      <c r="S1196" s="1">
        <f>_xlfn.PERCENTILE.INC(Tabla1_Resueltas[CicleTime],0.5)</f>
        <v>3</v>
      </c>
    </row>
    <row r="1197" spans="1:19" x14ac:dyDescent="0.35">
      <c r="A1197" t="s">
        <v>19</v>
      </c>
      <c r="B1197" t="s">
        <v>2088</v>
      </c>
      <c r="C1197" t="s">
        <v>20</v>
      </c>
      <c r="D1197" t="s">
        <v>132</v>
      </c>
      <c r="E1197" t="s">
        <v>1240</v>
      </c>
      <c r="F1197">
        <v>5498081</v>
      </c>
      <c r="G1197" s="2">
        <v>44796</v>
      </c>
      <c r="H1197" s="2">
        <v>44812</v>
      </c>
      <c r="I1197" s="2">
        <v>44796</v>
      </c>
      <c r="J1197" s="2">
        <v>44797</v>
      </c>
      <c r="K1197" t="s">
        <v>1037</v>
      </c>
      <c r="L1197" s="2">
        <v>44797</v>
      </c>
      <c r="M1197" s="1">
        <f>Tabla1_Resueltas[[#This Row],[Resuelta]]-Tabla1_Resueltas[[#This Row],[Creada]]</f>
        <v>1</v>
      </c>
      <c r="N1197" s="1">
        <f>Tabla1_Resueltas[[#This Row],[Fecha Fin Escalado]]-Tabla1_Resueltas[[#This Row],[Fecha Inicio Escalado]]</f>
        <v>1</v>
      </c>
      <c r="O1197" s="1">
        <f>YEAR(Tabla1_Resueltas[[#This Row],[Resuelta]])</f>
        <v>2022</v>
      </c>
      <c r="P1197" s="1">
        <f>MONTH(Tabla1_Resueltas[[#This Row],[Resuelta]])</f>
        <v>8</v>
      </c>
      <c r="Q1197" s="1">
        <f>_xlfn.PERCENTILE.INC(Tabla1_Resueltas[CicleTime],0.85)</f>
        <v>28</v>
      </c>
      <c r="R1197" s="1">
        <f>_xlfn.PERCENTILE.INC(Tabla1_Resueltas[CicleTime],0.7)</f>
        <v>9</v>
      </c>
      <c r="S1197" s="1">
        <f>_xlfn.PERCENTILE.INC(Tabla1_Resueltas[CicleTime],0.5)</f>
        <v>3</v>
      </c>
    </row>
    <row r="1198" spans="1:19" x14ac:dyDescent="0.35">
      <c r="A1198" t="s">
        <v>19</v>
      </c>
      <c r="B1198" t="s">
        <v>2090</v>
      </c>
      <c r="C1198" t="s">
        <v>18</v>
      </c>
      <c r="D1198" t="s">
        <v>132</v>
      </c>
      <c r="E1198" t="s">
        <v>1241</v>
      </c>
      <c r="F1198">
        <v>5496595</v>
      </c>
      <c r="G1198" s="2">
        <v>44796</v>
      </c>
      <c r="H1198" s="2">
        <v>44812</v>
      </c>
      <c r="I1198" s="2"/>
      <c r="J1198" s="2"/>
      <c r="K1198" t="s">
        <v>1037</v>
      </c>
      <c r="L1198" s="2">
        <v>44796</v>
      </c>
      <c r="M1198" s="1">
        <f>Tabla1_Resueltas[[#This Row],[Resuelta]]-Tabla1_Resueltas[[#This Row],[Creada]]</f>
        <v>0</v>
      </c>
      <c r="N1198" s="1">
        <f>Tabla1_Resueltas[[#This Row],[Fecha Fin Escalado]]-Tabla1_Resueltas[[#This Row],[Fecha Inicio Escalado]]</f>
        <v>0</v>
      </c>
      <c r="O1198" s="1">
        <f>YEAR(Tabla1_Resueltas[[#This Row],[Resuelta]])</f>
        <v>2022</v>
      </c>
      <c r="P1198" s="1">
        <f>MONTH(Tabla1_Resueltas[[#This Row],[Resuelta]])</f>
        <v>8</v>
      </c>
      <c r="Q1198" s="1">
        <f>_xlfn.PERCENTILE.INC(Tabla1_Resueltas[CicleTime],0.85)</f>
        <v>28</v>
      </c>
      <c r="R1198" s="1">
        <f>_xlfn.PERCENTILE.INC(Tabla1_Resueltas[CicleTime],0.7)</f>
        <v>9</v>
      </c>
      <c r="S1198" s="1">
        <f>_xlfn.PERCENTILE.INC(Tabla1_Resueltas[CicleTime],0.5)</f>
        <v>3</v>
      </c>
    </row>
    <row r="1199" spans="1:19" x14ac:dyDescent="0.35">
      <c r="A1199" t="s">
        <v>19</v>
      </c>
      <c r="B1199" t="s">
        <v>2090</v>
      </c>
      <c r="C1199" t="s">
        <v>18</v>
      </c>
      <c r="D1199" t="s">
        <v>132</v>
      </c>
      <c r="E1199" t="s">
        <v>1242</v>
      </c>
      <c r="F1199">
        <v>5496372</v>
      </c>
      <c r="G1199" s="2">
        <v>44795</v>
      </c>
      <c r="H1199" s="2">
        <v>44812</v>
      </c>
      <c r="I1199" s="2">
        <v>44796</v>
      </c>
      <c r="J1199" s="2">
        <v>44797</v>
      </c>
      <c r="K1199" t="s">
        <v>1037</v>
      </c>
      <c r="L1199" s="2">
        <v>44797</v>
      </c>
      <c r="M1199" s="1">
        <f>Tabla1_Resueltas[[#This Row],[Resuelta]]-Tabla1_Resueltas[[#This Row],[Creada]]</f>
        <v>2</v>
      </c>
      <c r="N1199" s="1">
        <f>Tabla1_Resueltas[[#This Row],[Fecha Fin Escalado]]-Tabla1_Resueltas[[#This Row],[Fecha Inicio Escalado]]</f>
        <v>1</v>
      </c>
      <c r="O1199" s="1">
        <f>YEAR(Tabla1_Resueltas[[#This Row],[Resuelta]])</f>
        <v>2022</v>
      </c>
      <c r="P1199" s="1">
        <f>MONTH(Tabla1_Resueltas[[#This Row],[Resuelta]])</f>
        <v>8</v>
      </c>
      <c r="Q1199" s="1">
        <f>_xlfn.PERCENTILE.INC(Tabla1_Resueltas[CicleTime],0.85)</f>
        <v>28</v>
      </c>
      <c r="R1199" s="1">
        <f>_xlfn.PERCENTILE.INC(Tabla1_Resueltas[CicleTime],0.7)</f>
        <v>9</v>
      </c>
      <c r="S1199" s="1">
        <f>_xlfn.PERCENTILE.INC(Tabla1_Resueltas[CicleTime],0.5)</f>
        <v>3</v>
      </c>
    </row>
    <row r="1200" spans="1:19" x14ac:dyDescent="0.35">
      <c r="A1200" t="s">
        <v>19</v>
      </c>
      <c r="B1200" t="s">
        <v>2090</v>
      </c>
      <c r="C1200" t="s">
        <v>18</v>
      </c>
      <c r="D1200" t="s">
        <v>132</v>
      </c>
      <c r="E1200" t="s">
        <v>1243</v>
      </c>
      <c r="F1200">
        <v>5496360</v>
      </c>
      <c r="G1200" s="2">
        <v>44795</v>
      </c>
      <c r="H1200" s="2">
        <v>44813</v>
      </c>
      <c r="I1200" s="2"/>
      <c r="J1200" s="2"/>
      <c r="K1200" t="s">
        <v>1037</v>
      </c>
      <c r="L1200" s="2">
        <v>44798</v>
      </c>
      <c r="M1200" s="1">
        <f>Tabla1_Resueltas[[#This Row],[Resuelta]]-Tabla1_Resueltas[[#This Row],[Creada]]</f>
        <v>3</v>
      </c>
      <c r="N1200" s="1">
        <f>Tabla1_Resueltas[[#This Row],[Fecha Fin Escalado]]-Tabla1_Resueltas[[#This Row],[Fecha Inicio Escalado]]</f>
        <v>0</v>
      </c>
      <c r="O1200" s="1">
        <f>YEAR(Tabla1_Resueltas[[#This Row],[Resuelta]])</f>
        <v>2022</v>
      </c>
      <c r="P1200" s="1">
        <f>MONTH(Tabla1_Resueltas[[#This Row],[Resuelta]])</f>
        <v>8</v>
      </c>
      <c r="Q1200" s="1">
        <f>_xlfn.PERCENTILE.INC(Tabla1_Resueltas[CicleTime],0.85)</f>
        <v>28</v>
      </c>
      <c r="R1200" s="1">
        <f>_xlfn.PERCENTILE.INC(Tabla1_Resueltas[CicleTime],0.7)</f>
        <v>9</v>
      </c>
      <c r="S1200" s="1">
        <f>_xlfn.PERCENTILE.INC(Tabla1_Resueltas[CicleTime],0.5)</f>
        <v>3</v>
      </c>
    </row>
    <row r="1201" spans="1:19" x14ac:dyDescent="0.35">
      <c r="A1201" t="s">
        <v>19</v>
      </c>
      <c r="B1201" t="s">
        <v>2090</v>
      </c>
      <c r="C1201" t="s">
        <v>18</v>
      </c>
      <c r="D1201" t="s">
        <v>132</v>
      </c>
      <c r="E1201" t="s">
        <v>1244</v>
      </c>
      <c r="F1201">
        <v>5495791</v>
      </c>
      <c r="G1201" s="2">
        <v>44795</v>
      </c>
      <c r="H1201" s="2">
        <v>44813</v>
      </c>
      <c r="I1201" s="2"/>
      <c r="J1201" s="2"/>
      <c r="K1201" t="s">
        <v>1037</v>
      </c>
      <c r="L1201" s="2">
        <v>44798</v>
      </c>
      <c r="M1201" s="1">
        <f>Tabla1_Resueltas[[#This Row],[Resuelta]]-Tabla1_Resueltas[[#This Row],[Creada]]</f>
        <v>3</v>
      </c>
      <c r="N1201" s="1">
        <f>Tabla1_Resueltas[[#This Row],[Fecha Fin Escalado]]-Tabla1_Resueltas[[#This Row],[Fecha Inicio Escalado]]</f>
        <v>0</v>
      </c>
      <c r="O1201" s="1">
        <f>YEAR(Tabla1_Resueltas[[#This Row],[Resuelta]])</f>
        <v>2022</v>
      </c>
      <c r="P1201" s="1">
        <f>MONTH(Tabla1_Resueltas[[#This Row],[Resuelta]])</f>
        <v>8</v>
      </c>
      <c r="Q1201" s="1">
        <f>_xlfn.PERCENTILE.INC(Tabla1_Resueltas[CicleTime],0.85)</f>
        <v>28</v>
      </c>
      <c r="R1201" s="1">
        <f>_xlfn.PERCENTILE.INC(Tabla1_Resueltas[CicleTime],0.7)</f>
        <v>9</v>
      </c>
      <c r="S1201" s="1">
        <f>_xlfn.PERCENTILE.INC(Tabla1_Resueltas[CicleTime],0.5)</f>
        <v>3</v>
      </c>
    </row>
    <row r="1202" spans="1:19" x14ac:dyDescent="0.35">
      <c r="A1202" t="s">
        <v>19</v>
      </c>
      <c r="B1202" t="s">
        <v>2086</v>
      </c>
      <c r="C1202" t="s">
        <v>20</v>
      </c>
      <c r="D1202" t="s">
        <v>132</v>
      </c>
      <c r="E1202" t="s">
        <v>1245</v>
      </c>
      <c r="F1202">
        <v>5490297</v>
      </c>
      <c r="G1202" s="2">
        <v>44795</v>
      </c>
      <c r="H1202" s="2">
        <v>44810</v>
      </c>
      <c r="I1202" s="2"/>
      <c r="J1202" s="2"/>
      <c r="K1202" t="s">
        <v>1037</v>
      </c>
      <c r="L1202" s="2">
        <v>44795</v>
      </c>
      <c r="M1202" s="1">
        <f>Tabla1_Resueltas[[#This Row],[Resuelta]]-Tabla1_Resueltas[[#This Row],[Creada]]</f>
        <v>0</v>
      </c>
      <c r="N1202" s="1">
        <f>Tabla1_Resueltas[[#This Row],[Fecha Fin Escalado]]-Tabla1_Resueltas[[#This Row],[Fecha Inicio Escalado]]</f>
        <v>0</v>
      </c>
      <c r="O1202" s="1">
        <f>YEAR(Tabla1_Resueltas[[#This Row],[Resuelta]])</f>
        <v>2022</v>
      </c>
      <c r="P1202" s="1">
        <f>MONTH(Tabla1_Resueltas[[#This Row],[Resuelta]])</f>
        <v>8</v>
      </c>
      <c r="Q1202" s="1">
        <f>_xlfn.PERCENTILE.INC(Tabla1_Resueltas[CicleTime],0.85)</f>
        <v>28</v>
      </c>
      <c r="R1202" s="1">
        <f>_xlfn.PERCENTILE.INC(Tabla1_Resueltas[CicleTime],0.7)</f>
        <v>9</v>
      </c>
      <c r="S1202" s="1">
        <f>_xlfn.PERCENTILE.INC(Tabla1_Resueltas[CicleTime],0.5)</f>
        <v>3</v>
      </c>
    </row>
    <row r="1203" spans="1:19" x14ac:dyDescent="0.35">
      <c r="A1203" t="s">
        <v>19</v>
      </c>
      <c r="B1203" t="s">
        <v>2086</v>
      </c>
      <c r="C1203" t="s">
        <v>36</v>
      </c>
      <c r="D1203" t="s">
        <v>132</v>
      </c>
      <c r="E1203" t="s">
        <v>1246</v>
      </c>
      <c r="F1203">
        <v>5490294</v>
      </c>
      <c r="G1203" s="2">
        <v>44795</v>
      </c>
      <c r="H1203" s="2">
        <v>44811</v>
      </c>
      <c r="I1203" s="2">
        <v>44795</v>
      </c>
      <c r="J1203" s="2">
        <v>44796</v>
      </c>
      <c r="K1203" t="s">
        <v>1037</v>
      </c>
      <c r="L1203" s="2">
        <v>44796</v>
      </c>
      <c r="M1203" s="1">
        <f>Tabla1_Resueltas[[#This Row],[Resuelta]]-Tabla1_Resueltas[[#This Row],[Creada]]</f>
        <v>1</v>
      </c>
      <c r="N1203" s="1">
        <f>Tabla1_Resueltas[[#This Row],[Fecha Fin Escalado]]-Tabla1_Resueltas[[#This Row],[Fecha Inicio Escalado]]</f>
        <v>1</v>
      </c>
      <c r="O1203" s="1">
        <f>YEAR(Tabla1_Resueltas[[#This Row],[Resuelta]])</f>
        <v>2022</v>
      </c>
      <c r="P1203" s="1">
        <f>MONTH(Tabla1_Resueltas[[#This Row],[Resuelta]])</f>
        <v>8</v>
      </c>
      <c r="Q1203" s="1">
        <f>_xlfn.PERCENTILE.INC(Tabla1_Resueltas[CicleTime],0.85)</f>
        <v>28</v>
      </c>
      <c r="R1203" s="1">
        <f>_xlfn.PERCENTILE.INC(Tabla1_Resueltas[CicleTime],0.7)</f>
        <v>9</v>
      </c>
      <c r="S1203" s="1">
        <f>_xlfn.PERCENTILE.INC(Tabla1_Resueltas[CicleTime],0.5)</f>
        <v>3</v>
      </c>
    </row>
    <row r="1204" spans="1:19" x14ac:dyDescent="0.35">
      <c r="A1204" t="s">
        <v>19</v>
      </c>
      <c r="B1204" t="s">
        <v>2084</v>
      </c>
      <c r="C1204" t="s">
        <v>20</v>
      </c>
      <c r="D1204" t="s">
        <v>132</v>
      </c>
      <c r="E1204" t="s">
        <v>1247</v>
      </c>
      <c r="F1204">
        <v>5490422</v>
      </c>
      <c r="G1204" s="2">
        <v>44795</v>
      </c>
      <c r="H1204" s="2">
        <v>44819</v>
      </c>
      <c r="I1204" s="2">
        <v>44799</v>
      </c>
      <c r="J1204" s="2">
        <v>44804</v>
      </c>
      <c r="K1204" t="s">
        <v>1037</v>
      </c>
      <c r="L1204" s="2">
        <v>44804</v>
      </c>
      <c r="M1204" s="1">
        <f>Tabla1_Resueltas[[#This Row],[Resuelta]]-Tabla1_Resueltas[[#This Row],[Creada]]</f>
        <v>9</v>
      </c>
      <c r="N1204" s="1">
        <f>Tabla1_Resueltas[[#This Row],[Fecha Fin Escalado]]-Tabla1_Resueltas[[#This Row],[Fecha Inicio Escalado]]</f>
        <v>5</v>
      </c>
      <c r="O1204" s="1">
        <f>YEAR(Tabla1_Resueltas[[#This Row],[Resuelta]])</f>
        <v>2022</v>
      </c>
      <c r="P1204" s="1">
        <f>MONTH(Tabla1_Resueltas[[#This Row],[Resuelta]])</f>
        <v>8</v>
      </c>
      <c r="Q1204" s="1">
        <f>_xlfn.PERCENTILE.INC(Tabla1_Resueltas[CicleTime],0.85)</f>
        <v>28</v>
      </c>
      <c r="R1204" s="1">
        <f>_xlfn.PERCENTILE.INC(Tabla1_Resueltas[CicleTime],0.7)</f>
        <v>9</v>
      </c>
      <c r="S1204" s="1">
        <f>_xlfn.PERCENTILE.INC(Tabla1_Resueltas[CicleTime],0.5)</f>
        <v>3</v>
      </c>
    </row>
    <row r="1205" spans="1:19" x14ac:dyDescent="0.35">
      <c r="A1205" t="s">
        <v>17</v>
      </c>
      <c r="B1205" t="s">
        <v>2083</v>
      </c>
      <c r="C1205" t="s">
        <v>18</v>
      </c>
      <c r="D1205" t="s">
        <v>132</v>
      </c>
      <c r="E1205" t="s">
        <v>1248</v>
      </c>
      <c r="F1205">
        <v>5485295</v>
      </c>
      <c r="G1205" s="2">
        <v>44792</v>
      </c>
      <c r="H1205" s="2">
        <v>44807</v>
      </c>
      <c r="I1205" s="2"/>
      <c r="J1205" s="2"/>
      <c r="K1205" t="s">
        <v>1037</v>
      </c>
      <c r="L1205" s="2">
        <v>44792</v>
      </c>
      <c r="M1205" s="1">
        <f>Tabla1_Resueltas[[#This Row],[Resuelta]]-Tabla1_Resueltas[[#This Row],[Creada]]</f>
        <v>0</v>
      </c>
      <c r="N1205" s="1">
        <f>Tabla1_Resueltas[[#This Row],[Fecha Fin Escalado]]-Tabla1_Resueltas[[#This Row],[Fecha Inicio Escalado]]</f>
        <v>0</v>
      </c>
      <c r="O1205" s="1">
        <f>YEAR(Tabla1_Resueltas[[#This Row],[Resuelta]])</f>
        <v>2022</v>
      </c>
      <c r="P1205" s="1">
        <f>MONTH(Tabla1_Resueltas[[#This Row],[Resuelta]])</f>
        <v>8</v>
      </c>
      <c r="Q1205" s="1">
        <f>_xlfn.PERCENTILE.INC(Tabla1_Resueltas[CicleTime],0.85)</f>
        <v>28</v>
      </c>
      <c r="R1205" s="1">
        <f>_xlfn.PERCENTILE.INC(Tabla1_Resueltas[CicleTime],0.7)</f>
        <v>9</v>
      </c>
      <c r="S1205" s="1">
        <f>_xlfn.PERCENTILE.INC(Tabla1_Resueltas[CicleTime],0.5)</f>
        <v>3</v>
      </c>
    </row>
    <row r="1206" spans="1:19" x14ac:dyDescent="0.35">
      <c r="A1206" t="s">
        <v>19</v>
      </c>
      <c r="B1206" t="s">
        <v>2086</v>
      </c>
      <c r="C1206" t="s">
        <v>43</v>
      </c>
      <c r="D1206" t="s">
        <v>132</v>
      </c>
      <c r="E1206" t="s">
        <v>1249</v>
      </c>
      <c r="F1206">
        <v>5484298</v>
      </c>
      <c r="G1206" s="2">
        <v>44792</v>
      </c>
      <c r="H1206" s="2">
        <v>44807</v>
      </c>
      <c r="I1206" s="2">
        <v>44792</v>
      </c>
      <c r="J1206" s="2">
        <v>44792</v>
      </c>
      <c r="K1206" t="s">
        <v>1037</v>
      </c>
      <c r="L1206" s="2">
        <v>44792</v>
      </c>
      <c r="M1206" s="1">
        <f>Tabla1_Resueltas[[#This Row],[Resuelta]]-Tabla1_Resueltas[[#This Row],[Creada]]</f>
        <v>0</v>
      </c>
      <c r="N1206" s="1">
        <f>Tabla1_Resueltas[[#This Row],[Fecha Fin Escalado]]-Tabla1_Resueltas[[#This Row],[Fecha Inicio Escalado]]</f>
        <v>0</v>
      </c>
      <c r="O1206" s="1">
        <f>YEAR(Tabla1_Resueltas[[#This Row],[Resuelta]])</f>
        <v>2022</v>
      </c>
      <c r="P1206" s="1">
        <f>MONTH(Tabla1_Resueltas[[#This Row],[Resuelta]])</f>
        <v>8</v>
      </c>
      <c r="Q1206" s="1">
        <f>_xlfn.PERCENTILE.INC(Tabla1_Resueltas[CicleTime],0.85)</f>
        <v>28</v>
      </c>
      <c r="R1206" s="1">
        <f>_xlfn.PERCENTILE.INC(Tabla1_Resueltas[CicleTime],0.7)</f>
        <v>9</v>
      </c>
      <c r="S1206" s="1">
        <f>_xlfn.PERCENTILE.INC(Tabla1_Resueltas[CicleTime],0.5)</f>
        <v>3</v>
      </c>
    </row>
    <row r="1207" spans="1:19" x14ac:dyDescent="0.35">
      <c r="A1207" t="s">
        <v>19</v>
      </c>
      <c r="B1207" t="s">
        <v>2088</v>
      </c>
      <c r="C1207" t="s">
        <v>20</v>
      </c>
      <c r="D1207" t="s">
        <v>132</v>
      </c>
      <c r="E1207" t="s">
        <v>1250</v>
      </c>
      <c r="F1207">
        <v>5482861</v>
      </c>
      <c r="G1207" s="2">
        <v>44791</v>
      </c>
      <c r="H1207" s="2">
        <v>44814</v>
      </c>
      <c r="I1207" s="2">
        <v>44792</v>
      </c>
      <c r="J1207" s="2">
        <v>44799</v>
      </c>
      <c r="K1207" t="s">
        <v>1037</v>
      </c>
      <c r="L1207" s="2">
        <v>44799</v>
      </c>
      <c r="M1207" s="1">
        <f>Tabla1_Resueltas[[#This Row],[Resuelta]]-Tabla1_Resueltas[[#This Row],[Creada]]</f>
        <v>8</v>
      </c>
      <c r="N1207" s="1">
        <f>Tabla1_Resueltas[[#This Row],[Fecha Fin Escalado]]-Tabla1_Resueltas[[#This Row],[Fecha Inicio Escalado]]</f>
        <v>7</v>
      </c>
      <c r="O1207" s="1">
        <f>YEAR(Tabla1_Resueltas[[#This Row],[Resuelta]])</f>
        <v>2022</v>
      </c>
      <c r="P1207" s="1">
        <f>MONTH(Tabla1_Resueltas[[#This Row],[Resuelta]])</f>
        <v>8</v>
      </c>
      <c r="Q1207" s="1">
        <f>_xlfn.PERCENTILE.INC(Tabla1_Resueltas[CicleTime],0.85)</f>
        <v>28</v>
      </c>
      <c r="R1207" s="1">
        <f>_xlfn.PERCENTILE.INC(Tabla1_Resueltas[CicleTime],0.7)</f>
        <v>9</v>
      </c>
      <c r="S1207" s="1">
        <f>_xlfn.PERCENTILE.INC(Tabla1_Resueltas[CicleTime],0.5)</f>
        <v>3</v>
      </c>
    </row>
    <row r="1208" spans="1:19" x14ac:dyDescent="0.35">
      <c r="A1208" t="s">
        <v>17</v>
      </c>
      <c r="B1208" t="s">
        <v>2092</v>
      </c>
      <c r="C1208" t="s">
        <v>18</v>
      </c>
      <c r="D1208" t="s">
        <v>132</v>
      </c>
      <c r="E1208" t="s">
        <v>1251</v>
      </c>
      <c r="F1208">
        <v>5482744</v>
      </c>
      <c r="G1208" s="2">
        <v>44791</v>
      </c>
      <c r="H1208" s="2">
        <v>44807</v>
      </c>
      <c r="I1208" s="2"/>
      <c r="J1208" s="2"/>
      <c r="K1208" t="s">
        <v>1037</v>
      </c>
      <c r="L1208" s="2">
        <v>44792</v>
      </c>
      <c r="M1208" s="1">
        <f>Tabla1_Resueltas[[#This Row],[Resuelta]]-Tabla1_Resueltas[[#This Row],[Creada]]</f>
        <v>1</v>
      </c>
      <c r="N1208" s="1">
        <f>Tabla1_Resueltas[[#This Row],[Fecha Fin Escalado]]-Tabla1_Resueltas[[#This Row],[Fecha Inicio Escalado]]</f>
        <v>0</v>
      </c>
      <c r="O1208" s="1">
        <f>YEAR(Tabla1_Resueltas[[#This Row],[Resuelta]])</f>
        <v>2022</v>
      </c>
      <c r="P1208" s="1">
        <f>MONTH(Tabla1_Resueltas[[#This Row],[Resuelta]])</f>
        <v>8</v>
      </c>
      <c r="Q1208" s="1">
        <f>_xlfn.PERCENTILE.INC(Tabla1_Resueltas[CicleTime],0.85)</f>
        <v>28</v>
      </c>
      <c r="R1208" s="1">
        <f>_xlfn.PERCENTILE.INC(Tabla1_Resueltas[CicleTime],0.7)</f>
        <v>9</v>
      </c>
      <c r="S1208" s="1">
        <f>_xlfn.PERCENTILE.INC(Tabla1_Resueltas[CicleTime],0.5)</f>
        <v>3</v>
      </c>
    </row>
    <row r="1209" spans="1:19" x14ac:dyDescent="0.35">
      <c r="A1209" t="s">
        <v>19</v>
      </c>
      <c r="B1209" t="s">
        <v>2084</v>
      </c>
      <c r="C1209" t="s">
        <v>20</v>
      </c>
      <c r="D1209" t="s">
        <v>132</v>
      </c>
      <c r="E1209" t="s">
        <v>1252</v>
      </c>
      <c r="F1209">
        <v>5481584</v>
      </c>
      <c r="G1209" s="2">
        <v>44791</v>
      </c>
      <c r="H1209" s="2">
        <v>44810</v>
      </c>
      <c r="I1209" s="2">
        <v>44791</v>
      </c>
      <c r="J1209" s="2">
        <v>44795</v>
      </c>
      <c r="K1209" t="s">
        <v>1037</v>
      </c>
      <c r="L1209" s="2">
        <v>44795</v>
      </c>
      <c r="M1209" s="1">
        <f>Tabla1_Resueltas[[#This Row],[Resuelta]]-Tabla1_Resueltas[[#This Row],[Creada]]</f>
        <v>4</v>
      </c>
      <c r="N1209" s="1">
        <f>Tabla1_Resueltas[[#This Row],[Fecha Fin Escalado]]-Tabla1_Resueltas[[#This Row],[Fecha Inicio Escalado]]</f>
        <v>4</v>
      </c>
      <c r="O1209" s="1">
        <f>YEAR(Tabla1_Resueltas[[#This Row],[Resuelta]])</f>
        <v>2022</v>
      </c>
      <c r="P1209" s="1">
        <f>MONTH(Tabla1_Resueltas[[#This Row],[Resuelta]])</f>
        <v>8</v>
      </c>
      <c r="Q1209" s="1">
        <f>_xlfn.PERCENTILE.INC(Tabla1_Resueltas[CicleTime],0.85)</f>
        <v>28</v>
      </c>
      <c r="R1209" s="1">
        <f>_xlfn.PERCENTILE.INC(Tabla1_Resueltas[CicleTime],0.7)</f>
        <v>9</v>
      </c>
      <c r="S1209" s="1">
        <f>_xlfn.PERCENTILE.INC(Tabla1_Resueltas[CicleTime],0.5)</f>
        <v>3</v>
      </c>
    </row>
    <row r="1210" spans="1:19" x14ac:dyDescent="0.35">
      <c r="A1210" t="s">
        <v>19</v>
      </c>
      <c r="B1210" t="s">
        <v>2088</v>
      </c>
      <c r="C1210" t="s">
        <v>20</v>
      </c>
      <c r="D1210" t="s">
        <v>132</v>
      </c>
      <c r="E1210" t="s">
        <v>1253</v>
      </c>
      <c r="F1210">
        <v>5481406</v>
      </c>
      <c r="G1210" s="2">
        <v>44791</v>
      </c>
      <c r="H1210" s="2">
        <v>44811</v>
      </c>
      <c r="I1210" s="2">
        <v>44791</v>
      </c>
      <c r="J1210" s="2">
        <v>44796</v>
      </c>
      <c r="K1210" t="s">
        <v>1037</v>
      </c>
      <c r="L1210" s="2">
        <v>44796</v>
      </c>
      <c r="M1210" s="1">
        <f>Tabla1_Resueltas[[#This Row],[Resuelta]]-Tabla1_Resueltas[[#This Row],[Creada]]</f>
        <v>5</v>
      </c>
      <c r="N1210" s="1">
        <f>Tabla1_Resueltas[[#This Row],[Fecha Fin Escalado]]-Tabla1_Resueltas[[#This Row],[Fecha Inicio Escalado]]</f>
        <v>5</v>
      </c>
      <c r="O1210" s="1">
        <f>YEAR(Tabla1_Resueltas[[#This Row],[Resuelta]])</f>
        <v>2022</v>
      </c>
      <c r="P1210" s="1">
        <f>MONTH(Tabla1_Resueltas[[#This Row],[Resuelta]])</f>
        <v>8</v>
      </c>
      <c r="Q1210" s="1">
        <f>_xlfn.PERCENTILE.INC(Tabla1_Resueltas[CicleTime],0.85)</f>
        <v>28</v>
      </c>
      <c r="R1210" s="1">
        <f>_xlfn.PERCENTILE.INC(Tabla1_Resueltas[CicleTime],0.7)</f>
        <v>9</v>
      </c>
      <c r="S1210" s="1">
        <f>_xlfn.PERCENTILE.INC(Tabla1_Resueltas[CicleTime],0.5)</f>
        <v>3</v>
      </c>
    </row>
    <row r="1211" spans="1:19" x14ac:dyDescent="0.35">
      <c r="A1211" t="s">
        <v>19</v>
      </c>
      <c r="B1211" t="s">
        <v>2090</v>
      </c>
      <c r="C1211" t="s">
        <v>18</v>
      </c>
      <c r="D1211" t="s">
        <v>132</v>
      </c>
      <c r="E1211" t="s">
        <v>1254</v>
      </c>
      <c r="F1211">
        <v>5477514</v>
      </c>
      <c r="G1211" s="2">
        <v>44790</v>
      </c>
      <c r="H1211" s="2">
        <v>44814</v>
      </c>
      <c r="I1211" s="2">
        <v>44798</v>
      </c>
      <c r="J1211" s="2">
        <v>44798</v>
      </c>
      <c r="K1211" t="s">
        <v>1037</v>
      </c>
      <c r="L1211" s="2">
        <v>44798</v>
      </c>
      <c r="M1211" s="1">
        <f>Tabla1_Resueltas[[#This Row],[Resuelta]]-Tabla1_Resueltas[[#This Row],[Creada]]</f>
        <v>8</v>
      </c>
      <c r="N1211" s="1">
        <f>Tabla1_Resueltas[[#This Row],[Fecha Fin Escalado]]-Tabla1_Resueltas[[#This Row],[Fecha Inicio Escalado]]</f>
        <v>0</v>
      </c>
      <c r="O1211" s="1">
        <f>YEAR(Tabla1_Resueltas[[#This Row],[Resuelta]])</f>
        <v>2022</v>
      </c>
      <c r="P1211" s="1">
        <f>MONTH(Tabla1_Resueltas[[#This Row],[Resuelta]])</f>
        <v>8</v>
      </c>
      <c r="Q1211" s="1">
        <f>_xlfn.PERCENTILE.INC(Tabla1_Resueltas[CicleTime],0.85)</f>
        <v>28</v>
      </c>
      <c r="R1211" s="1">
        <f>_xlfn.PERCENTILE.INC(Tabla1_Resueltas[CicleTime],0.7)</f>
        <v>9</v>
      </c>
      <c r="S1211" s="1">
        <f>_xlfn.PERCENTILE.INC(Tabla1_Resueltas[CicleTime],0.5)</f>
        <v>3</v>
      </c>
    </row>
    <row r="1212" spans="1:19" x14ac:dyDescent="0.35">
      <c r="A1212" t="s">
        <v>19</v>
      </c>
      <c r="B1212" t="s">
        <v>2088</v>
      </c>
      <c r="C1212" t="s">
        <v>36</v>
      </c>
      <c r="D1212" t="s">
        <v>132</v>
      </c>
      <c r="E1212" t="s">
        <v>1255</v>
      </c>
      <c r="F1212">
        <v>5475991</v>
      </c>
      <c r="G1212" s="2">
        <v>44790</v>
      </c>
      <c r="H1212" s="2">
        <v>44806</v>
      </c>
      <c r="I1212" s="2">
        <v>44790</v>
      </c>
      <c r="J1212" s="2">
        <v>44791</v>
      </c>
      <c r="K1212" t="s">
        <v>1037</v>
      </c>
      <c r="L1212" s="2">
        <v>44791</v>
      </c>
      <c r="M1212" s="1">
        <f>Tabla1_Resueltas[[#This Row],[Resuelta]]-Tabla1_Resueltas[[#This Row],[Creada]]</f>
        <v>1</v>
      </c>
      <c r="N1212" s="1">
        <f>Tabla1_Resueltas[[#This Row],[Fecha Fin Escalado]]-Tabla1_Resueltas[[#This Row],[Fecha Inicio Escalado]]</f>
        <v>1</v>
      </c>
      <c r="O1212" s="1">
        <f>YEAR(Tabla1_Resueltas[[#This Row],[Resuelta]])</f>
        <v>2022</v>
      </c>
      <c r="P1212" s="1">
        <f>MONTH(Tabla1_Resueltas[[#This Row],[Resuelta]])</f>
        <v>8</v>
      </c>
      <c r="Q1212" s="1">
        <f>_xlfn.PERCENTILE.INC(Tabla1_Resueltas[CicleTime],0.85)</f>
        <v>28</v>
      </c>
      <c r="R1212" s="1">
        <f>_xlfn.PERCENTILE.INC(Tabla1_Resueltas[CicleTime],0.7)</f>
        <v>9</v>
      </c>
      <c r="S1212" s="1">
        <f>_xlfn.PERCENTILE.INC(Tabla1_Resueltas[CicleTime],0.5)</f>
        <v>3</v>
      </c>
    </row>
    <row r="1213" spans="1:19" x14ac:dyDescent="0.35">
      <c r="A1213" t="s">
        <v>17</v>
      </c>
      <c r="B1213" t="s">
        <v>2083</v>
      </c>
      <c r="C1213" t="s">
        <v>20</v>
      </c>
      <c r="D1213" t="s">
        <v>132</v>
      </c>
      <c r="E1213" t="s">
        <v>1256</v>
      </c>
      <c r="F1213">
        <v>5475731</v>
      </c>
      <c r="G1213" s="2">
        <v>44790</v>
      </c>
      <c r="H1213" s="2">
        <v>44805</v>
      </c>
      <c r="I1213" s="2"/>
      <c r="J1213" s="2"/>
      <c r="K1213" t="s">
        <v>1037</v>
      </c>
      <c r="L1213" s="2">
        <v>44790</v>
      </c>
      <c r="M1213" s="1">
        <f>Tabla1_Resueltas[[#This Row],[Resuelta]]-Tabla1_Resueltas[[#This Row],[Creada]]</f>
        <v>0</v>
      </c>
      <c r="N1213" s="1">
        <f>Tabla1_Resueltas[[#This Row],[Fecha Fin Escalado]]-Tabla1_Resueltas[[#This Row],[Fecha Inicio Escalado]]</f>
        <v>0</v>
      </c>
      <c r="O1213" s="1">
        <f>YEAR(Tabla1_Resueltas[[#This Row],[Resuelta]])</f>
        <v>2022</v>
      </c>
      <c r="P1213" s="1">
        <f>MONTH(Tabla1_Resueltas[[#This Row],[Resuelta]])</f>
        <v>8</v>
      </c>
      <c r="Q1213" s="1">
        <f>_xlfn.PERCENTILE.INC(Tabla1_Resueltas[CicleTime],0.85)</f>
        <v>28</v>
      </c>
      <c r="R1213" s="1">
        <f>_xlfn.PERCENTILE.INC(Tabla1_Resueltas[CicleTime],0.7)</f>
        <v>9</v>
      </c>
      <c r="S1213" s="1">
        <f>_xlfn.PERCENTILE.INC(Tabla1_Resueltas[CicleTime],0.5)</f>
        <v>3</v>
      </c>
    </row>
    <row r="1214" spans="1:19" x14ac:dyDescent="0.35">
      <c r="A1214" t="s">
        <v>19</v>
      </c>
      <c r="B1214" t="s">
        <v>2086</v>
      </c>
      <c r="C1214" t="s">
        <v>43</v>
      </c>
      <c r="D1214" t="s">
        <v>132</v>
      </c>
      <c r="E1214" t="s">
        <v>1257</v>
      </c>
      <c r="F1214">
        <v>5474817</v>
      </c>
      <c r="G1214" s="2">
        <v>44790</v>
      </c>
      <c r="H1214" s="2">
        <v>44806</v>
      </c>
      <c r="I1214" s="2">
        <v>44790</v>
      </c>
      <c r="J1214" s="2">
        <v>44791</v>
      </c>
      <c r="K1214" t="s">
        <v>1037</v>
      </c>
      <c r="L1214" s="2">
        <v>44791</v>
      </c>
      <c r="M1214" s="1">
        <f>Tabla1_Resueltas[[#This Row],[Resuelta]]-Tabla1_Resueltas[[#This Row],[Creada]]</f>
        <v>1</v>
      </c>
      <c r="N1214" s="1">
        <f>Tabla1_Resueltas[[#This Row],[Fecha Fin Escalado]]-Tabla1_Resueltas[[#This Row],[Fecha Inicio Escalado]]</f>
        <v>1</v>
      </c>
      <c r="O1214" s="1">
        <f>YEAR(Tabla1_Resueltas[[#This Row],[Resuelta]])</f>
        <v>2022</v>
      </c>
      <c r="P1214" s="1">
        <f>MONTH(Tabla1_Resueltas[[#This Row],[Resuelta]])</f>
        <v>8</v>
      </c>
      <c r="Q1214" s="1">
        <f>_xlfn.PERCENTILE.INC(Tabla1_Resueltas[CicleTime],0.85)</f>
        <v>28</v>
      </c>
      <c r="R1214" s="1">
        <f>_xlfn.PERCENTILE.INC(Tabla1_Resueltas[CicleTime],0.7)</f>
        <v>9</v>
      </c>
      <c r="S1214" s="1">
        <f>_xlfn.PERCENTILE.INC(Tabla1_Resueltas[CicleTime],0.5)</f>
        <v>3</v>
      </c>
    </row>
    <row r="1215" spans="1:19" x14ac:dyDescent="0.35">
      <c r="A1215" t="s">
        <v>19</v>
      </c>
      <c r="B1215" t="s">
        <v>2086</v>
      </c>
      <c r="C1215" t="s">
        <v>43</v>
      </c>
      <c r="D1215" t="s">
        <v>132</v>
      </c>
      <c r="E1215" t="s">
        <v>1258</v>
      </c>
      <c r="F1215">
        <v>5474815</v>
      </c>
      <c r="G1215" s="2">
        <v>44790</v>
      </c>
      <c r="H1215" s="2">
        <v>44805</v>
      </c>
      <c r="I1215" s="2">
        <v>44790</v>
      </c>
      <c r="J1215" s="2">
        <v>44790</v>
      </c>
      <c r="K1215" t="s">
        <v>1037</v>
      </c>
      <c r="L1215" s="2">
        <v>44790</v>
      </c>
      <c r="M1215" s="1">
        <f>Tabla1_Resueltas[[#This Row],[Resuelta]]-Tabla1_Resueltas[[#This Row],[Creada]]</f>
        <v>0</v>
      </c>
      <c r="N1215" s="1">
        <f>Tabla1_Resueltas[[#This Row],[Fecha Fin Escalado]]-Tabla1_Resueltas[[#This Row],[Fecha Inicio Escalado]]</f>
        <v>0</v>
      </c>
      <c r="O1215" s="1">
        <f>YEAR(Tabla1_Resueltas[[#This Row],[Resuelta]])</f>
        <v>2022</v>
      </c>
      <c r="P1215" s="1">
        <f>MONTH(Tabla1_Resueltas[[#This Row],[Resuelta]])</f>
        <v>8</v>
      </c>
      <c r="Q1215" s="1">
        <f>_xlfn.PERCENTILE.INC(Tabla1_Resueltas[CicleTime],0.85)</f>
        <v>28</v>
      </c>
      <c r="R1215" s="1">
        <f>_xlfn.PERCENTILE.INC(Tabla1_Resueltas[CicleTime],0.7)</f>
        <v>9</v>
      </c>
      <c r="S1215" s="1">
        <f>_xlfn.PERCENTILE.INC(Tabla1_Resueltas[CicleTime],0.5)</f>
        <v>3</v>
      </c>
    </row>
    <row r="1216" spans="1:19" x14ac:dyDescent="0.35">
      <c r="A1216" t="s">
        <v>19</v>
      </c>
      <c r="B1216" t="s">
        <v>2088</v>
      </c>
      <c r="C1216" t="s">
        <v>20</v>
      </c>
      <c r="D1216" t="s">
        <v>132</v>
      </c>
      <c r="E1216" t="s">
        <v>1259</v>
      </c>
      <c r="F1216">
        <v>5471465</v>
      </c>
      <c r="G1216" s="2">
        <v>44789</v>
      </c>
      <c r="H1216" s="2">
        <v>44805</v>
      </c>
      <c r="I1216" s="2"/>
      <c r="J1216" s="2"/>
      <c r="K1216" t="s">
        <v>1037</v>
      </c>
      <c r="L1216" s="2">
        <v>44790</v>
      </c>
      <c r="M1216" s="1">
        <f>Tabla1_Resueltas[[#This Row],[Resuelta]]-Tabla1_Resueltas[[#This Row],[Creada]]</f>
        <v>1</v>
      </c>
      <c r="N1216" s="1">
        <f>Tabla1_Resueltas[[#This Row],[Fecha Fin Escalado]]-Tabla1_Resueltas[[#This Row],[Fecha Inicio Escalado]]</f>
        <v>0</v>
      </c>
      <c r="O1216" s="1">
        <f>YEAR(Tabla1_Resueltas[[#This Row],[Resuelta]])</f>
        <v>2022</v>
      </c>
      <c r="P1216" s="1">
        <f>MONTH(Tabla1_Resueltas[[#This Row],[Resuelta]])</f>
        <v>8</v>
      </c>
      <c r="Q1216" s="1">
        <f>_xlfn.PERCENTILE.INC(Tabla1_Resueltas[CicleTime],0.85)</f>
        <v>28</v>
      </c>
      <c r="R1216" s="1">
        <f>_xlfn.PERCENTILE.INC(Tabla1_Resueltas[CicleTime],0.7)</f>
        <v>9</v>
      </c>
      <c r="S1216" s="1">
        <f>_xlfn.PERCENTILE.INC(Tabla1_Resueltas[CicleTime],0.5)</f>
        <v>3</v>
      </c>
    </row>
    <row r="1217" spans="1:19" x14ac:dyDescent="0.35">
      <c r="A1217" t="s">
        <v>19</v>
      </c>
      <c r="B1217" t="s">
        <v>2086</v>
      </c>
      <c r="C1217" t="s">
        <v>20</v>
      </c>
      <c r="D1217" t="s">
        <v>132</v>
      </c>
      <c r="E1217" t="s">
        <v>1260</v>
      </c>
      <c r="F1217">
        <v>5471433</v>
      </c>
      <c r="G1217" s="2">
        <v>44789</v>
      </c>
      <c r="H1217" s="2">
        <v>44805</v>
      </c>
      <c r="I1217" s="2">
        <v>44789</v>
      </c>
      <c r="J1217" s="2">
        <v>44790</v>
      </c>
      <c r="K1217" t="s">
        <v>1037</v>
      </c>
      <c r="L1217" s="2">
        <v>44790</v>
      </c>
      <c r="M1217" s="1">
        <f>Tabla1_Resueltas[[#This Row],[Resuelta]]-Tabla1_Resueltas[[#This Row],[Creada]]</f>
        <v>1</v>
      </c>
      <c r="N1217" s="1">
        <f>Tabla1_Resueltas[[#This Row],[Fecha Fin Escalado]]-Tabla1_Resueltas[[#This Row],[Fecha Inicio Escalado]]</f>
        <v>1</v>
      </c>
      <c r="O1217" s="1">
        <f>YEAR(Tabla1_Resueltas[[#This Row],[Resuelta]])</f>
        <v>2022</v>
      </c>
      <c r="P1217" s="1">
        <f>MONTH(Tabla1_Resueltas[[#This Row],[Resuelta]])</f>
        <v>8</v>
      </c>
      <c r="Q1217" s="1">
        <f>_xlfn.PERCENTILE.INC(Tabla1_Resueltas[CicleTime],0.85)</f>
        <v>28</v>
      </c>
      <c r="R1217" s="1">
        <f>_xlfn.PERCENTILE.INC(Tabla1_Resueltas[CicleTime],0.7)</f>
        <v>9</v>
      </c>
      <c r="S1217" s="1">
        <f>_xlfn.PERCENTILE.INC(Tabla1_Resueltas[CicleTime],0.5)</f>
        <v>3</v>
      </c>
    </row>
    <row r="1218" spans="1:19" x14ac:dyDescent="0.35">
      <c r="A1218" t="s">
        <v>19</v>
      </c>
      <c r="B1218" t="s">
        <v>2086</v>
      </c>
      <c r="C1218" t="s">
        <v>36</v>
      </c>
      <c r="D1218" t="s">
        <v>132</v>
      </c>
      <c r="E1218" t="s">
        <v>1261</v>
      </c>
      <c r="F1218">
        <v>5469665</v>
      </c>
      <c r="G1218" s="2">
        <v>44789</v>
      </c>
      <c r="H1218" s="2">
        <v>44805</v>
      </c>
      <c r="I1218" s="2"/>
      <c r="J1218" s="2"/>
      <c r="K1218" t="s">
        <v>1037</v>
      </c>
      <c r="L1218" s="2">
        <v>44790</v>
      </c>
      <c r="M1218" s="1">
        <f>Tabla1_Resueltas[[#This Row],[Resuelta]]-Tabla1_Resueltas[[#This Row],[Creada]]</f>
        <v>1</v>
      </c>
      <c r="N1218" s="1">
        <f>Tabla1_Resueltas[[#This Row],[Fecha Fin Escalado]]-Tabla1_Resueltas[[#This Row],[Fecha Inicio Escalado]]</f>
        <v>0</v>
      </c>
      <c r="O1218" s="1">
        <f>YEAR(Tabla1_Resueltas[[#This Row],[Resuelta]])</f>
        <v>2022</v>
      </c>
      <c r="P1218" s="1">
        <f>MONTH(Tabla1_Resueltas[[#This Row],[Resuelta]])</f>
        <v>8</v>
      </c>
      <c r="Q1218" s="1">
        <f>_xlfn.PERCENTILE.INC(Tabla1_Resueltas[CicleTime],0.85)</f>
        <v>28</v>
      </c>
      <c r="R1218" s="1">
        <f>_xlfn.PERCENTILE.INC(Tabla1_Resueltas[CicleTime],0.7)</f>
        <v>9</v>
      </c>
      <c r="S1218" s="1">
        <f>_xlfn.PERCENTILE.INC(Tabla1_Resueltas[CicleTime],0.5)</f>
        <v>3</v>
      </c>
    </row>
    <row r="1219" spans="1:19" x14ac:dyDescent="0.35">
      <c r="A1219" t="s">
        <v>19</v>
      </c>
      <c r="B1219" t="s">
        <v>2086</v>
      </c>
      <c r="C1219" t="s">
        <v>36</v>
      </c>
      <c r="D1219" t="s">
        <v>132</v>
      </c>
      <c r="E1219" t="s">
        <v>1262</v>
      </c>
      <c r="F1219">
        <v>5469649</v>
      </c>
      <c r="G1219" s="2">
        <v>44789</v>
      </c>
      <c r="H1219" s="2">
        <v>44805</v>
      </c>
      <c r="I1219" s="2"/>
      <c r="J1219" s="2"/>
      <c r="K1219" t="s">
        <v>1037</v>
      </c>
      <c r="L1219" s="2">
        <v>44790</v>
      </c>
      <c r="M1219" s="1">
        <f>Tabla1_Resueltas[[#This Row],[Resuelta]]-Tabla1_Resueltas[[#This Row],[Creada]]</f>
        <v>1</v>
      </c>
      <c r="N1219" s="1">
        <f>Tabla1_Resueltas[[#This Row],[Fecha Fin Escalado]]-Tabla1_Resueltas[[#This Row],[Fecha Inicio Escalado]]</f>
        <v>0</v>
      </c>
      <c r="O1219" s="1">
        <f>YEAR(Tabla1_Resueltas[[#This Row],[Resuelta]])</f>
        <v>2022</v>
      </c>
      <c r="P1219" s="1">
        <f>MONTH(Tabla1_Resueltas[[#This Row],[Resuelta]])</f>
        <v>8</v>
      </c>
      <c r="Q1219" s="1">
        <f>_xlfn.PERCENTILE.INC(Tabla1_Resueltas[CicleTime],0.85)</f>
        <v>28</v>
      </c>
      <c r="R1219" s="1">
        <f>_xlfn.PERCENTILE.INC(Tabla1_Resueltas[CicleTime],0.7)</f>
        <v>9</v>
      </c>
      <c r="S1219" s="1">
        <f>_xlfn.PERCENTILE.INC(Tabla1_Resueltas[CicleTime],0.5)</f>
        <v>3</v>
      </c>
    </row>
    <row r="1220" spans="1:19" x14ac:dyDescent="0.35">
      <c r="A1220" t="s">
        <v>19</v>
      </c>
      <c r="B1220" t="s">
        <v>2086</v>
      </c>
      <c r="C1220" t="s">
        <v>36</v>
      </c>
      <c r="D1220" t="s">
        <v>132</v>
      </c>
      <c r="E1220" t="s">
        <v>1263</v>
      </c>
      <c r="F1220">
        <v>5469486</v>
      </c>
      <c r="G1220" s="2">
        <v>44789</v>
      </c>
      <c r="H1220" s="2">
        <v>44805</v>
      </c>
      <c r="I1220" s="2"/>
      <c r="J1220" s="2"/>
      <c r="K1220" t="s">
        <v>1037</v>
      </c>
      <c r="L1220" s="2">
        <v>44790</v>
      </c>
      <c r="M1220" s="1">
        <f>Tabla1_Resueltas[[#This Row],[Resuelta]]-Tabla1_Resueltas[[#This Row],[Creada]]</f>
        <v>1</v>
      </c>
      <c r="N1220" s="1">
        <f>Tabla1_Resueltas[[#This Row],[Fecha Fin Escalado]]-Tabla1_Resueltas[[#This Row],[Fecha Inicio Escalado]]</f>
        <v>0</v>
      </c>
      <c r="O1220" s="1">
        <f>YEAR(Tabla1_Resueltas[[#This Row],[Resuelta]])</f>
        <v>2022</v>
      </c>
      <c r="P1220" s="1">
        <f>MONTH(Tabla1_Resueltas[[#This Row],[Resuelta]])</f>
        <v>8</v>
      </c>
      <c r="Q1220" s="1">
        <f>_xlfn.PERCENTILE.INC(Tabla1_Resueltas[CicleTime],0.85)</f>
        <v>28</v>
      </c>
      <c r="R1220" s="1">
        <f>_xlfn.PERCENTILE.INC(Tabla1_Resueltas[CicleTime],0.7)</f>
        <v>9</v>
      </c>
      <c r="S1220" s="1">
        <f>_xlfn.PERCENTILE.INC(Tabla1_Resueltas[CicleTime],0.5)</f>
        <v>3</v>
      </c>
    </row>
    <row r="1221" spans="1:19" x14ac:dyDescent="0.35">
      <c r="A1221" t="s">
        <v>19</v>
      </c>
      <c r="B1221" t="s">
        <v>2086</v>
      </c>
      <c r="C1221" t="s">
        <v>36</v>
      </c>
      <c r="D1221" t="s">
        <v>132</v>
      </c>
      <c r="E1221" t="s">
        <v>1264</v>
      </c>
      <c r="F1221">
        <v>5469470</v>
      </c>
      <c r="G1221" s="2">
        <v>44789</v>
      </c>
      <c r="H1221" s="2">
        <v>44806</v>
      </c>
      <c r="I1221" s="2">
        <v>44789</v>
      </c>
      <c r="J1221" s="2">
        <v>44791</v>
      </c>
      <c r="K1221" t="s">
        <v>1037</v>
      </c>
      <c r="L1221" s="2">
        <v>44791</v>
      </c>
      <c r="M1221" s="1">
        <f>Tabla1_Resueltas[[#This Row],[Resuelta]]-Tabla1_Resueltas[[#This Row],[Creada]]</f>
        <v>2</v>
      </c>
      <c r="N1221" s="1">
        <f>Tabla1_Resueltas[[#This Row],[Fecha Fin Escalado]]-Tabla1_Resueltas[[#This Row],[Fecha Inicio Escalado]]</f>
        <v>2</v>
      </c>
      <c r="O1221" s="1">
        <f>YEAR(Tabla1_Resueltas[[#This Row],[Resuelta]])</f>
        <v>2022</v>
      </c>
      <c r="P1221" s="1">
        <f>MONTH(Tabla1_Resueltas[[#This Row],[Resuelta]])</f>
        <v>8</v>
      </c>
      <c r="Q1221" s="1">
        <f>_xlfn.PERCENTILE.INC(Tabla1_Resueltas[CicleTime],0.85)</f>
        <v>28</v>
      </c>
      <c r="R1221" s="1">
        <f>_xlfn.PERCENTILE.INC(Tabla1_Resueltas[CicleTime],0.7)</f>
        <v>9</v>
      </c>
      <c r="S1221" s="1">
        <f>_xlfn.PERCENTILE.INC(Tabla1_Resueltas[CicleTime],0.5)</f>
        <v>3</v>
      </c>
    </row>
    <row r="1222" spans="1:19" x14ac:dyDescent="0.35">
      <c r="A1222" t="s">
        <v>19</v>
      </c>
      <c r="B1222" t="s">
        <v>2086</v>
      </c>
      <c r="C1222" t="s">
        <v>36</v>
      </c>
      <c r="D1222" t="s">
        <v>132</v>
      </c>
      <c r="E1222" t="s">
        <v>1265</v>
      </c>
      <c r="F1222">
        <v>5469468</v>
      </c>
      <c r="G1222" s="2">
        <v>44789</v>
      </c>
      <c r="H1222" s="2">
        <v>44805</v>
      </c>
      <c r="I1222" s="2"/>
      <c r="J1222" s="2"/>
      <c r="K1222" t="s">
        <v>1037</v>
      </c>
      <c r="L1222" s="2">
        <v>44790</v>
      </c>
      <c r="M1222" s="1">
        <f>Tabla1_Resueltas[[#This Row],[Resuelta]]-Tabla1_Resueltas[[#This Row],[Creada]]</f>
        <v>1</v>
      </c>
      <c r="N1222" s="1">
        <f>Tabla1_Resueltas[[#This Row],[Fecha Fin Escalado]]-Tabla1_Resueltas[[#This Row],[Fecha Inicio Escalado]]</f>
        <v>0</v>
      </c>
      <c r="O1222" s="1">
        <f>YEAR(Tabla1_Resueltas[[#This Row],[Resuelta]])</f>
        <v>2022</v>
      </c>
      <c r="P1222" s="1">
        <f>MONTH(Tabla1_Resueltas[[#This Row],[Resuelta]])</f>
        <v>8</v>
      </c>
      <c r="Q1222" s="1">
        <f>_xlfn.PERCENTILE.INC(Tabla1_Resueltas[CicleTime],0.85)</f>
        <v>28</v>
      </c>
      <c r="R1222" s="1">
        <f>_xlfn.PERCENTILE.INC(Tabla1_Resueltas[CicleTime],0.7)</f>
        <v>9</v>
      </c>
      <c r="S1222" s="1">
        <f>_xlfn.PERCENTILE.INC(Tabla1_Resueltas[CicleTime],0.5)</f>
        <v>3</v>
      </c>
    </row>
    <row r="1223" spans="1:19" x14ac:dyDescent="0.35">
      <c r="A1223" t="s">
        <v>19</v>
      </c>
      <c r="B1223" t="s">
        <v>2086</v>
      </c>
      <c r="C1223" t="s">
        <v>20</v>
      </c>
      <c r="D1223" t="s">
        <v>132</v>
      </c>
      <c r="E1223" t="s">
        <v>1266</v>
      </c>
      <c r="F1223">
        <v>5469463</v>
      </c>
      <c r="G1223" s="2">
        <v>44789</v>
      </c>
      <c r="H1223" s="2">
        <v>44804</v>
      </c>
      <c r="I1223" s="2"/>
      <c r="J1223" s="2"/>
      <c r="K1223" t="s">
        <v>1037</v>
      </c>
      <c r="L1223" s="2">
        <v>44789</v>
      </c>
      <c r="M1223" s="1">
        <f>Tabla1_Resueltas[[#This Row],[Resuelta]]-Tabla1_Resueltas[[#This Row],[Creada]]</f>
        <v>0</v>
      </c>
      <c r="N1223" s="1">
        <f>Tabla1_Resueltas[[#This Row],[Fecha Fin Escalado]]-Tabla1_Resueltas[[#This Row],[Fecha Inicio Escalado]]</f>
        <v>0</v>
      </c>
      <c r="O1223" s="1">
        <f>YEAR(Tabla1_Resueltas[[#This Row],[Resuelta]])</f>
        <v>2022</v>
      </c>
      <c r="P1223" s="1">
        <f>MONTH(Tabla1_Resueltas[[#This Row],[Resuelta]])</f>
        <v>8</v>
      </c>
      <c r="Q1223" s="1">
        <f>_xlfn.PERCENTILE.INC(Tabla1_Resueltas[CicleTime],0.85)</f>
        <v>28</v>
      </c>
      <c r="R1223" s="1">
        <f>_xlfn.PERCENTILE.INC(Tabla1_Resueltas[CicleTime],0.7)</f>
        <v>9</v>
      </c>
      <c r="S1223" s="1">
        <f>_xlfn.PERCENTILE.INC(Tabla1_Resueltas[CicleTime],0.5)</f>
        <v>3</v>
      </c>
    </row>
    <row r="1224" spans="1:19" x14ac:dyDescent="0.35">
      <c r="A1224" t="s">
        <v>19</v>
      </c>
      <c r="B1224" t="s">
        <v>2088</v>
      </c>
      <c r="C1224" t="s">
        <v>20</v>
      </c>
      <c r="D1224" t="s">
        <v>132</v>
      </c>
      <c r="E1224" t="s">
        <v>1267</v>
      </c>
      <c r="F1224">
        <v>5469420</v>
      </c>
      <c r="G1224" s="2">
        <v>44789</v>
      </c>
      <c r="H1224" s="2">
        <v>44804</v>
      </c>
      <c r="I1224" s="2"/>
      <c r="J1224" s="2"/>
      <c r="K1224" t="s">
        <v>1037</v>
      </c>
      <c r="L1224" s="2">
        <v>44789</v>
      </c>
      <c r="M1224" s="1">
        <f>Tabla1_Resueltas[[#This Row],[Resuelta]]-Tabla1_Resueltas[[#This Row],[Creada]]</f>
        <v>0</v>
      </c>
      <c r="N1224" s="1">
        <f>Tabla1_Resueltas[[#This Row],[Fecha Fin Escalado]]-Tabla1_Resueltas[[#This Row],[Fecha Inicio Escalado]]</f>
        <v>0</v>
      </c>
      <c r="O1224" s="1">
        <f>YEAR(Tabla1_Resueltas[[#This Row],[Resuelta]])</f>
        <v>2022</v>
      </c>
      <c r="P1224" s="1">
        <f>MONTH(Tabla1_Resueltas[[#This Row],[Resuelta]])</f>
        <v>8</v>
      </c>
      <c r="Q1224" s="1">
        <f>_xlfn.PERCENTILE.INC(Tabla1_Resueltas[CicleTime],0.85)</f>
        <v>28</v>
      </c>
      <c r="R1224" s="1">
        <f>_xlfn.PERCENTILE.INC(Tabla1_Resueltas[CicleTime],0.7)</f>
        <v>9</v>
      </c>
      <c r="S1224" s="1">
        <f>_xlfn.PERCENTILE.INC(Tabla1_Resueltas[CicleTime],0.5)</f>
        <v>3</v>
      </c>
    </row>
    <row r="1225" spans="1:19" x14ac:dyDescent="0.35">
      <c r="A1225" t="s">
        <v>19</v>
      </c>
      <c r="B1225" t="s">
        <v>2090</v>
      </c>
      <c r="C1225" t="s">
        <v>18</v>
      </c>
      <c r="D1225" t="s">
        <v>132</v>
      </c>
      <c r="E1225" t="s">
        <v>1268</v>
      </c>
      <c r="F1225">
        <v>5466780</v>
      </c>
      <c r="G1225" s="2">
        <v>44786</v>
      </c>
      <c r="H1225" s="2">
        <v>44811</v>
      </c>
      <c r="I1225" s="2"/>
      <c r="J1225" s="2"/>
      <c r="K1225" t="s">
        <v>1037</v>
      </c>
      <c r="L1225" s="2">
        <v>44796</v>
      </c>
      <c r="M1225" s="1">
        <f>Tabla1_Resueltas[[#This Row],[Resuelta]]-Tabla1_Resueltas[[#This Row],[Creada]]</f>
        <v>10</v>
      </c>
      <c r="N1225" s="1">
        <f>Tabla1_Resueltas[[#This Row],[Fecha Fin Escalado]]-Tabla1_Resueltas[[#This Row],[Fecha Inicio Escalado]]</f>
        <v>0</v>
      </c>
      <c r="O1225" s="1">
        <f>YEAR(Tabla1_Resueltas[[#This Row],[Resuelta]])</f>
        <v>2022</v>
      </c>
      <c r="P1225" s="1">
        <f>MONTH(Tabla1_Resueltas[[#This Row],[Resuelta]])</f>
        <v>8</v>
      </c>
      <c r="Q1225" s="1">
        <f>_xlfn.PERCENTILE.INC(Tabla1_Resueltas[CicleTime],0.85)</f>
        <v>28</v>
      </c>
      <c r="R1225" s="1">
        <f>_xlfn.PERCENTILE.INC(Tabla1_Resueltas[CicleTime],0.7)</f>
        <v>9</v>
      </c>
      <c r="S1225" s="1">
        <f>_xlfn.PERCENTILE.INC(Tabla1_Resueltas[CicleTime],0.5)</f>
        <v>3</v>
      </c>
    </row>
    <row r="1226" spans="1:19" x14ac:dyDescent="0.35">
      <c r="A1226" t="s">
        <v>17</v>
      </c>
      <c r="B1226" t="s">
        <v>2083</v>
      </c>
      <c r="C1226" t="s">
        <v>20</v>
      </c>
      <c r="D1226" t="s">
        <v>132</v>
      </c>
      <c r="E1226" t="s">
        <v>1269</v>
      </c>
      <c r="F1226">
        <v>5465286</v>
      </c>
      <c r="G1226" s="2">
        <v>44785</v>
      </c>
      <c r="H1226" s="2">
        <v>44800</v>
      </c>
      <c r="I1226" s="2"/>
      <c r="J1226" s="2"/>
      <c r="K1226" t="s">
        <v>1037</v>
      </c>
      <c r="L1226" s="2">
        <v>44785</v>
      </c>
      <c r="M1226" s="1">
        <f>Tabla1_Resueltas[[#This Row],[Resuelta]]-Tabla1_Resueltas[[#This Row],[Creada]]</f>
        <v>0</v>
      </c>
      <c r="N1226" s="1">
        <f>Tabla1_Resueltas[[#This Row],[Fecha Fin Escalado]]-Tabla1_Resueltas[[#This Row],[Fecha Inicio Escalado]]</f>
        <v>0</v>
      </c>
      <c r="O1226" s="1">
        <f>YEAR(Tabla1_Resueltas[[#This Row],[Resuelta]])</f>
        <v>2022</v>
      </c>
      <c r="P1226" s="1">
        <f>MONTH(Tabla1_Resueltas[[#This Row],[Resuelta]])</f>
        <v>8</v>
      </c>
      <c r="Q1226" s="1">
        <f>_xlfn.PERCENTILE.INC(Tabla1_Resueltas[CicleTime],0.85)</f>
        <v>28</v>
      </c>
      <c r="R1226" s="1">
        <f>_xlfn.PERCENTILE.INC(Tabla1_Resueltas[CicleTime],0.7)</f>
        <v>9</v>
      </c>
      <c r="S1226" s="1">
        <f>_xlfn.PERCENTILE.INC(Tabla1_Resueltas[CicleTime],0.5)</f>
        <v>3</v>
      </c>
    </row>
    <row r="1227" spans="1:19" x14ac:dyDescent="0.35">
      <c r="A1227" t="s">
        <v>19</v>
      </c>
      <c r="B1227" t="s">
        <v>2086</v>
      </c>
      <c r="C1227" t="s">
        <v>20</v>
      </c>
      <c r="D1227" t="s">
        <v>132</v>
      </c>
      <c r="E1227" t="s">
        <v>1270</v>
      </c>
      <c r="F1227">
        <v>5463069</v>
      </c>
      <c r="G1227" s="2">
        <v>44785</v>
      </c>
      <c r="H1227" s="2">
        <v>44800</v>
      </c>
      <c r="I1227" s="2"/>
      <c r="J1227" s="2"/>
      <c r="K1227" t="s">
        <v>1037</v>
      </c>
      <c r="L1227" s="2">
        <v>44785</v>
      </c>
      <c r="M1227" s="1">
        <f>Tabla1_Resueltas[[#This Row],[Resuelta]]-Tabla1_Resueltas[[#This Row],[Creada]]</f>
        <v>0</v>
      </c>
      <c r="N1227" s="1">
        <f>Tabla1_Resueltas[[#This Row],[Fecha Fin Escalado]]-Tabla1_Resueltas[[#This Row],[Fecha Inicio Escalado]]</f>
        <v>0</v>
      </c>
      <c r="O1227" s="1">
        <f>YEAR(Tabla1_Resueltas[[#This Row],[Resuelta]])</f>
        <v>2022</v>
      </c>
      <c r="P1227" s="1">
        <f>MONTH(Tabla1_Resueltas[[#This Row],[Resuelta]])</f>
        <v>8</v>
      </c>
      <c r="Q1227" s="1">
        <f>_xlfn.PERCENTILE.INC(Tabla1_Resueltas[CicleTime],0.85)</f>
        <v>28</v>
      </c>
      <c r="R1227" s="1">
        <f>_xlfn.PERCENTILE.INC(Tabla1_Resueltas[CicleTime],0.7)</f>
        <v>9</v>
      </c>
      <c r="S1227" s="1">
        <f>_xlfn.PERCENTILE.INC(Tabla1_Resueltas[CicleTime],0.5)</f>
        <v>3</v>
      </c>
    </row>
    <row r="1228" spans="1:19" x14ac:dyDescent="0.35">
      <c r="A1228" t="s">
        <v>19</v>
      </c>
      <c r="B1228" t="s">
        <v>2086</v>
      </c>
      <c r="C1228" t="s">
        <v>43</v>
      </c>
      <c r="D1228" t="s">
        <v>132</v>
      </c>
      <c r="E1228" t="s">
        <v>1271</v>
      </c>
      <c r="F1228">
        <v>5463181</v>
      </c>
      <c r="G1228" s="2">
        <v>44785</v>
      </c>
      <c r="H1228" s="2">
        <v>44812</v>
      </c>
      <c r="I1228" s="2">
        <v>44785</v>
      </c>
      <c r="J1228" s="2">
        <v>44797</v>
      </c>
      <c r="K1228" t="s">
        <v>1037</v>
      </c>
      <c r="L1228" s="2">
        <v>44797</v>
      </c>
      <c r="M1228" s="1">
        <f>Tabla1_Resueltas[[#This Row],[Resuelta]]-Tabla1_Resueltas[[#This Row],[Creada]]</f>
        <v>12</v>
      </c>
      <c r="N1228" s="1">
        <f>Tabla1_Resueltas[[#This Row],[Fecha Fin Escalado]]-Tabla1_Resueltas[[#This Row],[Fecha Inicio Escalado]]</f>
        <v>12</v>
      </c>
      <c r="O1228" s="1">
        <f>YEAR(Tabla1_Resueltas[[#This Row],[Resuelta]])</f>
        <v>2022</v>
      </c>
      <c r="P1228" s="1">
        <f>MONTH(Tabla1_Resueltas[[#This Row],[Resuelta]])</f>
        <v>8</v>
      </c>
      <c r="Q1228" s="1">
        <f>_xlfn.PERCENTILE.INC(Tabla1_Resueltas[CicleTime],0.85)</f>
        <v>28</v>
      </c>
      <c r="R1228" s="1">
        <f>_xlfn.PERCENTILE.INC(Tabla1_Resueltas[CicleTime],0.7)</f>
        <v>9</v>
      </c>
      <c r="S1228" s="1">
        <f>_xlfn.PERCENTILE.INC(Tabla1_Resueltas[CicleTime],0.5)</f>
        <v>3</v>
      </c>
    </row>
    <row r="1229" spans="1:19" x14ac:dyDescent="0.35">
      <c r="A1229" t="s">
        <v>19</v>
      </c>
      <c r="B1229" t="s">
        <v>2084</v>
      </c>
      <c r="C1229" t="s">
        <v>36</v>
      </c>
      <c r="D1229" t="s">
        <v>132</v>
      </c>
      <c r="E1229" t="s">
        <v>1272</v>
      </c>
      <c r="F1229">
        <v>5463039</v>
      </c>
      <c r="G1229" s="2">
        <v>44785</v>
      </c>
      <c r="H1229" s="2">
        <v>44800</v>
      </c>
      <c r="I1229" s="2"/>
      <c r="J1229" s="2"/>
      <c r="K1229" t="s">
        <v>1037</v>
      </c>
      <c r="L1229" s="2">
        <v>44785</v>
      </c>
      <c r="M1229" s="1">
        <f>Tabla1_Resueltas[[#This Row],[Resuelta]]-Tabla1_Resueltas[[#This Row],[Creada]]</f>
        <v>0</v>
      </c>
      <c r="N1229" s="1">
        <f>Tabla1_Resueltas[[#This Row],[Fecha Fin Escalado]]-Tabla1_Resueltas[[#This Row],[Fecha Inicio Escalado]]</f>
        <v>0</v>
      </c>
      <c r="O1229" s="1">
        <f>YEAR(Tabla1_Resueltas[[#This Row],[Resuelta]])</f>
        <v>2022</v>
      </c>
      <c r="P1229" s="1">
        <f>MONTH(Tabla1_Resueltas[[#This Row],[Resuelta]])</f>
        <v>8</v>
      </c>
      <c r="Q1229" s="1">
        <f>_xlfn.PERCENTILE.INC(Tabla1_Resueltas[CicleTime],0.85)</f>
        <v>28</v>
      </c>
      <c r="R1229" s="1">
        <f>_xlfn.PERCENTILE.INC(Tabla1_Resueltas[CicleTime],0.7)</f>
        <v>9</v>
      </c>
      <c r="S1229" s="1">
        <f>_xlfn.PERCENTILE.INC(Tabla1_Resueltas[CicleTime],0.5)</f>
        <v>3</v>
      </c>
    </row>
    <row r="1230" spans="1:19" x14ac:dyDescent="0.35">
      <c r="A1230" t="s">
        <v>17</v>
      </c>
      <c r="B1230" t="s">
        <v>2083</v>
      </c>
      <c r="C1230" t="s">
        <v>20</v>
      </c>
      <c r="D1230" t="s">
        <v>132</v>
      </c>
      <c r="E1230" t="s">
        <v>1273</v>
      </c>
      <c r="F1230">
        <v>5459083</v>
      </c>
      <c r="G1230" s="2">
        <v>44784</v>
      </c>
      <c r="H1230" s="2">
        <v>44799</v>
      </c>
      <c r="I1230" s="2"/>
      <c r="J1230" s="2"/>
      <c r="K1230" t="s">
        <v>1037</v>
      </c>
      <c r="L1230" s="2">
        <v>44784</v>
      </c>
      <c r="M1230" s="1">
        <f>Tabla1_Resueltas[[#This Row],[Resuelta]]-Tabla1_Resueltas[[#This Row],[Creada]]</f>
        <v>0</v>
      </c>
      <c r="N1230" s="1">
        <f>Tabla1_Resueltas[[#This Row],[Fecha Fin Escalado]]-Tabla1_Resueltas[[#This Row],[Fecha Inicio Escalado]]</f>
        <v>0</v>
      </c>
      <c r="O1230" s="1">
        <f>YEAR(Tabla1_Resueltas[[#This Row],[Resuelta]])</f>
        <v>2022</v>
      </c>
      <c r="P1230" s="1">
        <f>MONTH(Tabla1_Resueltas[[#This Row],[Resuelta]])</f>
        <v>8</v>
      </c>
      <c r="Q1230" s="1">
        <f>_xlfn.PERCENTILE.INC(Tabla1_Resueltas[CicleTime],0.85)</f>
        <v>28</v>
      </c>
      <c r="R1230" s="1">
        <f>_xlfn.PERCENTILE.INC(Tabla1_Resueltas[CicleTime],0.7)</f>
        <v>9</v>
      </c>
      <c r="S1230" s="1">
        <f>_xlfn.PERCENTILE.INC(Tabla1_Resueltas[CicleTime],0.5)</f>
        <v>3</v>
      </c>
    </row>
    <row r="1231" spans="1:19" x14ac:dyDescent="0.35">
      <c r="A1231" t="s">
        <v>19</v>
      </c>
      <c r="B1231" t="s">
        <v>2088</v>
      </c>
      <c r="C1231" t="s">
        <v>36</v>
      </c>
      <c r="D1231" t="s">
        <v>132</v>
      </c>
      <c r="E1231" t="s">
        <v>1274</v>
      </c>
      <c r="F1231">
        <v>5459218</v>
      </c>
      <c r="G1231" s="2">
        <v>44784</v>
      </c>
      <c r="H1231" s="2">
        <v>44800</v>
      </c>
      <c r="I1231" s="2">
        <v>44784</v>
      </c>
      <c r="J1231" s="2">
        <v>44785</v>
      </c>
      <c r="K1231" t="s">
        <v>1037</v>
      </c>
      <c r="L1231" s="2">
        <v>44785</v>
      </c>
      <c r="M1231" s="1">
        <f>Tabla1_Resueltas[[#This Row],[Resuelta]]-Tabla1_Resueltas[[#This Row],[Creada]]</f>
        <v>1</v>
      </c>
      <c r="N1231" s="1">
        <f>Tabla1_Resueltas[[#This Row],[Fecha Fin Escalado]]-Tabla1_Resueltas[[#This Row],[Fecha Inicio Escalado]]</f>
        <v>1</v>
      </c>
      <c r="O1231" s="1">
        <f>YEAR(Tabla1_Resueltas[[#This Row],[Resuelta]])</f>
        <v>2022</v>
      </c>
      <c r="P1231" s="1">
        <f>MONTH(Tabla1_Resueltas[[#This Row],[Resuelta]])</f>
        <v>8</v>
      </c>
      <c r="Q1231" s="1">
        <f>_xlfn.PERCENTILE.INC(Tabla1_Resueltas[CicleTime],0.85)</f>
        <v>28</v>
      </c>
      <c r="R1231" s="1">
        <f>_xlfn.PERCENTILE.INC(Tabla1_Resueltas[CicleTime],0.7)</f>
        <v>9</v>
      </c>
      <c r="S1231" s="1">
        <f>_xlfn.PERCENTILE.INC(Tabla1_Resueltas[CicleTime],0.5)</f>
        <v>3</v>
      </c>
    </row>
    <row r="1232" spans="1:19" x14ac:dyDescent="0.35">
      <c r="A1232" t="s">
        <v>19</v>
      </c>
      <c r="B1232" t="s">
        <v>2090</v>
      </c>
      <c r="C1232" t="s">
        <v>18</v>
      </c>
      <c r="D1232" t="s">
        <v>132</v>
      </c>
      <c r="E1232" t="s">
        <v>1275</v>
      </c>
      <c r="F1232">
        <v>5458731</v>
      </c>
      <c r="G1232" s="2">
        <v>44784</v>
      </c>
      <c r="H1232" s="2">
        <v>44800</v>
      </c>
      <c r="I1232" s="2"/>
      <c r="J1232" s="2"/>
      <c r="K1232" t="s">
        <v>1037</v>
      </c>
      <c r="L1232" s="2">
        <v>44785</v>
      </c>
      <c r="M1232" s="1">
        <f>Tabla1_Resueltas[[#This Row],[Resuelta]]-Tabla1_Resueltas[[#This Row],[Creada]]</f>
        <v>1</v>
      </c>
      <c r="N1232" s="1">
        <f>Tabla1_Resueltas[[#This Row],[Fecha Fin Escalado]]-Tabla1_Resueltas[[#This Row],[Fecha Inicio Escalado]]</f>
        <v>0</v>
      </c>
      <c r="O1232" s="1">
        <f>YEAR(Tabla1_Resueltas[[#This Row],[Resuelta]])</f>
        <v>2022</v>
      </c>
      <c r="P1232" s="1">
        <f>MONTH(Tabla1_Resueltas[[#This Row],[Resuelta]])</f>
        <v>8</v>
      </c>
      <c r="Q1232" s="1">
        <f>_xlfn.PERCENTILE.INC(Tabla1_Resueltas[CicleTime],0.85)</f>
        <v>28</v>
      </c>
      <c r="R1232" s="1">
        <f>_xlfn.PERCENTILE.INC(Tabla1_Resueltas[CicleTime],0.7)</f>
        <v>9</v>
      </c>
      <c r="S1232" s="1">
        <f>_xlfn.PERCENTILE.INC(Tabla1_Resueltas[CicleTime],0.5)</f>
        <v>3</v>
      </c>
    </row>
    <row r="1233" spans="1:19" x14ac:dyDescent="0.35">
      <c r="A1233" t="s">
        <v>19</v>
      </c>
      <c r="B1233" t="s">
        <v>2088</v>
      </c>
      <c r="C1233" t="s">
        <v>20</v>
      </c>
      <c r="D1233" t="s">
        <v>132</v>
      </c>
      <c r="E1233" t="s">
        <v>1276</v>
      </c>
      <c r="F1233">
        <v>5454940</v>
      </c>
      <c r="G1233" s="2">
        <v>44783</v>
      </c>
      <c r="H1233" s="2">
        <v>44800</v>
      </c>
      <c r="I1233" s="2">
        <v>44783</v>
      </c>
      <c r="J1233" s="2">
        <v>44784</v>
      </c>
      <c r="K1233" t="s">
        <v>1037</v>
      </c>
      <c r="L1233" s="2">
        <v>44784</v>
      </c>
      <c r="M1233" s="1">
        <f>Tabla1_Resueltas[[#This Row],[Resuelta]]-Tabla1_Resueltas[[#This Row],[Creada]]</f>
        <v>1</v>
      </c>
      <c r="N1233" s="1">
        <f>Tabla1_Resueltas[[#This Row],[Fecha Fin Escalado]]-Tabla1_Resueltas[[#This Row],[Fecha Inicio Escalado]]</f>
        <v>1</v>
      </c>
      <c r="O1233" s="1">
        <f>YEAR(Tabla1_Resueltas[[#This Row],[Resuelta]])</f>
        <v>2022</v>
      </c>
      <c r="P1233" s="1">
        <f>MONTH(Tabla1_Resueltas[[#This Row],[Resuelta]])</f>
        <v>8</v>
      </c>
      <c r="Q1233" s="1">
        <f>_xlfn.PERCENTILE.INC(Tabla1_Resueltas[CicleTime],0.85)</f>
        <v>28</v>
      </c>
      <c r="R1233" s="1">
        <f>_xlfn.PERCENTILE.INC(Tabla1_Resueltas[CicleTime],0.7)</f>
        <v>9</v>
      </c>
      <c r="S1233" s="1">
        <f>_xlfn.PERCENTILE.INC(Tabla1_Resueltas[CicleTime],0.5)</f>
        <v>3</v>
      </c>
    </row>
    <row r="1234" spans="1:19" x14ac:dyDescent="0.35">
      <c r="A1234" t="s">
        <v>19</v>
      </c>
      <c r="B1234" t="s">
        <v>2086</v>
      </c>
      <c r="C1234" t="s">
        <v>36</v>
      </c>
      <c r="D1234" t="s">
        <v>132</v>
      </c>
      <c r="E1234" t="s">
        <v>1277</v>
      </c>
      <c r="F1234">
        <v>5452940</v>
      </c>
      <c r="G1234" s="2">
        <v>44783</v>
      </c>
      <c r="H1234" s="2">
        <v>44798</v>
      </c>
      <c r="I1234" s="2">
        <v>44783</v>
      </c>
      <c r="J1234" s="2">
        <v>44783</v>
      </c>
      <c r="K1234" t="s">
        <v>1037</v>
      </c>
      <c r="L1234" s="2">
        <v>44783</v>
      </c>
      <c r="M1234" s="1">
        <f>Tabla1_Resueltas[[#This Row],[Resuelta]]-Tabla1_Resueltas[[#This Row],[Creada]]</f>
        <v>0</v>
      </c>
      <c r="N1234" s="1">
        <f>Tabla1_Resueltas[[#This Row],[Fecha Fin Escalado]]-Tabla1_Resueltas[[#This Row],[Fecha Inicio Escalado]]</f>
        <v>0</v>
      </c>
      <c r="O1234" s="1">
        <f>YEAR(Tabla1_Resueltas[[#This Row],[Resuelta]])</f>
        <v>2022</v>
      </c>
      <c r="P1234" s="1">
        <f>MONTH(Tabla1_Resueltas[[#This Row],[Resuelta]])</f>
        <v>8</v>
      </c>
      <c r="Q1234" s="1">
        <f>_xlfn.PERCENTILE.INC(Tabla1_Resueltas[CicleTime],0.85)</f>
        <v>28</v>
      </c>
      <c r="R1234" s="1">
        <f>_xlfn.PERCENTILE.INC(Tabla1_Resueltas[CicleTime],0.7)</f>
        <v>9</v>
      </c>
      <c r="S1234" s="1">
        <f>_xlfn.PERCENTILE.INC(Tabla1_Resueltas[CicleTime],0.5)</f>
        <v>3</v>
      </c>
    </row>
    <row r="1235" spans="1:19" x14ac:dyDescent="0.35">
      <c r="A1235" t="s">
        <v>19</v>
      </c>
      <c r="B1235" t="s">
        <v>2086</v>
      </c>
      <c r="C1235" t="s">
        <v>43</v>
      </c>
      <c r="D1235" t="s">
        <v>132</v>
      </c>
      <c r="E1235" t="s">
        <v>1278</v>
      </c>
      <c r="F1235">
        <v>5452938</v>
      </c>
      <c r="G1235" s="2">
        <v>44783</v>
      </c>
      <c r="H1235" s="2">
        <v>44799</v>
      </c>
      <c r="I1235" s="2">
        <v>44783</v>
      </c>
      <c r="J1235" s="2">
        <v>44783</v>
      </c>
      <c r="K1235" t="s">
        <v>1037</v>
      </c>
      <c r="L1235" s="2">
        <v>44783</v>
      </c>
      <c r="M1235" s="1">
        <f>Tabla1_Resueltas[[#This Row],[Resuelta]]-Tabla1_Resueltas[[#This Row],[Creada]]</f>
        <v>0</v>
      </c>
      <c r="N1235" s="1">
        <f>Tabla1_Resueltas[[#This Row],[Fecha Fin Escalado]]-Tabla1_Resueltas[[#This Row],[Fecha Inicio Escalado]]</f>
        <v>0</v>
      </c>
      <c r="O1235" s="1">
        <f>YEAR(Tabla1_Resueltas[[#This Row],[Resuelta]])</f>
        <v>2022</v>
      </c>
      <c r="P1235" s="1">
        <f>MONTH(Tabla1_Resueltas[[#This Row],[Resuelta]])</f>
        <v>8</v>
      </c>
      <c r="Q1235" s="1">
        <f>_xlfn.PERCENTILE.INC(Tabla1_Resueltas[CicleTime],0.85)</f>
        <v>28</v>
      </c>
      <c r="R1235" s="1">
        <f>_xlfn.PERCENTILE.INC(Tabla1_Resueltas[CicleTime],0.7)</f>
        <v>9</v>
      </c>
      <c r="S1235" s="1">
        <f>_xlfn.PERCENTILE.INC(Tabla1_Resueltas[CicleTime],0.5)</f>
        <v>3</v>
      </c>
    </row>
    <row r="1236" spans="1:19" x14ac:dyDescent="0.35">
      <c r="A1236" t="s">
        <v>19</v>
      </c>
      <c r="B1236" t="s">
        <v>2088</v>
      </c>
      <c r="C1236" t="s">
        <v>20</v>
      </c>
      <c r="D1236" t="s">
        <v>132</v>
      </c>
      <c r="E1236" t="s">
        <v>1279</v>
      </c>
      <c r="F1236">
        <v>5452915</v>
      </c>
      <c r="G1236" s="2">
        <v>44783</v>
      </c>
      <c r="H1236" s="2">
        <v>44799</v>
      </c>
      <c r="I1236" s="2">
        <v>44783</v>
      </c>
      <c r="J1236" s="2">
        <v>44783</v>
      </c>
      <c r="K1236" t="s">
        <v>1037</v>
      </c>
      <c r="L1236" s="2">
        <v>44783</v>
      </c>
      <c r="M1236" s="1">
        <f>Tabla1_Resueltas[[#This Row],[Resuelta]]-Tabla1_Resueltas[[#This Row],[Creada]]</f>
        <v>0</v>
      </c>
      <c r="N1236" s="1">
        <f>Tabla1_Resueltas[[#This Row],[Fecha Fin Escalado]]-Tabla1_Resueltas[[#This Row],[Fecha Inicio Escalado]]</f>
        <v>0</v>
      </c>
      <c r="O1236" s="1">
        <f>YEAR(Tabla1_Resueltas[[#This Row],[Resuelta]])</f>
        <v>2022</v>
      </c>
      <c r="P1236" s="1">
        <f>MONTH(Tabla1_Resueltas[[#This Row],[Resuelta]])</f>
        <v>8</v>
      </c>
      <c r="Q1236" s="1">
        <f>_xlfn.PERCENTILE.INC(Tabla1_Resueltas[CicleTime],0.85)</f>
        <v>28</v>
      </c>
      <c r="R1236" s="1">
        <f>_xlfn.PERCENTILE.INC(Tabla1_Resueltas[CicleTime],0.7)</f>
        <v>9</v>
      </c>
      <c r="S1236" s="1">
        <f>_xlfn.PERCENTILE.INC(Tabla1_Resueltas[CicleTime],0.5)</f>
        <v>3</v>
      </c>
    </row>
    <row r="1237" spans="1:19" x14ac:dyDescent="0.35">
      <c r="A1237" t="s">
        <v>19</v>
      </c>
      <c r="B1237" t="s">
        <v>2084</v>
      </c>
      <c r="C1237" t="s">
        <v>36</v>
      </c>
      <c r="D1237" t="s">
        <v>132</v>
      </c>
      <c r="E1237" t="s">
        <v>1280</v>
      </c>
      <c r="F1237">
        <v>5448937</v>
      </c>
      <c r="G1237" s="2">
        <v>44782</v>
      </c>
      <c r="H1237" s="2">
        <v>44810</v>
      </c>
      <c r="I1237" s="2">
        <v>44782</v>
      </c>
      <c r="J1237" s="2">
        <v>44795</v>
      </c>
      <c r="K1237" t="s">
        <v>1037</v>
      </c>
      <c r="L1237" s="2">
        <v>44795</v>
      </c>
      <c r="M1237" s="1">
        <f>Tabla1_Resueltas[[#This Row],[Resuelta]]-Tabla1_Resueltas[[#This Row],[Creada]]</f>
        <v>13</v>
      </c>
      <c r="N1237" s="1">
        <f>Tabla1_Resueltas[[#This Row],[Fecha Fin Escalado]]-Tabla1_Resueltas[[#This Row],[Fecha Inicio Escalado]]</f>
        <v>13</v>
      </c>
      <c r="O1237" s="1">
        <f>YEAR(Tabla1_Resueltas[[#This Row],[Resuelta]])</f>
        <v>2022</v>
      </c>
      <c r="P1237" s="1">
        <f>MONTH(Tabla1_Resueltas[[#This Row],[Resuelta]])</f>
        <v>8</v>
      </c>
      <c r="Q1237" s="1">
        <f>_xlfn.PERCENTILE.INC(Tabla1_Resueltas[CicleTime],0.85)</f>
        <v>28</v>
      </c>
      <c r="R1237" s="1">
        <f>_xlfn.PERCENTILE.INC(Tabla1_Resueltas[CicleTime],0.7)</f>
        <v>9</v>
      </c>
      <c r="S1237" s="1">
        <f>_xlfn.PERCENTILE.INC(Tabla1_Resueltas[CicleTime],0.5)</f>
        <v>3</v>
      </c>
    </row>
    <row r="1238" spans="1:19" x14ac:dyDescent="0.35">
      <c r="A1238" t="s">
        <v>19</v>
      </c>
      <c r="B1238" t="s">
        <v>2088</v>
      </c>
      <c r="C1238" t="s">
        <v>20</v>
      </c>
      <c r="D1238" t="s">
        <v>132</v>
      </c>
      <c r="E1238" t="s">
        <v>1281</v>
      </c>
      <c r="F1238">
        <v>5448201</v>
      </c>
      <c r="G1238" s="2">
        <v>44782</v>
      </c>
      <c r="H1238" s="2">
        <v>44797</v>
      </c>
      <c r="I1238" s="2"/>
      <c r="J1238" s="2"/>
      <c r="K1238" t="s">
        <v>1037</v>
      </c>
      <c r="L1238" s="2">
        <v>44782</v>
      </c>
      <c r="M1238" s="1">
        <f>Tabla1_Resueltas[[#This Row],[Resuelta]]-Tabla1_Resueltas[[#This Row],[Creada]]</f>
        <v>0</v>
      </c>
      <c r="N1238" s="1">
        <f>Tabla1_Resueltas[[#This Row],[Fecha Fin Escalado]]-Tabla1_Resueltas[[#This Row],[Fecha Inicio Escalado]]</f>
        <v>0</v>
      </c>
      <c r="O1238" s="1">
        <f>YEAR(Tabla1_Resueltas[[#This Row],[Resuelta]])</f>
        <v>2022</v>
      </c>
      <c r="P1238" s="1">
        <f>MONTH(Tabla1_Resueltas[[#This Row],[Resuelta]])</f>
        <v>8</v>
      </c>
      <c r="Q1238" s="1">
        <f>_xlfn.PERCENTILE.INC(Tabla1_Resueltas[CicleTime],0.85)</f>
        <v>28</v>
      </c>
      <c r="R1238" s="1">
        <f>_xlfn.PERCENTILE.INC(Tabla1_Resueltas[CicleTime],0.7)</f>
        <v>9</v>
      </c>
      <c r="S1238" s="1">
        <f>_xlfn.PERCENTILE.INC(Tabla1_Resueltas[CicleTime],0.5)</f>
        <v>3</v>
      </c>
    </row>
    <row r="1239" spans="1:19" x14ac:dyDescent="0.35">
      <c r="A1239" t="s">
        <v>19</v>
      </c>
      <c r="B1239" t="s">
        <v>2084</v>
      </c>
      <c r="C1239" t="s">
        <v>20</v>
      </c>
      <c r="D1239" t="s">
        <v>132</v>
      </c>
      <c r="E1239" t="s">
        <v>1282</v>
      </c>
      <c r="F1239">
        <v>5447716</v>
      </c>
      <c r="G1239" s="2">
        <v>44782</v>
      </c>
      <c r="H1239" s="2">
        <v>44799</v>
      </c>
      <c r="I1239" s="2">
        <v>44782</v>
      </c>
      <c r="J1239" s="2">
        <v>44784</v>
      </c>
      <c r="K1239" t="s">
        <v>1037</v>
      </c>
      <c r="L1239" s="2">
        <v>44784</v>
      </c>
      <c r="M1239" s="1">
        <f>Tabla1_Resueltas[[#This Row],[Resuelta]]-Tabla1_Resueltas[[#This Row],[Creada]]</f>
        <v>2</v>
      </c>
      <c r="N1239" s="1">
        <f>Tabla1_Resueltas[[#This Row],[Fecha Fin Escalado]]-Tabla1_Resueltas[[#This Row],[Fecha Inicio Escalado]]</f>
        <v>2</v>
      </c>
      <c r="O1239" s="1">
        <f>YEAR(Tabla1_Resueltas[[#This Row],[Resuelta]])</f>
        <v>2022</v>
      </c>
      <c r="P1239" s="1">
        <f>MONTH(Tabla1_Resueltas[[#This Row],[Resuelta]])</f>
        <v>8</v>
      </c>
      <c r="Q1239" s="1">
        <f>_xlfn.PERCENTILE.INC(Tabla1_Resueltas[CicleTime],0.85)</f>
        <v>28</v>
      </c>
      <c r="R1239" s="1">
        <f>_xlfn.PERCENTILE.INC(Tabla1_Resueltas[CicleTime],0.7)</f>
        <v>9</v>
      </c>
      <c r="S1239" s="1">
        <f>_xlfn.PERCENTILE.INC(Tabla1_Resueltas[CicleTime],0.5)</f>
        <v>3</v>
      </c>
    </row>
    <row r="1240" spans="1:19" x14ac:dyDescent="0.35">
      <c r="A1240" t="s">
        <v>19</v>
      </c>
      <c r="B1240" t="s">
        <v>2086</v>
      </c>
      <c r="C1240" t="s">
        <v>36</v>
      </c>
      <c r="D1240" t="s">
        <v>132</v>
      </c>
      <c r="E1240" t="s">
        <v>1283</v>
      </c>
      <c r="F1240">
        <v>5447190</v>
      </c>
      <c r="G1240" s="2">
        <v>44782</v>
      </c>
      <c r="H1240" s="2">
        <v>44797</v>
      </c>
      <c r="I1240" s="2"/>
      <c r="J1240" s="2"/>
      <c r="K1240" t="s">
        <v>1037</v>
      </c>
      <c r="L1240" s="2">
        <v>44782</v>
      </c>
      <c r="M1240" s="1">
        <f>Tabla1_Resueltas[[#This Row],[Resuelta]]-Tabla1_Resueltas[[#This Row],[Creada]]</f>
        <v>0</v>
      </c>
      <c r="N1240" s="1">
        <f>Tabla1_Resueltas[[#This Row],[Fecha Fin Escalado]]-Tabla1_Resueltas[[#This Row],[Fecha Inicio Escalado]]</f>
        <v>0</v>
      </c>
      <c r="O1240" s="1">
        <f>YEAR(Tabla1_Resueltas[[#This Row],[Resuelta]])</f>
        <v>2022</v>
      </c>
      <c r="P1240" s="1">
        <f>MONTH(Tabla1_Resueltas[[#This Row],[Resuelta]])</f>
        <v>8</v>
      </c>
      <c r="Q1240" s="1">
        <f>_xlfn.PERCENTILE.INC(Tabla1_Resueltas[CicleTime],0.85)</f>
        <v>28</v>
      </c>
      <c r="R1240" s="1">
        <f>_xlfn.PERCENTILE.INC(Tabla1_Resueltas[CicleTime],0.7)</f>
        <v>9</v>
      </c>
      <c r="S1240" s="1">
        <f>_xlfn.PERCENTILE.INC(Tabla1_Resueltas[CicleTime],0.5)</f>
        <v>3</v>
      </c>
    </row>
    <row r="1241" spans="1:19" x14ac:dyDescent="0.35">
      <c r="A1241" t="s">
        <v>17</v>
      </c>
      <c r="B1241" t="s">
        <v>2083</v>
      </c>
      <c r="C1241" t="s">
        <v>20</v>
      </c>
      <c r="D1241" t="s">
        <v>132</v>
      </c>
      <c r="E1241" t="s">
        <v>1284</v>
      </c>
      <c r="F1241">
        <v>5444041</v>
      </c>
      <c r="G1241" s="2">
        <v>44781</v>
      </c>
      <c r="H1241" s="2">
        <v>44797</v>
      </c>
      <c r="I1241" s="2"/>
      <c r="J1241" s="2"/>
      <c r="K1241" t="s">
        <v>1037</v>
      </c>
      <c r="L1241" s="2">
        <v>44781</v>
      </c>
      <c r="M1241" s="1">
        <f>Tabla1_Resueltas[[#This Row],[Resuelta]]-Tabla1_Resueltas[[#This Row],[Creada]]</f>
        <v>0</v>
      </c>
      <c r="N1241" s="1">
        <f>Tabla1_Resueltas[[#This Row],[Fecha Fin Escalado]]-Tabla1_Resueltas[[#This Row],[Fecha Inicio Escalado]]</f>
        <v>0</v>
      </c>
      <c r="O1241" s="1">
        <f>YEAR(Tabla1_Resueltas[[#This Row],[Resuelta]])</f>
        <v>2022</v>
      </c>
      <c r="P1241" s="1">
        <f>MONTH(Tabla1_Resueltas[[#This Row],[Resuelta]])</f>
        <v>8</v>
      </c>
      <c r="Q1241" s="1">
        <f>_xlfn.PERCENTILE.INC(Tabla1_Resueltas[CicleTime],0.85)</f>
        <v>28</v>
      </c>
      <c r="R1241" s="1">
        <f>_xlfn.PERCENTILE.INC(Tabla1_Resueltas[CicleTime],0.7)</f>
        <v>9</v>
      </c>
      <c r="S1241" s="1">
        <f>_xlfn.PERCENTILE.INC(Tabla1_Resueltas[CicleTime],0.5)</f>
        <v>3</v>
      </c>
    </row>
    <row r="1242" spans="1:19" x14ac:dyDescent="0.35">
      <c r="A1242" t="s">
        <v>19</v>
      </c>
      <c r="B1242" t="s">
        <v>2099</v>
      </c>
      <c r="C1242" t="s">
        <v>36</v>
      </c>
      <c r="D1242" t="s">
        <v>132</v>
      </c>
      <c r="E1242" t="s">
        <v>1285</v>
      </c>
      <c r="F1242">
        <v>5442212</v>
      </c>
      <c r="G1242" s="2">
        <v>44781</v>
      </c>
      <c r="H1242" s="2">
        <v>44813</v>
      </c>
      <c r="I1242" s="2">
        <v>44791</v>
      </c>
      <c r="J1242" s="2">
        <v>44798</v>
      </c>
      <c r="K1242" t="s">
        <v>1037</v>
      </c>
      <c r="L1242" s="2">
        <v>44798</v>
      </c>
      <c r="M1242" s="1">
        <f>Tabla1_Resueltas[[#This Row],[Resuelta]]-Tabla1_Resueltas[[#This Row],[Creada]]</f>
        <v>17</v>
      </c>
      <c r="N1242" s="1">
        <f>Tabla1_Resueltas[[#This Row],[Fecha Fin Escalado]]-Tabla1_Resueltas[[#This Row],[Fecha Inicio Escalado]]</f>
        <v>7</v>
      </c>
      <c r="O1242" s="1">
        <f>YEAR(Tabla1_Resueltas[[#This Row],[Resuelta]])</f>
        <v>2022</v>
      </c>
      <c r="P1242" s="1">
        <f>MONTH(Tabla1_Resueltas[[#This Row],[Resuelta]])</f>
        <v>8</v>
      </c>
      <c r="Q1242" s="1">
        <f>_xlfn.PERCENTILE.INC(Tabla1_Resueltas[CicleTime],0.85)</f>
        <v>28</v>
      </c>
      <c r="R1242" s="1">
        <f>_xlfn.PERCENTILE.INC(Tabla1_Resueltas[CicleTime],0.7)</f>
        <v>9</v>
      </c>
      <c r="S1242" s="1">
        <f>_xlfn.PERCENTILE.INC(Tabla1_Resueltas[CicleTime],0.5)</f>
        <v>3</v>
      </c>
    </row>
    <row r="1243" spans="1:19" x14ac:dyDescent="0.35">
      <c r="A1243" t="s">
        <v>19</v>
      </c>
      <c r="B1243" t="s">
        <v>2086</v>
      </c>
      <c r="C1243" t="s">
        <v>20</v>
      </c>
      <c r="D1243" t="s">
        <v>132</v>
      </c>
      <c r="E1243" t="s">
        <v>1286</v>
      </c>
      <c r="F1243">
        <v>5441429</v>
      </c>
      <c r="G1243" s="2">
        <v>44781</v>
      </c>
      <c r="H1243" s="2">
        <v>44796</v>
      </c>
      <c r="I1243" s="2">
        <v>44781</v>
      </c>
      <c r="J1243" s="2">
        <v>44781</v>
      </c>
      <c r="K1243" t="s">
        <v>1037</v>
      </c>
      <c r="L1243" s="2">
        <v>44781</v>
      </c>
      <c r="M1243" s="1">
        <f>Tabla1_Resueltas[[#This Row],[Resuelta]]-Tabla1_Resueltas[[#This Row],[Creada]]</f>
        <v>0</v>
      </c>
      <c r="N1243" s="1">
        <f>Tabla1_Resueltas[[#This Row],[Fecha Fin Escalado]]-Tabla1_Resueltas[[#This Row],[Fecha Inicio Escalado]]</f>
        <v>0</v>
      </c>
      <c r="O1243" s="1">
        <f>YEAR(Tabla1_Resueltas[[#This Row],[Resuelta]])</f>
        <v>2022</v>
      </c>
      <c r="P1243" s="1">
        <f>MONTH(Tabla1_Resueltas[[#This Row],[Resuelta]])</f>
        <v>8</v>
      </c>
      <c r="Q1243" s="1">
        <f>_xlfn.PERCENTILE.INC(Tabla1_Resueltas[CicleTime],0.85)</f>
        <v>28</v>
      </c>
      <c r="R1243" s="1">
        <f>_xlfn.PERCENTILE.INC(Tabla1_Resueltas[CicleTime],0.7)</f>
        <v>9</v>
      </c>
      <c r="S1243" s="1">
        <f>_xlfn.PERCENTILE.INC(Tabla1_Resueltas[CicleTime],0.5)</f>
        <v>3</v>
      </c>
    </row>
    <row r="1244" spans="1:19" x14ac:dyDescent="0.35">
      <c r="A1244" t="s">
        <v>19</v>
      </c>
      <c r="B1244" t="s">
        <v>2086</v>
      </c>
      <c r="C1244" t="s">
        <v>43</v>
      </c>
      <c r="D1244" t="s">
        <v>132</v>
      </c>
      <c r="E1244" t="s">
        <v>1287</v>
      </c>
      <c r="F1244">
        <v>5441424</v>
      </c>
      <c r="G1244" s="2">
        <v>44781</v>
      </c>
      <c r="H1244" s="2">
        <v>44800</v>
      </c>
      <c r="I1244" s="2">
        <v>44784</v>
      </c>
      <c r="J1244" s="2">
        <v>44785</v>
      </c>
      <c r="K1244" t="s">
        <v>1037</v>
      </c>
      <c r="L1244" s="2">
        <v>44785</v>
      </c>
      <c r="M1244" s="1">
        <f>Tabla1_Resueltas[[#This Row],[Resuelta]]-Tabla1_Resueltas[[#This Row],[Creada]]</f>
        <v>4</v>
      </c>
      <c r="N1244" s="1">
        <f>Tabla1_Resueltas[[#This Row],[Fecha Fin Escalado]]-Tabla1_Resueltas[[#This Row],[Fecha Inicio Escalado]]</f>
        <v>1</v>
      </c>
      <c r="O1244" s="1">
        <f>YEAR(Tabla1_Resueltas[[#This Row],[Resuelta]])</f>
        <v>2022</v>
      </c>
      <c r="P1244" s="1">
        <f>MONTH(Tabla1_Resueltas[[#This Row],[Resuelta]])</f>
        <v>8</v>
      </c>
      <c r="Q1244" s="1">
        <f>_xlfn.PERCENTILE.INC(Tabla1_Resueltas[CicleTime],0.85)</f>
        <v>28</v>
      </c>
      <c r="R1244" s="1">
        <f>_xlfn.PERCENTILE.INC(Tabla1_Resueltas[CicleTime],0.7)</f>
        <v>9</v>
      </c>
      <c r="S1244" s="1">
        <f>_xlfn.PERCENTILE.INC(Tabla1_Resueltas[CicleTime],0.5)</f>
        <v>3</v>
      </c>
    </row>
    <row r="1245" spans="1:19" x14ac:dyDescent="0.35">
      <c r="A1245" t="s">
        <v>19</v>
      </c>
      <c r="B1245" t="s">
        <v>2084</v>
      </c>
      <c r="C1245" t="s">
        <v>20</v>
      </c>
      <c r="D1245" t="s">
        <v>132</v>
      </c>
      <c r="E1245" t="s">
        <v>1288</v>
      </c>
      <c r="F1245">
        <v>5441275</v>
      </c>
      <c r="G1245" s="2">
        <v>44781</v>
      </c>
      <c r="H1245" s="2">
        <v>44799</v>
      </c>
      <c r="I1245" s="2">
        <v>44781</v>
      </c>
      <c r="J1245" s="2">
        <v>44784</v>
      </c>
      <c r="K1245" t="s">
        <v>1037</v>
      </c>
      <c r="L1245" s="2">
        <v>44784</v>
      </c>
      <c r="M1245" s="1">
        <f>Tabla1_Resueltas[[#This Row],[Resuelta]]-Tabla1_Resueltas[[#This Row],[Creada]]</f>
        <v>3</v>
      </c>
      <c r="N1245" s="1">
        <f>Tabla1_Resueltas[[#This Row],[Fecha Fin Escalado]]-Tabla1_Resueltas[[#This Row],[Fecha Inicio Escalado]]</f>
        <v>3</v>
      </c>
      <c r="O1245" s="1">
        <f>YEAR(Tabla1_Resueltas[[#This Row],[Resuelta]])</f>
        <v>2022</v>
      </c>
      <c r="P1245" s="1">
        <f>MONTH(Tabla1_Resueltas[[#This Row],[Resuelta]])</f>
        <v>8</v>
      </c>
      <c r="Q1245" s="1">
        <f>_xlfn.PERCENTILE.INC(Tabla1_Resueltas[CicleTime],0.85)</f>
        <v>28</v>
      </c>
      <c r="R1245" s="1">
        <f>_xlfn.PERCENTILE.INC(Tabla1_Resueltas[CicleTime],0.7)</f>
        <v>9</v>
      </c>
      <c r="S1245" s="1">
        <f>_xlfn.PERCENTILE.INC(Tabla1_Resueltas[CicleTime],0.5)</f>
        <v>3</v>
      </c>
    </row>
    <row r="1246" spans="1:19" x14ac:dyDescent="0.35">
      <c r="A1246" t="s">
        <v>19</v>
      </c>
      <c r="B1246" t="s">
        <v>2084</v>
      </c>
      <c r="C1246" t="s">
        <v>20</v>
      </c>
      <c r="D1246" t="s">
        <v>132</v>
      </c>
      <c r="E1246" t="s">
        <v>1289</v>
      </c>
      <c r="F1246">
        <v>5441273</v>
      </c>
      <c r="G1246" s="2">
        <v>44781</v>
      </c>
      <c r="H1246" s="2">
        <v>44799</v>
      </c>
      <c r="I1246" s="2">
        <v>44781</v>
      </c>
      <c r="J1246" s="2">
        <v>44784</v>
      </c>
      <c r="K1246" t="s">
        <v>1037</v>
      </c>
      <c r="L1246" s="2">
        <v>44784</v>
      </c>
      <c r="M1246" s="1">
        <f>Tabla1_Resueltas[[#This Row],[Resuelta]]-Tabla1_Resueltas[[#This Row],[Creada]]</f>
        <v>3</v>
      </c>
      <c r="N1246" s="1">
        <f>Tabla1_Resueltas[[#This Row],[Fecha Fin Escalado]]-Tabla1_Resueltas[[#This Row],[Fecha Inicio Escalado]]</f>
        <v>3</v>
      </c>
      <c r="O1246" s="1">
        <f>YEAR(Tabla1_Resueltas[[#This Row],[Resuelta]])</f>
        <v>2022</v>
      </c>
      <c r="P1246" s="1">
        <f>MONTH(Tabla1_Resueltas[[#This Row],[Resuelta]])</f>
        <v>8</v>
      </c>
      <c r="Q1246" s="1">
        <f>_xlfn.PERCENTILE.INC(Tabla1_Resueltas[CicleTime],0.85)</f>
        <v>28</v>
      </c>
      <c r="R1246" s="1">
        <f>_xlfn.PERCENTILE.INC(Tabla1_Resueltas[CicleTime],0.7)</f>
        <v>9</v>
      </c>
      <c r="S1246" s="1">
        <f>_xlfn.PERCENTILE.INC(Tabla1_Resueltas[CicleTime],0.5)</f>
        <v>3</v>
      </c>
    </row>
    <row r="1247" spans="1:19" x14ac:dyDescent="0.35">
      <c r="A1247" t="s">
        <v>19</v>
      </c>
      <c r="B1247" t="s">
        <v>2084</v>
      </c>
      <c r="C1247" t="s">
        <v>20</v>
      </c>
      <c r="D1247" t="s">
        <v>132</v>
      </c>
      <c r="E1247" t="s">
        <v>1290</v>
      </c>
      <c r="F1247">
        <v>5441272</v>
      </c>
      <c r="G1247" s="2">
        <v>44781</v>
      </c>
      <c r="H1247" s="2">
        <v>44799</v>
      </c>
      <c r="I1247" s="2">
        <v>44781</v>
      </c>
      <c r="J1247" s="2">
        <v>44784</v>
      </c>
      <c r="K1247" t="s">
        <v>1037</v>
      </c>
      <c r="L1247" s="2">
        <v>44784</v>
      </c>
      <c r="M1247" s="1">
        <f>Tabla1_Resueltas[[#This Row],[Resuelta]]-Tabla1_Resueltas[[#This Row],[Creada]]</f>
        <v>3</v>
      </c>
      <c r="N1247" s="1">
        <f>Tabla1_Resueltas[[#This Row],[Fecha Fin Escalado]]-Tabla1_Resueltas[[#This Row],[Fecha Inicio Escalado]]</f>
        <v>3</v>
      </c>
      <c r="O1247" s="1">
        <f>YEAR(Tabla1_Resueltas[[#This Row],[Resuelta]])</f>
        <v>2022</v>
      </c>
      <c r="P1247" s="1">
        <f>MONTH(Tabla1_Resueltas[[#This Row],[Resuelta]])</f>
        <v>8</v>
      </c>
      <c r="Q1247" s="1">
        <f>_xlfn.PERCENTILE.INC(Tabla1_Resueltas[CicleTime],0.85)</f>
        <v>28</v>
      </c>
      <c r="R1247" s="1">
        <f>_xlfn.PERCENTILE.INC(Tabla1_Resueltas[CicleTime],0.7)</f>
        <v>9</v>
      </c>
      <c r="S1247" s="1">
        <f>_xlfn.PERCENTILE.INC(Tabla1_Resueltas[CicleTime],0.5)</f>
        <v>3</v>
      </c>
    </row>
    <row r="1248" spans="1:19" x14ac:dyDescent="0.35">
      <c r="A1248" t="s">
        <v>19</v>
      </c>
      <c r="B1248" t="s">
        <v>2086</v>
      </c>
      <c r="C1248" t="s">
        <v>20</v>
      </c>
      <c r="D1248" t="s">
        <v>132</v>
      </c>
      <c r="E1248" t="s">
        <v>1291</v>
      </c>
      <c r="F1248">
        <v>5441418</v>
      </c>
      <c r="G1248" s="2">
        <v>44781</v>
      </c>
      <c r="H1248" s="2">
        <v>44796</v>
      </c>
      <c r="I1248" s="2"/>
      <c r="J1248" s="2"/>
      <c r="K1248" t="s">
        <v>1037</v>
      </c>
      <c r="L1248" s="2">
        <v>44781</v>
      </c>
      <c r="M1248" s="1">
        <f>Tabla1_Resueltas[[#This Row],[Resuelta]]-Tabla1_Resueltas[[#This Row],[Creada]]</f>
        <v>0</v>
      </c>
      <c r="N1248" s="1">
        <f>Tabla1_Resueltas[[#This Row],[Fecha Fin Escalado]]-Tabla1_Resueltas[[#This Row],[Fecha Inicio Escalado]]</f>
        <v>0</v>
      </c>
      <c r="O1248" s="1">
        <f>YEAR(Tabla1_Resueltas[[#This Row],[Resuelta]])</f>
        <v>2022</v>
      </c>
      <c r="P1248" s="1">
        <f>MONTH(Tabla1_Resueltas[[#This Row],[Resuelta]])</f>
        <v>8</v>
      </c>
      <c r="Q1248" s="1">
        <f>_xlfn.PERCENTILE.INC(Tabla1_Resueltas[CicleTime],0.85)</f>
        <v>28</v>
      </c>
      <c r="R1248" s="1">
        <f>_xlfn.PERCENTILE.INC(Tabla1_Resueltas[CicleTime],0.7)</f>
        <v>9</v>
      </c>
      <c r="S1248" s="1">
        <f>_xlfn.PERCENTILE.INC(Tabla1_Resueltas[CicleTime],0.5)</f>
        <v>3</v>
      </c>
    </row>
    <row r="1249" spans="1:19" x14ac:dyDescent="0.35">
      <c r="A1249" t="s">
        <v>19</v>
      </c>
      <c r="B1249" t="s">
        <v>2086</v>
      </c>
      <c r="C1249" t="s">
        <v>20</v>
      </c>
      <c r="D1249" t="s">
        <v>132</v>
      </c>
      <c r="E1249" t="s">
        <v>1292</v>
      </c>
      <c r="F1249">
        <v>5441101</v>
      </c>
      <c r="G1249" s="2">
        <v>44781</v>
      </c>
      <c r="H1249" s="2">
        <v>44796</v>
      </c>
      <c r="I1249" s="2">
        <v>44781</v>
      </c>
      <c r="J1249" s="2">
        <v>44781</v>
      </c>
      <c r="K1249" t="s">
        <v>1037</v>
      </c>
      <c r="L1249" s="2">
        <v>44781</v>
      </c>
      <c r="M1249" s="1">
        <f>Tabla1_Resueltas[[#This Row],[Resuelta]]-Tabla1_Resueltas[[#This Row],[Creada]]</f>
        <v>0</v>
      </c>
      <c r="N1249" s="1">
        <f>Tabla1_Resueltas[[#This Row],[Fecha Fin Escalado]]-Tabla1_Resueltas[[#This Row],[Fecha Inicio Escalado]]</f>
        <v>0</v>
      </c>
      <c r="O1249" s="1">
        <f>YEAR(Tabla1_Resueltas[[#This Row],[Resuelta]])</f>
        <v>2022</v>
      </c>
      <c r="P1249" s="1">
        <f>MONTH(Tabla1_Resueltas[[#This Row],[Resuelta]])</f>
        <v>8</v>
      </c>
      <c r="Q1249" s="1">
        <f>_xlfn.PERCENTILE.INC(Tabla1_Resueltas[CicleTime],0.85)</f>
        <v>28</v>
      </c>
      <c r="R1249" s="1">
        <f>_xlfn.PERCENTILE.INC(Tabla1_Resueltas[CicleTime],0.7)</f>
        <v>9</v>
      </c>
      <c r="S1249" s="1">
        <f>_xlfn.PERCENTILE.INC(Tabla1_Resueltas[CicleTime],0.5)</f>
        <v>3</v>
      </c>
    </row>
    <row r="1250" spans="1:19" x14ac:dyDescent="0.35">
      <c r="A1250" t="s">
        <v>19</v>
      </c>
      <c r="B1250" t="s">
        <v>2084</v>
      </c>
      <c r="C1250" t="s">
        <v>20</v>
      </c>
      <c r="D1250" t="s">
        <v>132</v>
      </c>
      <c r="E1250" t="s">
        <v>1293</v>
      </c>
      <c r="F1250">
        <v>5437130</v>
      </c>
      <c r="G1250" s="2">
        <v>44778</v>
      </c>
      <c r="H1250" s="2">
        <v>44799</v>
      </c>
      <c r="I1250" s="2">
        <v>44778</v>
      </c>
      <c r="J1250" s="2">
        <v>44784</v>
      </c>
      <c r="K1250" t="s">
        <v>1037</v>
      </c>
      <c r="L1250" s="2">
        <v>44784</v>
      </c>
      <c r="M1250" s="1">
        <f>Tabla1_Resueltas[[#This Row],[Resuelta]]-Tabla1_Resueltas[[#This Row],[Creada]]</f>
        <v>6</v>
      </c>
      <c r="N1250" s="1">
        <f>Tabla1_Resueltas[[#This Row],[Fecha Fin Escalado]]-Tabla1_Resueltas[[#This Row],[Fecha Inicio Escalado]]</f>
        <v>6</v>
      </c>
      <c r="O1250" s="1">
        <f>YEAR(Tabla1_Resueltas[[#This Row],[Resuelta]])</f>
        <v>2022</v>
      </c>
      <c r="P1250" s="1">
        <f>MONTH(Tabla1_Resueltas[[#This Row],[Resuelta]])</f>
        <v>8</v>
      </c>
      <c r="Q1250" s="1">
        <f>_xlfn.PERCENTILE.INC(Tabla1_Resueltas[CicleTime],0.85)</f>
        <v>28</v>
      </c>
      <c r="R1250" s="1">
        <f>_xlfn.PERCENTILE.INC(Tabla1_Resueltas[CicleTime],0.7)</f>
        <v>9</v>
      </c>
      <c r="S1250" s="1">
        <f>_xlfn.PERCENTILE.INC(Tabla1_Resueltas[CicleTime],0.5)</f>
        <v>3</v>
      </c>
    </row>
    <row r="1251" spans="1:19" x14ac:dyDescent="0.35">
      <c r="A1251" t="s">
        <v>19</v>
      </c>
      <c r="B1251" t="s">
        <v>2084</v>
      </c>
      <c r="C1251" t="s">
        <v>20</v>
      </c>
      <c r="D1251" t="s">
        <v>132</v>
      </c>
      <c r="E1251" t="s">
        <v>1294</v>
      </c>
      <c r="F1251">
        <v>5435327</v>
      </c>
      <c r="G1251" s="2">
        <v>44778</v>
      </c>
      <c r="H1251" s="2">
        <v>44793</v>
      </c>
      <c r="I1251" s="2"/>
      <c r="J1251" s="2"/>
      <c r="K1251" t="s">
        <v>1037</v>
      </c>
      <c r="L1251" s="2">
        <v>44778</v>
      </c>
      <c r="M1251" s="1">
        <f>Tabla1_Resueltas[[#This Row],[Resuelta]]-Tabla1_Resueltas[[#This Row],[Creada]]</f>
        <v>0</v>
      </c>
      <c r="N1251" s="1">
        <f>Tabla1_Resueltas[[#This Row],[Fecha Fin Escalado]]-Tabla1_Resueltas[[#This Row],[Fecha Inicio Escalado]]</f>
        <v>0</v>
      </c>
      <c r="O1251" s="1">
        <f>YEAR(Tabla1_Resueltas[[#This Row],[Resuelta]])</f>
        <v>2022</v>
      </c>
      <c r="P1251" s="1">
        <f>MONTH(Tabla1_Resueltas[[#This Row],[Resuelta]])</f>
        <v>8</v>
      </c>
      <c r="Q1251" s="1">
        <f>_xlfn.PERCENTILE.INC(Tabla1_Resueltas[CicleTime],0.85)</f>
        <v>28</v>
      </c>
      <c r="R1251" s="1">
        <f>_xlfn.PERCENTILE.INC(Tabla1_Resueltas[CicleTime],0.7)</f>
        <v>9</v>
      </c>
      <c r="S1251" s="1">
        <f>_xlfn.PERCENTILE.INC(Tabla1_Resueltas[CicleTime],0.5)</f>
        <v>3</v>
      </c>
    </row>
    <row r="1252" spans="1:19" x14ac:dyDescent="0.35">
      <c r="A1252" t="s">
        <v>19</v>
      </c>
      <c r="B1252" t="s">
        <v>2088</v>
      </c>
      <c r="C1252" t="s">
        <v>20</v>
      </c>
      <c r="D1252" t="s">
        <v>132</v>
      </c>
      <c r="E1252" t="s">
        <v>1295</v>
      </c>
      <c r="F1252">
        <v>5434731</v>
      </c>
      <c r="G1252" s="2">
        <v>44778</v>
      </c>
      <c r="H1252" s="2">
        <v>44800</v>
      </c>
      <c r="I1252" s="2">
        <v>44778</v>
      </c>
      <c r="J1252" s="2">
        <v>44785</v>
      </c>
      <c r="K1252" t="s">
        <v>1037</v>
      </c>
      <c r="L1252" s="2">
        <v>44785</v>
      </c>
      <c r="M1252" s="1">
        <f>Tabla1_Resueltas[[#This Row],[Resuelta]]-Tabla1_Resueltas[[#This Row],[Creada]]</f>
        <v>7</v>
      </c>
      <c r="N1252" s="1">
        <f>Tabla1_Resueltas[[#This Row],[Fecha Fin Escalado]]-Tabla1_Resueltas[[#This Row],[Fecha Inicio Escalado]]</f>
        <v>7</v>
      </c>
      <c r="O1252" s="1">
        <f>YEAR(Tabla1_Resueltas[[#This Row],[Resuelta]])</f>
        <v>2022</v>
      </c>
      <c r="P1252" s="1">
        <f>MONTH(Tabla1_Resueltas[[#This Row],[Resuelta]])</f>
        <v>8</v>
      </c>
      <c r="Q1252" s="1">
        <f>_xlfn.PERCENTILE.INC(Tabla1_Resueltas[CicleTime],0.85)</f>
        <v>28</v>
      </c>
      <c r="R1252" s="1">
        <f>_xlfn.PERCENTILE.INC(Tabla1_Resueltas[CicleTime],0.7)</f>
        <v>9</v>
      </c>
      <c r="S1252" s="1">
        <f>_xlfn.PERCENTILE.INC(Tabla1_Resueltas[CicleTime],0.5)</f>
        <v>3</v>
      </c>
    </row>
    <row r="1253" spans="1:19" x14ac:dyDescent="0.35">
      <c r="A1253" t="s">
        <v>19</v>
      </c>
      <c r="B1253" t="s">
        <v>2086</v>
      </c>
      <c r="C1253" t="s">
        <v>20</v>
      </c>
      <c r="D1253" t="s">
        <v>132</v>
      </c>
      <c r="E1253" t="s">
        <v>1296</v>
      </c>
      <c r="F1253">
        <v>5434247</v>
      </c>
      <c r="G1253" s="2">
        <v>44778</v>
      </c>
      <c r="H1253" s="2">
        <v>44797</v>
      </c>
      <c r="I1253" s="2"/>
      <c r="J1253" s="2"/>
      <c r="K1253" t="s">
        <v>1037</v>
      </c>
      <c r="L1253" s="2">
        <v>44782</v>
      </c>
      <c r="M1253" s="1">
        <f>Tabla1_Resueltas[[#This Row],[Resuelta]]-Tabla1_Resueltas[[#This Row],[Creada]]</f>
        <v>4</v>
      </c>
      <c r="N1253" s="1">
        <f>Tabla1_Resueltas[[#This Row],[Fecha Fin Escalado]]-Tabla1_Resueltas[[#This Row],[Fecha Inicio Escalado]]</f>
        <v>0</v>
      </c>
      <c r="O1253" s="1">
        <f>YEAR(Tabla1_Resueltas[[#This Row],[Resuelta]])</f>
        <v>2022</v>
      </c>
      <c r="P1253" s="1">
        <f>MONTH(Tabla1_Resueltas[[#This Row],[Resuelta]])</f>
        <v>8</v>
      </c>
      <c r="Q1253" s="1">
        <f>_xlfn.PERCENTILE.INC(Tabla1_Resueltas[CicleTime],0.85)</f>
        <v>28</v>
      </c>
      <c r="R1253" s="1">
        <f>_xlfn.PERCENTILE.INC(Tabla1_Resueltas[CicleTime],0.7)</f>
        <v>9</v>
      </c>
      <c r="S1253" s="1">
        <f>_xlfn.PERCENTILE.INC(Tabla1_Resueltas[CicleTime],0.5)</f>
        <v>3</v>
      </c>
    </row>
    <row r="1254" spans="1:19" x14ac:dyDescent="0.35">
      <c r="A1254" t="s">
        <v>19</v>
      </c>
      <c r="B1254" t="s">
        <v>2084</v>
      </c>
      <c r="C1254" t="s">
        <v>18</v>
      </c>
      <c r="D1254" t="s">
        <v>132</v>
      </c>
      <c r="E1254" t="s">
        <v>1297</v>
      </c>
      <c r="F1254">
        <v>5434173</v>
      </c>
      <c r="G1254" s="2">
        <v>44778</v>
      </c>
      <c r="H1254" s="2">
        <v>44799</v>
      </c>
      <c r="I1254" s="2"/>
      <c r="J1254" s="2"/>
      <c r="K1254" t="s">
        <v>1037</v>
      </c>
      <c r="L1254" s="2">
        <v>44784</v>
      </c>
      <c r="M1254" s="1">
        <f>Tabla1_Resueltas[[#This Row],[Resuelta]]-Tabla1_Resueltas[[#This Row],[Creada]]</f>
        <v>6</v>
      </c>
      <c r="N1254" s="1">
        <f>Tabla1_Resueltas[[#This Row],[Fecha Fin Escalado]]-Tabla1_Resueltas[[#This Row],[Fecha Inicio Escalado]]</f>
        <v>0</v>
      </c>
      <c r="O1254" s="1">
        <f>YEAR(Tabla1_Resueltas[[#This Row],[Resuelta]])</f>
        <v>2022</v>
      </c>
      <c r="P1254" s="1">
        <f>MONTH(Tabla1_Resueltas[[#This Row],[Resuelta]])</f>
        <v>8</v>
      </c>
      <c r="Q1254" s="1">
        <f>_xlfn.PERCENTILE.INC(Tabla1_Resueltas[CicleTime],0.85)</f>
        <v>28</v>
      </c>
      <c r="R1254" s="1">
        <f>_xlfn.PERCENTILE.INC(Tabla1_Resueltas[CicleTime],0.7)</f>
        <v>9</v>
      </c>
      <c r="S1254" s="1">
        <f>_xlfn.PERCENTILE.INC(Tabla1_Resueltas[CicleTime],0.5)</f>
        <v>3</v>
      </c>
    </row>
    <row r="1255" spans="1:19" x14ac:dyDescent="0.35">
      <c r="A1255" t="s">
        <v>19</v>
      </c>
      <c r="B1255" t="s">
        <v>2088</v>
      </c>
      <c r="C1255" t="s">
        <v>20</v>
      </c>
      <c r="D1255" t="s">
        <v>132</v>
      </c>
      <c r="E1255" t="s">
        <v>1298</v>
      </c>
      <c r="F1255">
        <v>5431394</v>
      </c>
      <c r="G1255" s="2">
        <v>44777</v>
      </c>
      <c r="H1255" s="2">
        <v>44797</v>
      </c>
      <c r="I1255" s="2"/>
      <c r="J1255" s="2"/>
      <c r="K1255" t="s">
        <v>1037</v>
      </c>
      <c r="L1255" s="2">
        <v>44782</v>
      </c>
      <c r="M1255" s="1">
        <f>Tabla1_Resueltas[[#This Row],[Resuelta]]-Tabla1_Resueltas[[#This Row],[Creada]]</f>
        <v>5</v>
      </c>
      <c r="N1255" s="1">
        <f>Tabla1_Resueltas[[#This Row],[Fecha Fin Escalado]]-Tabla1_Resueltas[[#This Row],[Fecha Inicio Escalado]]</f>
        <v>0</v>
      </c>
      <c r="O1255" s="1">
        <f>YEAR(Tabla1_Resueltas[[#This Row],[Resuelta]])</f>
        <v>2022</v>
      </c>
      <c r="P1255" s="1">
        <f>MONTH(Tabla1_Resueltas[[#This Row],[Resuelta]])</f>
        <v>8</v>
      </c>
      <c r="Q1255" s="1">
        <f>_xlfn.PERCENTILE.INC(Tabla1_Resueltas[CicleTime],0.85)</f>
        <v>28</v>
      </c>
      <c r="R1255" s="1">
        <f>_xlfn.PERCENTILE.INC(Tabla1_Resueltas[CicleTime],0.7)</f>
        <v>9</v>
      </c>
      <c r="S1255" s="1">
        <f>_xlfn.PERCENTILE.INC(Tabla1_Resueltas[CicleTime],0.5)</f>
        <v>3</v>
      </c>
    </row>
    <row r="1256" spans="1:19" x14ac:dyDescent="0.35">
      <c r="A1256" t="s">
        <v>19</v>
      </c>
      <c r="B1256" t="s">
        <v>2084</v>
      </c>
      <c r="C1256" t="s">
        <v>20</v>
      </c>
      <c r="D1256" t="s">
        <v>132</v>
      </c>
      <c r="E1256" t="s">
        <v>1299</v>
      </c>
      <c r="F1256">
        <v>5431513</v>
      </c>
      <c r="G1256" s="2">
        <v>44777</v>
      </c>
      <c r="H1256" s="2">
        <v>44813</v>
      </c>
      <c r="I1256" s="2">
        <v>44777</v>
      </c>
      <c r="J1256" s="2">
        <v>44798</v>
      </c>
      <c r="K1256" t="s">
        <v>1037</v>
      </c>
      <c r="L1256" s="2">
        <v>44798</v>
      </c>
      <c r="M1256" s="1">
        <f>Tabla1_Resueltas[[#This Row],[Resuelta]]-Tabla1_Resueltas[[#This Row],[Creada]]</f>
        <v>21</v>
      </c>
      <c r="N1256" s="1">
        <f>Tabla1_Resueltas[[#This Row],[Fecha Fin Escalado]]-Tabla1_Resueltas[[#This Row],[Fecha Inicio Escalado]]</f>
        <v>21</v>
      </c>
      <c r="O1256" s="1">
        <f>YEAR(Tabla1_Resueltas[[#This Row],[Resuelta]])</f>
        <v>2022</v>
      </c>
      <c r="P1256" s="1">
        <f>MONTH(Tabla1_Resueltas[[#This Row],[Resuelta]])</f>
        <v>8</v>
      </c>
      <c r="Q1256" s="1">
        <f>_xlfn.PERCENTILE.INC(Tabla1_Resueltas[CicleTime],0.85)</f>
        <v>28</v>
      </c>
      <c r="R1256" s="1">
        <f>_xlfn.PERCENTILE.INC(Tabla1_Resueltas[CicleTime],0.7)</f>
        <v>9</v>
      </c>
      <c r="S1256" s="1">
        <f>_xlfn.PERCENTILE.INC(Tabla1_Resueltas[CicleTime],0.5)</f>
        <v>3</v>
      </c>
    </row>
    <row r="1257" spans="1:19" x14ac:dyDescent="0.35">
      <c r="A1257" t="s">
        <v>19</v>
      </c>
      <c r="B1257" t="s">
        <v>2088</v>
      </c>
      <c r="C1257" t="s">
        <v>20</v>
      </c>
      <c r="D1257" t="s">
        <v>132</v>
      </c>
      <c r="E1257" t="s">
        <v>1300</v>
      </c>
      <c r="F1257">
        <v>5430447</v>
      </c>
      <c r="G1257" s="2">
        <v>44777</v>
      </c>
      <c r="H1257" s="2">
        <v>44800</v>
      </c>
      <c r="I1257" s="2">
        <v>44778</v>
      </c>
      <c r="J1257" s="2">
        <v>44785</v>
      </c>
      <c r="K1257" t="s">
        <v>1037</v>
      </c>
      <c r="L1257" s="2">
        <v>44785</v>
      </c>
      <c r="M1257" s="1">
        <f>Tabla1_Resueltas[[#This Row],[Resuelta]]-Tabla1_Resueltas[[#This Row],[Creada]]</f>
        <v>8</v>
      </c>
      <c r="N1257" s="1">
        <f>Tabla1_Resueltas[[#This Row],[Fecha Fin Escalado]]-Tabla1_Resueltas[[#This Row],[Fecha Inicio Escalado]]</f>
        <v>7</v>
      </c>
      <c r="O1257" s="1">
        <f>YEAR(Tabla1_Resueltas[[#This Row],[Resuelta]])</f>
        <v>2022</v>
      </c>
      <c r="P1257" s="1">
        <f>MONTH(Tabla1_Resueltas[[#This Row],[Resuelta]])</f>
        <v>8</v>
      </c>
      <c r="Q1257" s="1">
        <f>_xlfn.PERCENTILE.INC(Tabla1_Resueltas[CicleTime],0.85)</f>
        <v>28</v>
      </c>
      <c r="R1257" s="1">
        <f>_xlfn.PERCENTILE.INC(Tabla1_Resueltas[CicleTime],0.7)</f>
        <v>9</v>
      </c>
      <c r="S1257" s="1">
        <f>_xlfn.PERCENTILE.INC(Tabla1_Resueltas[CicleTime],0.5)</f>
        <v>3</v>
      </c>
    </row>
    <row r="1258" spans="1:19" x14ac:dyDescent="0.35">
      <c r="A1258" t="s">
        <v>19</v>
      </c>
      <c r="B1258" t="s">
        <v>2084</v>
      </c>
      <c r="C1258" t="s">
        <v>36</v>
      </c>
      <c r="D1258" t="s">
        <v>132</v>
      </c>
      <c r="E1258" t="s">
        <v>1301</v>
      </c>
      <c r="F1258">
        <v>5430240</v>
      </c>
      <c r="G1258" s="2">
        <v>44777</v>
      </c>
      <c r="H1258" s="2">
        <v>44799</v>
      </c>
      <c r="I1258" s="2"/>
      <c r="J1258" s="2"/>
      <c r="K1258" t="s">
        <v>1037</v>
      </c>
      <c r="L1258" s="2">
        <v>44784</v>
      </c>
      <c r="M1258" s="1">
        <f>Tabla1_Resueltas[[#This Row],[Resuelta]]-Tabla1_Resueltas[[#This Row],[Creada]]</f>
        <v>7</v>
      </c>
      <c r="N1258" s="1">
        <f>Tabla1_Resueltas[[#This Row],[Fecha Fin Escalado]]-Tabla1_Resueltas[[#This Row],[Fecha Inicio Escalado]]</f>
        <v>0</v>
      </c>
      <c r="O1258" s="1">
        <f>YEAR(Tabla1_Resueltas[[#This Row],[Resuelta]])</f>
        <v>2022</v>
      </c>
      <c r="P1258" s="1">
        <f>MONTH(Tabla1_Resueltas[[#This Row],[Resuelta]])</f>
        <v>8</v>
      </c>
      <c r="Q1258" s="1">
        <f>_xlfn.PERCENTILE.INC(Tabla1_Resueltas[CicleTime],0.85)</f>
        <v>28</v>
      </c>
      <c r="R1258" s="1">
        <f>_xlfn.PERCENTILE.INC(Tabla1_Resueltas[CicleTime],0.7)</f>
        <v>9</v>
      </c>
      <c r="S1258" s="1">
        <f>_xlfn.PERCENTILE.INC(Tabla1_Resueltas[CicleTime],0.5)</f>
        <v>3</v>
      </c>
    </row>
    <row r="1259" spans="1:19" x14ac:dyDescent="0.35">
      <c r="A1259" t="s">
        <v>17</v>
      </c>
      <c r="B1259" t="s">
        <v>2083</v>
      </c>
      <c r="C1259" t="s">
        <v>20</v>
      </c>
      <c r="D1259" t="s">
        <v>132</v>
      </c>
      <c r="E1259" t="s">
        <v>1302</v>
      </c>
      <c r="F1259">
        <v>5430003</v>
      </c>
      <c r="G1259" s="2">
        <v>44777</v>
      </c>
      <c r="H1259" s="2">
        <v>44792</v>
      </c>
      <c r="I1259" s="2"/>
      <c r="J1259" s="2"/>
      <c r="K1259" t="s">
        <v>1037</v>
      </c>
      <c r="L1259" s="2">
        <v>44777</v>
      </c>
      <c r="M1259" s="1">
        <f>Tabla1_Resueltas[[#This Row],[Resuelta]]-Tabla1_Resueltas[[#This Row],[Creada]]</f>
        <v>0</v>
      </c>
      <c r="N1259" s="1">
        <f>Tabla1_Resueltas[[#This Row],[Fecha Fin Escalado]]-Tabla1_Resueltas[[#This Row],[Fecha Inicio Escalado]]</f>
        <v>0</v>
      </c>
      <c r="O1259" s="1">
        <f>YEAR(Tabla1_Resueltas[[#This Row],[Resuelta]])</f>
        <v>2022</v>
      </c>
      <c r="P1259" s="1">
        <f>MONTH(Tabla1_Resueltas[[#This Row],[Resuelta]])</f>
        <v>8</v>
      </c>
      <c r="Q1259" s="1">
        <f>_xlfn.PERCENTILE.INC(Tabla1_Resueltas[CicleTime],0.85)</f>
        <v>28</v>
      </c>
      <c r="R1259" s="1">
        <f>_xlfn.PERCENTILE.INC(Tabla1_Resueltas[CicleTime],0.7)</f>
        <v>9</v>
      </c>
      <c r="S1259" s="1">
        <f>_xlfn.PERCENTILE.INC(Tabla1_Resueltas[CicleTime],0.5)</f>
        <v>3</v>
      </c>
    </row>
    <row r="1260" spans="1:19" x14ac:dyDescent="0.35">
      <c r="A1260" t="s">
        <v>17</v>
      </c>
      <c r="B1260" t="s">
        <v>2083</v>
      </c>
      <c r="C1260" t="s">
        <v>20</v>
      </c>
      <c r="D1260" t="s">
        <v>132</v>
      </c>
      <c r="E1260" t="s">
        <v>1303</v>
      </c>
      <c r="F1260">
        <v>5428244</v>
      </c>
      <c r="G1260" s="2">
        <v>44777</v>
      </c>
      <c r="H1260" s="2">
        <v>44792</v>
      </c>
      <c r="I1260" s="2"/>
      <c r="J1260" s="2"/>
      <c r="K1260" t="s">
        <v>1037</v>
      </c>
      <c r="L1260" s="2">
        <v>44777</v>
      </c>
      <c r="M1260" s="1">
        <f>Tabla1_Resueltas[[#This Row],[Resuelta]]-Tabla1_Resueltas[[#This Row],[Creada]]</f>
        <v>0</v>
      </c>
      <c r="N1260" s="1">
        <f>Tabla1_Resueltas[[#This Row],[Fecha Fin Escalado]]-Tabla1_Resueltas[[#This Row],[Fecha Inicio Escalado]]</f>
        <v>0</v>
      </c>
      <c r="O1260" s="1">
        <f>YEAR(Tabla1_Resueltas[[#This Row],[Resuelta]])</f>
        <v>2022</v>
      </c>
      <c r="P1260" s="1">
        <f>MONTH(Tabla1_Resueltas[[#This Row],[Resuelta]])</f>
        <v>8</v>
      </c>
      <c r="Q1260" s="1">
        <f>_xlfn.PERCENTILE.INC(Tabla1_Resueltas[CicleTime],0.85)</f>
        <v>28</v>
      </c>
      <c r="R1260" s="1">
        <f>_xlfn.PERCENTILE.INC(Tabla1_Resueltas[CicleTime],0.7)</f>
        <v>9</v>
      </c>
      <c r="S1260" s="1">
        <f>_xlfn.PERCENTILE.INC(Tabla1_Resueltas[CicleTime],0.5)</f>
        <v>3</v>
      </c>
    </row>
    <row r="1261" spans="1:19" x14ac:dyDescent="0.35">
      <c r="A1261" t="s">
        <v>17</v>
      </c>
      <c r="B1261" t="s">
        <v>2083</v>
      </c>
      <c r="C1261" t="s">
        <v>20</v>
      </c>
      <c r="D1261" t="s">
        <v>132</v>
      </c>
      <c r="E1261" t="s">
        <v>1304</v>
      </c>
      <c r="F1261">
        <v>5428025</v>
      </c>
      <c r="G1261" s="2">
        <v>44777</v>
      </c>
      <c r="H1261" s="2">
        <v>44792</v>
      </c>
      <c r="I1261" s="2"/>
      <c r="J1261" s="2"/>
      <c r="K1261" t="s">
        <v>1037</v>
      </c>
      <c r="L1261" s="2">
        <v>44777</v>
      </c>
      <c r="M1261" s="1">
        <f>Tabla1_Resueltas[[#This Row],[Resuelta]]-Tabla1_Resueltas[[#This Row],[Creada]]</f>
        <v>0</v>
      </c>
      <c r="N1261" s="1">
        <f>Tabla1_Resueltas[[#This Row],[Fecha Fin Escalado]]-Tabla1_Resueltas[[#This Row],[Fecha Inicio Escalado]]</f>
        <v>0</v>
      </c>
      <c r="O1261" s="1">
        <f>YEAR(Tabla1_Resueltas[[#This Row],[Resuelta]])</f>
        <v>2022</v>
      </c>
      <c r="P1261" s="1">
        <f>MONTH(Tabla1_Resueltas[[#This Row],[Resuelta]])</f>
        <v>8</v>
      </c>
      <c r="Q1261" s="1">
        <f>_xlfn.PERCENTILE.INC(Tabla1_Resueltas[CicleTime],0.85)</f>
        <v>28</v>
      </c>
      <c r="R1261" s="1">
        <f>_xlfn.PERCENTILE.INC(Tabla1_Resueltas[CicleTime],0.7)</f>
        <v>9</v>
      </c>
      <c r="S1261" s="1">
        <f>_xlfn.PERCENTILE.INC(Tabla1_Resueltas[CicleTime],0.5)</f>
        <v>3</v>
      </c>
    </row>
    <row r="1262" spans="1:19" x14ac:dyDescent="0.35">
      <c r="A1262" t="s">
        <v>19</v>
      </c>
      <c r="B1262" t="s">
        <v>2088</v>
      </c>
      <c r="C1262" t="s">
        <v>20</v>
      </c>
      <c r="D1262" t="s">
        <v>132</v>
      </c>
      <c r="E1262" t="s">
        <v>1305</v>
      </c>
      <c r="F1262">
        <v>5427596</v>
      </c>
      <c r="G1262" s="2">
        <v>44777</v>
      </c>
      <c r="H1262" s="2">
        <v>44798</v>
      </c>
      <c r="I1262" s="2">
        <v>44777</v>
      </c>
      <c r="J1262" s="2">
        <v>44783</v>
      </c>
      <c r="K1262" t="s">
        <v>1037</v>
      </c>
      <c r="L1262" s="2">
        <v>44783</v>
      </c>
      <c r="M1262" s="1">
        <f>Tabla1_Resueltas[[#This Row],[Resuelta]]-Tabla1_Resueltas[[#This Row],[Creada]]</f>
        <v>6</v>
      </c>
      <c r="N1262" s="1">
        <f>Tabla1_Resueltas[[#This Row],[Fecha Fin Escalado]]-Tabla1_Resueltas[[#This Row],[Fecha Inicio Escalado]]</f>
        <v>6</v>
      </c>
      <c r="O1262" s="1">
        <f>YEAR(Tabla1_Resueltas[[#This Row],[Resuelta]])</f>
        <v>2022</v>
      </c>
      <c r="P1262" s="1">
        <f>MONTH(Tabla1_Resueltas[[#This Row],[Resuelta]])</f>
        <v>8</v>
      </c>
      <c r="Q1262" s="1">
        <f>_xlfn.PERCENTILE.INC(Tabla1_Resueltas[CicleTime],0.85)</f>
        <v>28</v>
      </c>
      <c r="R1262" s="1">
        <f>_xlfn.PERCENTILE.INC(Tabla1_Resueltas[CicleTime],0.7)</f>
        <v>9</v>
      </c>
      <c r="S1262" s="1">
        <f>_xlfn.PERCENTILE.INC(Tabla1_Resueltas[CicleTime],0.5)</f>
        <v>3</v>
      </c>
    </row>
    <row r="1263" spans="1:19" x14ac:dyDescent="0.35">
      <c r="A1263" t="s">
        <v>19</v>
      </c>
      <c r="B1263" t="s">
        <v>2084</v>
      </c>
      <c r="C1263" t="s">
        <v>20</v>
      </c>
      <c r="D1263" t="s">
        <v>132</v>
      </c>
      <c r="E1263" t="s">
        <v>1306</v>
      </c>
      <c r="F1263">
        <v>5426754</v>
      </c>
      <c r="G1263" s="2">
        <v>44777</v>
      </c>
      <c r="H1263" s="2">
        <v>44792</v>
      </c>
      <c r="I1263" s="2">
        <v>44777</v>
      </c>
      <c r="J1263" s="2">
        <v>44777</v>
      </c>
      <c r="K1263" t="s">
        <v>1037</v>
      </c>
      <c r="L1263" s="2">
        <v>44777</v>
      </c>
      <c r="M1263" s="1">
        <f>Tabla1_Resueltas[[#This Row],[Resuelta]]-Tabla1_Resueltas[[#This Row],[Creada]]</f>
        <v>0</v>
      </c>
      <c r="N1263" s="1">
        <f>Tabla1_Resueltas[[#This Row],[Fecha Fin Escalado]]-Tabla1_Resueltas[[#This Row],[Fecha Inicio Escalado]]</f>
        <v>0</v>
      </c>
      <c r="O1263" s="1">
        <f>YEAR(Tabla1_Resueltas[[#This Row],[Resuelta]])</f>
        <v>2022</v>
      </c>
      <c r="P1263" s="1">
        <f>MONTH(Tabla1_Resueltas[[#This Row],[Resuelta]])</f>
        <v>8</v>
      </c>
      <c r="Q1263" s="1">
        <f>_xlfn.PERCENTILE.INC(Tabla1_Resueltas[CicleTime],0.85)</f>
        <v>28</v>
      </c>
      <c r="R1263" s="1">
        <f>_xlfn.PERCENTILE.INC(Tabla1_Resueltas[CicleTime],0.7)</f>
        <v>9</v>
      </c>
      <c r="S1263" s="1">
        <f>_xlfn.PERCENTILE.INC(Tabla1_Resueltas[CicleTime],0.5)</f>
        <v>3</v>
      </c>
    </row>
    <row r="1264" spans="1:19" x14ac:dyDescent="0.35">
      <c r="A1264" t="s">
        <v>19</v>
      </c>
      <c r="B1264" t="s">
        <v>2086</v>
      </c>
      <c r="C1264" t="s">
        <v>20</v>
      </c>
      <c r="D1264" t="s">
        <v>132</v>
      </c>
      <c r="E1264" t="s">
        <v>1307</v>
      </c>
      <c r="F1264">
        <v>5426395</v>
      </c>
      <c r="G1264" s="2">
        <v>44777</v>
      </c>
      <c r="H1264" s="2">
        <v>44797</v>
      </c>
      <c r="I1264" s="2"/>
      <c r="J1264" s="2"/>
      <c r="K1264" t="s">
        <v>1037</v>
      </c>
      <c r="L1264" s="2">
        <v>44781</v>
      </c>
      <c r="M1264" s="1">
        <f>Tabla1_Resueltas[[#This Row],[Resuelta]]-Tabla1_Resueltas[[#This Row],[Creada]]</f>
        <v>4</v>
      </c>
      <c r="N1264" s="1">
        <f>Tabla1_Resueltas[[#This Row],[Fecha Fin Escalado]]-Tabla1_Resueltas[[#This Row],[Fecha Inicio Escalado]]</f>
        <v>0</v>
      </c>
      <c r="O1264" s="1">
        <f>YEAR(Tabla1_Resueltas[[#This Row],[Resuelta]])</f>
        <v>2022</v>
      </c>
      <c r="P1264" s="1">
        <f>MONTH(Tabla1_Resueltas[[#This Row],[Resuelta]])</f>
        <v>8</v>
      </c>
      <c r="Q1264" s="1">
        <f>_xlfn.PERCENTILE.INC(Tabla1_Resueltas[CicleTime],0.85)</f>
        <v>28</v>
      </c>
      <c r="R1264" s="1">
        <f>_xlfn.PERCENTILE.INC(Tabla1_Resueltas[CicleTime],0.7)</f>
        <v>9</v>
      </c>
      <c r="S1264" s="1">
        <f>_xlfn.PERCENTILE.INC(Tabla1_Resueltas[CicleTime],0.5)</f>
        <v>3</v>
      </c>
    </row>
    <row r="1265" spans="1:19" x14ac:dyDescent="0.35">
      <c r="A1265" t="s">
        <v>19</v>
      </c>
      <c r="B1265" t="s">
        <v>2084</v>
      </c>
      <c r="C1265" t="s">
        <v>36</v>
      </c>
      <c r="D1265" t="s">
        <v>132</v>
      </c>
      <c r="E1265" t="s">
        <v>1308</v>
      </c>
      <c r="F1265">
        <v>5424488</v>
      </c>
      <c r="G1265" s="2">
        <v>44776</v>
      </c>
      <c r="H1265" s="2">
        <v>44799</v>
      </c>
      <c r="I1265" s="2"/>
      <c r="J1265" s="2"/>
      <c r="K1265" t="s">
        <v>1037</v>
      </c>
      <c r="L1265" s="2">
        <v>44784</v>
      </c>
      <c r="M1265" s="1">
        <f>Tabla1_Resueltas[[#This Row],[Resuelta]]-Tabla1_Resueltas[[#This Row],[Creada]]</f>
        <v>8</v>
      </c>
      <c r="N1265" s="1">
        <f>Tabla1_Resueltas[[#This Row],[Fecha Fin Escalado]]-Tabla1_Resueltas[[#This Row],[Fecha Inicio Escalado]]</f>
        <v>0</v>
      </c>
      <c r="O1265" s="1">
        <f>YEAR(Tabla1_Resueltas[[#This Row],[Resuelta]])</f>
        <v>2022</v>
      </c>
      <c r="P1265" s="1">
        <f>MONTH(Tabla1_Resueltas[[#This Row],[Resuelta]])</f>
        <v>8</v>
      </c>
      <c r="Q1265" s="1">
        <f>_xlfn.PERCENTILE.INC(Tabla1_Resueltas[CicleTime],0.85)</f>
        <v>28</v>
      </c>
      <c r="R1265" s="1">
        <f>_xlfn.PERCENTILE.INC(Tabla1_Resueltas[CicleTime],0.7)</f>
        <v>9</v>
      </c>
      <c r="S1265" s="1">
        <f>_xlfn.PERCENTILE.INC(Tabla1_Resueltas[CicleTime],0.5)</f>
        <v>3</v>
      </c>
    </row>
    <row r="1266" spans="1:19" x14ac:dyDescent="0.35">
      <c r="A1266" t="s">
        <v>19</v>
      </c>
      <c r="B1266" t="s">
        <v>2088</v>
      </c>
      <c r="C1266" t="s">
        <v>20</v>
      </c>
      <c r="D1266" t="s">
        <v>132</v>
      </c>
      <c r="E1266" t="s">
        <v>1309</v>
      </c>
      <c r="F1266">
        <v>5421788</v>
      </c>
      <c r="G1266" s="2">
        <v>44776</v>
      </c>
      <c r="H1266" s="2">
        <v>44791</v>
      </c>
      <c r="I1266" s="2">
        <v>44776</v>
      </c>
      <c r="J1266" s="2">
        <v>44776</v>
      </c>
      <c r="K1266" t="s">
        <v>1037</v>
      </c>
      <c r="L1266" s="2">
        <v>44776</v>
      </c>
      <c r="M1266" s="1">
        <f>Tabla1_Resueltas[[#This Row],[Resuelta]]-Tabla1_Resueltas[[#This Row],[Creada]]</f>
        <v>0</v>
      </c>
      <c r="N1266" s="1">
        <f>Tabla1_Resueltas[[#This Row],[Fecha Fin Escalado]]-Tabla1_Resueltas[[#This Row],[Fecha Inicio Escalado]]</f>
        <v>0</v>
      </c>
      <c r="O1266" s="1">
        <f>YEAR(Tabla1_Resueltas[[#This Row],[Resuelta]])</f>
        <v>2022</v>
      </c>
      <c r="P1266" s="1">
        <f>MONTH(Tabla1_Resueltas[[#This Row],[Resuelta]])</f>
        <v>8</v>
      </c>
      <c r="Q1266" s="1">
        <f>_xlfn.PERCENTILE.INC(Tabla1_Resueltas[CicleTime],0.85)</f>
        <v>28</v>
      </c>
      <c r="R1266" s="1">
        <f>_xlfn.PERCENTILE.INC(Tabla1_Resueltas[CicleTime],0.7)</f>
        <v>9</v>
      </c>
      <c r="S1266" s="1">
        <f>_xlfn.PERCENTILE.INC(Tabla1_Resueltas[CicleTime],0.5)</f>
        <v>3</v>
      </c>
    </row>
    <row r="1267" spans="1:19" x14ac:dyDescent="0.35">
      <c r="A1267" t="s">
        <v>19</v>
      </c>
      <c r="B1267" t="s">
        <v>2084</v>
      </c>
      <c r="C1267" t="s">
        <v>20</v>
      </c>
      <c r="D1267" t="s">
        <v>132</v>
      </c>
      <c r="E1267" t="s">
        <v>1310</v>
      </c>
      <c r="F1267">
        <v>5420565</v>
      </c>
      <c r="G1267" s="2">
        <v>44776</v>
      </c>
      <c r="H1267" s="2">
        <v>44792</v>
      </c>
      <c r="I1267" s="2">
        <v>44776</v>
      </c>
      <c r="J1267" s="2">
        <v>44777</v>
      </c>
      <c r="K1267" t="s">
        <v>1037</v>
      </c>
      <c r="L1267" s="2">
        <v>44777</v>
      </c>
      <c r="M1267" s="1">
        <f>Tabla1_Resueltas[[#This Row],[Resuelta]]-Tabla1_Resueltas[[#This Row],[Creada]]</f>
        <v>1</v>
      </c>
      <c r="N1267" s="1">
        <f>Tabla1_Resueltas[[#This Row],[Fecha Fin Escalado]]-Tabla1_Resueltas[[#This Row],[Fecha Inicio Escalado]]</f>
        <v>1</v>
      </c>
      <c r="O1267" s="1">
        <f>YEAR(Tabla1_Resueltas[[#This Row],[Resuelta]])</f>
        <v>2022</v>
      </c>
      <c r="P1267" s="1">
        <f>MONTH(Tabla1_Resueltas[[#This Row],[Resuelta]])</f>
        <v>8</v>
      </c>
      <c r="Q1267" s="1">
        <f>_xlfn.PERCENTILE.INC(Tabla1_Resueltas[CicleTime],0.85)</f>
        <v>28</v>
      </c>
      <c r="R1267" s="1">
        <f>_xlfn.PERCENTILE.INC(Tabla1_Resueltas[CicleTime],0.7)</f>
        <v>9</v>
      </c>
      <c r="S1267" s="1">
        <f>_xlfn.PERCENTILE.INC(Tabla1_Resueltas[CicleTime],0.5)</f>
        <v>3</v>
      </c>
    </row>
    <row r="1268" spans="1:19" x14ac:dyDescent="0.35">
      <c r="A1268" t="s">
        <v>19</v>
      </c>
      <c r="B1268" t="s">
        <v>2086</v>
      </c>
      <c r="C1268" t="s">
        <v>20</v>
      </c>
      <c r="D1268" t="s">
        <v>132</v>
      </c>
      <c r="E1268" t="s">
        <v>1311</v>
      </c>
      <c r="F1268">
        <v>5420004</v>
      </c>
      <c r="G1268" s="2">
        <v>44776</v>
      </c>
      <c r="H1268" s="2">
        <v>44797</v>
      </c>
      <c r="I1268" s="2"/>
      <c r="J1268" s="2"/>
      <c r="K1268" t="s">
        <v>1037</v>
      </c>
      <c r="L1268" s="2">
        <v>44781</v>
      </c>
      <c r="M1268" s="1">
        <f>Tabla1_Resueltas[[#This Row],[Resuelta]]-Tabla1_Resueltas[[#This Row],[Creada]]</f>
        <v>5</v>
      </c>
      <c r="N1268" s="1">
        <f>Tabla1_Resueltas[[#This Row],[Fecha Fin Escalado]]-Tabla1_Resueltas[[#This Row],[Fecha Inicio Escalado]]</f>
        <v>0</v>
      </c>
      <c r="O1268" s="1">
        <f>YEAR(Tabla1_Resueltas[[#This Row],[Resuelta]])</f>
        <v>2022</v>
      </c>
      <c r="P1268" s="1">
        <f>MONTH(Tabla1_Resueltas[[#This Row],[Resuelta]])</f>
        <v>8</v>
      </c>
      <c r="Q1268" s="1">
        <f>_xlfn.PERCENTILE.INC(Tabla1_Resueltas[CicleTime],0.85)</f>
        <v>28</v>
      </c>
      <c r="R1268" s="1">
        <f>_xlfn.PERCENTILE.INC(Tabla1_Resueltas[CicleTime],0.7)</f>
        <v>9</v>
      </c>
      <c r="S1268" s="1">
        <f>_xlfn.PERCENTILE.INC(Tabla1_Resueltas[CicleTime],0.5)</f>
        <v>3</v>
      </c>
    </row>
    <row r="1269" spans="1:19" x14ac:dyDescent="0.35">
      <c r="A1269" t="s">
        <v>17</v>
      </c>
      <c r="B1269" t="s">
        <v>2083</v>
      </c>
      <c r="C1269" t="s">
        <v>18</v>
      </c>
      <c r="D1269" t="s">
        <v>132</v>
      </c>
      <c r="E1269" t="s">
        <v>1312</v>
      </c>
      <c r="F1269">
        <v>5416815</v>
      </c>
      <c r="G1269" s="2">
        <v>44775</v>
      </c>
      <c r="H1269" s="2">
        <v>44791</v>
      </c>
      <c r="I1269" s="2"/>
      <c r="J1269" s="2"/>
      <c r="K1269" t="s">
        <v>1037</v>
      </c>
      <c r="L1269" s="2">
        <v>44776</v>
      </c>
      <c r="M1269" s="1">
        <f>Tabla1_Resueltas[[#This Row],[Resuelta]]-Tabla1_Resueltas[[#This Row],[Creada]]</f>
        <v>1</v>
      </c>
      <c r="N1269" s="1">
        <f>Tabla1_Resueltas[[#This Row],[Fecha Fin Escalado]]-Tabla1_Resueltas[[#This Row],[Fecha Inicio Escalado]]</f>
        <v>0</v>
      </c>
      <c r="O1269" s="1">
        <f>YEAR(Tabla1_Resueltas[[#This Row],[Resuelta]])</f>
        <v>2022</v>
      </c>
      <c r="P1269" s="1">
        <f>MONTH(Tabla1_Resueltas[[#This Row],[Resuelta]])</f>
        <v>8</v>
      </c>
      <c r="Q1269" s="1">
        <f>_xlfn.PERCENTILE.INC(Tabla1_Resueltas[CicleTime],0.85)</f>
        <v>28</v>
      </c>
      <c r="R1269" s="1">
        <f>_xlfn.PERCENTILE.INC(Tabla1_Resueltas[CicleTime],0.7)</f>
        <v>9</v>
      </c>
      <c r="S1269" s="1">
        <f>_xlfn.PERCENTILE.INC(Tabla1_Resueltas[CicleTime],0.5)</f>
        <v>3</v>
      </c>
    </row>
    <row r="1270" spans="1:19" x14ac:dyDescent="0.35">
      <c r="A1270" t="s">
        <v>17</v>
      </c>
      <c r="B1270" t="s">
        <v>2094</v>
      </c>
      <c r="C1270" t="s">
        <v>18</v>
      </c>
      <c r="D1270" t="s">
        <v>132</v>
      </c>
      <c r="E1270" t="s">
        <v>1313</v>
      </c>
      <c r="F1270">
        <v>5416312</v>
      </c>
      <c r="G1270" s="2">
        <v>44775</v>
      </c>
      <c r="H1270" s="2">
        <v>44790</v>
      </c>
      <c r="I1270" s="2">
        <v>44775</v>
      </c>
      <c r="J1270" s="2">
        <v>44777</v>
      </c>
      <c r="K1270" t="s">
        <v>1037</v>
      </c>
      <c r="L1270" s="2">
        <v>44777</v>
      </c>
      <c r="M1270" s="1">
        <f>Tabla1_Resueltas[[#This Row],[Resuelta]]-Tabla1_Resueltas[[#This Row],[Creada]]</f>
        <v>2</v>
      </c>
      <c r="N1270" s="1">
        <f>Tabla1_Resueltas[[#This Row],[Fecha Fin Escalado]]-Tabla1_Resueltas[[#This Row],[Fecha Inicio Escalado]]</f>
        <v>2</v>
      </c>
      <c r="O1270" s="1">
        <f>YEAR(Tabla1_Resueltas[[#This Row],[Resuelta]])</f>
        <v>2022</v>
      </c>
      <c r="P1270" s="1">
        <f>MONTH(Tabla1_Resueltas[[#This Row],[Resuelta]])</f>
        <v>8</v>
      </c>
      <c r="Q1270" s="1">
        <f>_xlfn.PERCENTILE.INC(Tabla1_Resueltas[CicleTime],0.85)</f>
        <v>28</v>
      </c>
      <c r="R1270" s="1">
        <f>_xlfn.PERCENTILE.INC(Tabla1_Resueltas[CicleTime],0.7)</f>
        <v>9</v>
      </c>
      <c r="S1270" s="1">
        <f>_xlfn.PERCENTILE.INC(Tabla1_Resueltas[CicleTime],0.5)</f>
        <v>3</v>
      </c>
    </row>
    <row r="1271" spans="1:19" x14ac:dyDescent="0.35">
      <c r="A1271" t="s">
        <v>17</v>
      </c>
      <c r="B1271" t="s">
        <v>2094</v>
      </c>
      <c r="C1271" t="s">
        <v>18</v>
      </c>
      <c r="D1271" t="s">
        <v>132</v>
      </c>
      <c r="E1271" t="s">
        <v>1314</v>
      </c>
      <c r="F1271">
        <v>5416105</v>
      </c>
      <c r="G1271" s="2">
        <v>44775</v>
      </c>
      <c r="H1271" s="2">
        <v>44801</v>
      </c>
      <c r="I1271" s="2"/>
      <c r="J1271" s="2"/>
      <c r="K1271" t="s">
        <v>1037</v>
      </c>
      <c r="L1271" s="2">
        <v>44785</v>
      </c>
      <c r="M1271" s="1">
        <f>Tabla1_Resueltas[[#This Row],[Resuelta]]-Tabla1_Resueltas[[#This Row],[Creada]]</f>
        <v>10</v>
      </c>
      <c r="N1271" s="1">
        <f>Tabla1_Resueltas[[#This Row],[Fecha Fin Escalado]]-Tabla1_Resueltas[[#This Row],[Fecha Inicio Escalado]]</f>
        <v>0</v>
      </c>
      <c r="O1271" s="1">
        <f>YEAR(Tabla1_Resueltas[[#This Row],[Resuelta]])</f>
        <v>2022</v>
      </c>
      <c r="P1271" s="1">
        <f>MONTH(Tabla1_Resueltas[[#This Row],[Resuelta]])</f>
        <v>8</v>
      </c>
      <c r="Q1271" s="1">
        <f>_xlfn.PERCENTILE.INC(Tabla1_Resueltas[CicleTime],0.85)</f>
        <v>28</v>
      </c>
      <c r="R1271" s="1">
        <f>_xlfn.PERCENTILE.INC(Tabla1_Resueltas[CicleTime],0.7)</f>
        <v>9</v>
      </c>
      <c r="S1271" s="1">
        <f>_xlfn.PERCENTILE.INC(Tabla1_Resueltas[CicleTime],0.5)</f>
        <v>3</v>
      </c>
    </row>
    <row r="1272" spans="1:19" x14ac:dyDescent="0.35">
      <c r="A1272" t="s">
        <v>19</v>
      </c>
      <c r="B1272" t="s">
        <v>2084</v>
      </c>
      <c r="C1272" t="s">
        <v>36</v>
      </c>
      <c r="D1272" t="s">
        <v>132</v>
      </c>
      <c r="E1272" t="s">
        <v>1315</v>
      </c>
      <c r="F1272">
        <v>5415798</v>
      </c>
      <c r="G1272" s="2">
        <v>44775</v>
      </c>
      <c r="H1272" s="2">
        <v>44799</v>
      </c>
      <c r="I1272" s="2">
        <v>44775</v>
      </c>
      <c r="J1272" s="2">
        <v>44784</v>
      </c>
      <c r="K1272" t="s">
        <v>1037</v>
      </c>
      <c r="L1272" s="2">
        <v>44784</v>
      </c>
      <c r="M1272" s="1">
        <f>Tabla1_Resueltas[[#This Row],[Resuelta]]-Tabla1_Resueltas[[#This Row],[Creada]]</f>
        <v>9</v>
      </c>
      <c r="N1272" s="1">
        <f>Tabla1_Resueltas[[#This Row],[Fecha Fin Escalado]]-Tabla1_Resueltas[[#This Row],[Fecha Inicio Escalado]]</f>
        <v>9</v>
      </c>
      <c r="O1272" s="1">
        <f>YEAR(Tabla1_Resueltas[[#This Row],[Resuelta]])</f>
        <v>2022</v>
      </c>
      <c r="P1272" s="1">
        <f>MONTH(Tabla1_Resueltas[[#This Row],[Resuelta]])</f>
        <v>8</v>
      </c>
      <c r="Q1272" s="1">
        <f>_xlfn.PERCENTILE.INC(Tabla1_Resueltas[CicleTime],0.85)</f>
        <v>28</v>
      </c>
      <c r="R1272" s="1">
        <f>_xlfn.PERCENTILE.INC(Tabla1_Resueltas[CicleTime],0.7)</f>
        <v>9</v>
      </c>
      <c r="S1272" s="1">
        <f>_xlfn.PERCENTILE.INC(Tabla1_Resueltas[CicleTime],0.5)</f>
        <v>3</v>
      </c>
    </row>
    <row r="1273" spans="1:19" x14ac:dyDescent="0.35">
      <c r="A1273" t="s">
        <v>17</v>
      </c>
      <c r="B1273" t="s">
        <v>2083</v>
      </c>
      <c r="C1273" t="s">
        <v>20</v>
      </c>
      <c r="D1273" t="s">
        <v>132</v>
      </c>
      <c r="E1273" t="s">
        <v>1316</v>
      </c>
      <c r="F1273">
        <v>5415584</v>
      </c>
      <c r="G1273" s="2">
        <v>44775</v>
      </c>
      <c r="H1273" s="2">
        <v>44790</v>
      </c>
      <c r="I1273" s="2"/>
      <c r="J1273" s="2"/>
      <c r="K1273" t="s">
        <v>1037</v>
      </c>
      <c r="L1273" s="2">
        <v>44775</v>
      </c>
      <c r="M1273" s="1">
        <f>Tabla1_Resueltas[[#This Row],[Resuelta]]-Tabla1_Resueltas[[#This Row],[Creada]]</f>
        <v>0</v>
      </c>
      <c r="N1273" s="1">
        <f>Tabla1_Resueltas[[#This Row],[Fecha Fin Escalado]]-Tabla1_Resueltas[[#This Row],[Fecha Inicio Escalado]]</f>
        <v>0</v>
      </c>
      <c r="O1273" s="1">
        <f>YEAR(Tabla1_Resueltas[[#This Row],[Resuelta]])</f>
        <v>2022</v>
      </c>
      <c r="P1273" s="1">
        <f>MONTH(Tabla1_Resueltas[[#This Row],[Resuelta]])</f>
        <v>8</v>
      </c>
      <c r="Q1273" s="1">
        <f>_xlfn.PERCENTILE.INC(Tabla1_Resueltas[CicleTime],0.85)</f>
        <v>28</v>
      </c>
      <c r="R1273" s="1">
        <f>_xlfn.PERCENTILE.INC(Tabla1_Resueltas[CicleTime],0.7)</f>
        <v>9</v>
      </c>
      <c r="S1273" s="1">
        <f>_xlfn.PERCENTILE.INC(Tabla1_Resueltas[CicleTime],0.5)</f>
        <v>3</v>
      </c>
    </row>
    <row r="1274" spans="1:19" x14ac:dyDescent="0.35">
      <c r="A1274" t="s">
        <v>19</v>
      </c>
      <c r="B1274" t="s">
        <v>2086</v>
      </c>
      <c r="C1274" t="s">
        <v>20</v>
      </c>
      <c r="D1274" t="s">
        <v>132</v>
      </c>
      <c r="E1274" t="s">
        <v>1317</v>
      </c>
      <c r="F1274">
        <v>5414423</v>
      </c>
      <c r="G1274" s="2">
        <v>44775</v>
      </c>
      <c r="H1274" s="2">
        <v>44797</v>
      </c>
      <c r="I1274" s="2"/>
      <c r="J1274" s="2"/>
      <c r="K1274" t="s">
        <v>1037</v>
      </c>
      <c r="L1274" s="2">
        <v>44781</v>
      </c>
      <c r="M1274" s="1">
        <f>Tabla1_Resueltas[[#This Row],[Resuelta]]-Tabla1_Resueltas[[#This Row],[Creada]]</f>
        <v>6</v>
      </c>
      <c r="N1274" s="1">
        <f>Tabla1_Resueltas[[#This Row],[Fecha Fin Escalado]]-Tabla1_Resueltas[[#This Row],[Fecha Inicio Escalado]]</f>
        <v>0</v>
      </c>
      <c r="O1274" s="1">
        <f>YEAR(Tabla1_Resueltas[[#This Row],[Resuelta]])</f>
        <v>2022</v>
      </c>
      <c r="P1274" s="1">
        <f>MONTH(Tabla1_Resueltas[[#This Row],[Resuelta]])</f>
        <v>8</v>
      </c>
      <c r="Q1274" s="1">
        <f>_xlfn.PERCENTILE.INC(Tabla1_Resueltas[CicleTime],0.85)</f>
        <v>28</v>
      </c>
      <c r="R1274" s="1">
        <f>_xlfn.PERCENTILE.INC(Tabla1_Resueltas[CicleTime],0.7)</f>
        <v>9</v>
      </c>
      <c r="S1274" s="1">
        <f>_xlfn.PERCENTILE.INC(Tabla1_Resueltas[CicleTime],0.5)</f>
        <v>3</v>
      </c>
    </row>
    <row r="1275" spans="1:19" x14ac:dyDescent="0.35">
      <c r="A1275" t="s">
        <v>19</v>
      </c>
      <c r="B1275" t="s">
        <v>2088</v>
      </c>
      <c r="C1275" t="s">
        <v>20</v>
      </c>
      <c r="D1275" t="s">
        <v>132</v>
      </c>
      <c r="E1275" t="s">
        <v>1318</v>
      </c>
      <c r="F1275">
        <v>5414014</v>
      </c>
      <c r="G1275" s="2">
        <v>44775</v>
      </c>
      <c r="H1275" s="2">
        <v>44790</v>
      </c>
      <c r="I1275" s="2"/>
      <c r="J1275" s="2"/>
      <c r="K1275" t="s">
        <v>1037</v>
      </c>
      <c r="L1275" s="2">
        <v>44775</v>
      </c>
      <c r="M1275" s="1">
        <f>Tabla1_Resueltas[[#This Row],[Resuelta]]-Tabla1_Resueltas[[#This Row],[Creada]]</f>
        <v>0</v>
      </c>
      <c r="N1275" s="1">
        <f>Tabla1_Resueltas[[#This Row],[Fecha Fin Escalado]]-Tabla1_Resueltas[[#This Row],[Fecha Inicio Escalado]]</f>
        <v>0</v>
      </c>
      <c r="O1275" s="1">
        <f>YEAR(Tabla1_Resueltas[[#This Row],[Resuelta]])</f>
        <v>2022</v>
      </c>
      <c r="P1275" s="1">
        <f>MONTH(Tabla1_Resueltas[[#This Row],[Resuelta]])</f>
        <v>8</v>
      </c>
      <c r="Q1275" s="1">
        <f>_xlfn.PERCENTILE.INC(Tabla1_Resueltas[CicleTime],0.85)</f>
        <v>28</v>
      </c>
      <c r="R1275" s="1">
        <f>_xlfn.PERCENTILE.INC(Tabla1_Resueltas[CicleTime],0.7)</f>
        <v>9</v>
      </c>
      <c r="S1275" s="1">
        <f>_xlfn.PERCENTILE.INC(Tabla1_Resueltas[CicleTime],0.5)</f>
        <v>3</v>
      </c>
    </row>
    <row r="1276" spans="1:19" x14ac:dyDescent="0.35">
      <c r="A1276" t="s">
        <v>19</v>
      </c>
      <c r="B1276" t="s">
        <v>2084</v>
      </c>
      <c r="C1276" t="s">
        <v>42</v>
      </c>
      <c r="D1276" t="s">
        <v>132</v>
      </c>
      <c r="E1276" t="s">
        <v>1319</v>
      </c>
      <c r="F1276">
        <v>5411058</v>
      </c>
      <c r="G1276" s="2">
        <v>44774</v>
      </c>
      <c r="H1276" s="2">
        <v>44799</v>
      </c>
      <c r="I1276" s="2">
        <v>44774</v>
      </c>
      <c r="J1276" s="2">
        <v>44784</v>
      </c>
      <c r="K1276" t="s">
        <v>1037</v>
      </c>
      <c r="L1276" s="2">
        <v>44784</v>
      </c>
      <c r="M1276" s="1">
        <f>Tabla1_Resueltas[[#This Row],[Resuelta]]-Tabla1_Resueltas[[#This Row],[Creada]]</f>
        <v>10</v>
      </c>
      <c r="N1276" s="1">
        <f>Tabla1_Resueltas[[#This Row],[Fecha Fin Escalado]]-Tabla1_Resueltas[[#This Row],[Fecha Inicio Escalado]]</f>
        <v>10</v>
      </c>
      <c r="O1276" s="1">
        <f>YEAR(Tabla1_Resueltas[[#This Row],[Resuelta]])</f>
        <v>2022</v>
      </c>
      <c r="P1276" s="1">
        <f>MONTH(Tabla1_Resueltas[[#This Row],[Resuelta]])</f>
        <v>8</v>
      </c>
      <c r="Q1276" s="1">
        <f>_xlfn.PERCENTILE.INC(Tabla1_Resueltas[CicleTime],0.85)</f>
        <v>28</v>
      </c>
      <c r="R1276" s="1">
        <f>_xlfn.PERCENTILE.INC(Tabla1_Resueltas[CicleTime],0.7)</f>
        <v>9</v>
      </c>
      <c r="S1276" s="1">
        <f>_xlfn.PERCENTILE.INC(Tabla1_Resueltas[CicleTime],0.5)</f>
        <v>3</v>
      </c>
    </row>
    <row r="1277" spans="1:19" x14ac:dyDescent="0.35">
      <c r="A1277" t="s">
        <v>19</v>
      </c>
      <c r="B1277" t="s">
        <v>2084</v>
      </c>
      <c r="C1277" t="s">
        <v>42</v>
      </c>
      <c r="D1277" t="s">
        <v>132</v>
      </c>
      <c r="E1277" t="s">
        <v>1320</v>
      </c>
      <c r="F1277">
        <v>5411035</v>
      </c>
      <c r="G1277" s="2">
        <v>44774</v>
      </c>
      <c r="H1277" s="2">
        <v>44799</v>
      </c>
      <c r="I1277" s="2">
        <v>44774</v>
      </c>
      <c r="J1277" s="2">
        <v>44784</v>
      </c>
      <c r="K1277" t="s">
        <v>1037</v>
      </c>
      <c r="L1277" s="2">
        <v>44784</v>
      </c>
      <c r="M1277" s="1">
        <f>Tabla1_Resueltas[[#This Row],[Resuelta]]-Tabla1_Resueltas[[#This Row],[Creada]]</f>
        <v>10</v>
      </c>
      <c r="N1277" s="1">
        <f>Tabla1_Resueltas[[#This Row],[Fecha Fin Escalado]]-Tabla1_Resueltas[[#This Row],[Fecha Inicio Escalado]]</f>
        <v>10</v>
      </c>
      <c r="O1277" s="1">
        <f>YEAR(Tabla1_Resueltas[[#This Row],[Resuelta]])</f>
        <v>2022</v>
      </c>
      <c r="P1277" s="1">
        <f>MONTH(Tabla1_Resueltas[[#This Row],[Resuelta]])</f>
        <v>8</v>
      </c>
      <c r="Q1277" s="1">
        <f>_xlfn.PERCENTILE.INC(Tabla1_Resueltas[CicleTime],0.85)</f>
        <v>28</v>
      </c>
      <c r="R1277" s="1">
        <f>_xlfn.PERCENTILE.INC(Tabla1_Resueltas[CicleTime],0.7)</f>
        <v>9</v>
      </c>
      <c r="S1277" s="1">
        <f>_xlfn.PERCENTILE.INC(Tabla1_Resueltas[CicleTime],0.5)</f>
        <v>3</v>
      </c>
    </row>
    <row r="1278" spans="1:19" x14ac:dyDescent="0.35">
      <c r="A1278" t="s">
        <v>19</v>
      </c>
      <c r="B1278" t="s">
        <v>2084</v>
      </c>
      <c r="C1278" t="s">
        <v>36</v>
      </c>
      <c r="D1278" t="s">
        <v>132</v>
      </c>
      <c r="E1278" t="s">
        <v>1321</v>
      </c>
      <c r="F1278">
        <v>5411018</v>
      </c>
      <c r="G1278" s="2">
        <v>44774</v>
      </c>
      <c r="H1278" s="2">
        <v>44810</v>
      </c>
      <c r="I1278" s="2">
        <v>44774</v>
      </c>
      <c r="J1278" s="2">
        <v>44795</v>
      </c>
      <c r="K1278" t="s">
        <v>1037</v>
      </c>
      <c r="L1278" s="2">
        <v>44795</v>
      </c>
      <c r="M1278" s="1">
        <f>Tabla1_Resueltas[[#This Row],[Resuelta]]-Tabla1_Resueltas[[#This Row],[Creada]]</f>
        <v>21</v>
      </c>
      <c r="N1278" s="1">
        <f>Tabla1_Resueltas[[#This Row],[Fecha Fin Escalado]]-Tabla1_Resueltas[[#This Row],[Fecha Inicio Escalado]]</f>
        <v>21</v>
      </c>
      <c r="O1278" s="1">
        <f>YEAR(Tabla1_Resueltas[[#This Row],[Resuelta]])</f>
        <v>2022</v>
      </c>
      <c r="P1278" s="1">
        <f>MONTH(Tabla1_Resueltas[[#This Row],[Resuelta]])</f>
        <v>8</v>
      </c>
      <c r="Q1278" s="1">
        <f>_xlfn.PERCENTILE.INC(Tabla1_Resueltas[CicleTime],0.85)</f>
        <v>28</v>
      </c>
      <c r="R1278" s="1">
        <f>_xlfn.PERCENTILE.INC(Tabla1_Resueltas[CicleTime],0.7)</f>
        <v>9</v>
      </c>
      <c r="S1278" s="1">
        <f>_xlfn.PERCENTILE.INC(Tabla1_Resueltas[CicleTime],0.5)</f>
        <v>3</v>
      </c>
    </row>
    <row r="1279" spans="1:19" x14ac:dyDescent="0.35">
      <c r="A1279" t="s">
        <v>19</v>
      </c>
      <c r="B1279" t="s">
        <v>2088</v>
      </c>
      <c r="C1279" t="s">
        <v>20</v>
      </c>
      <c r="D1279" t="s">
        <v>132</v>
      </c>
      <c r="E1279" t="s">
        <v>1322</v>
      </c>
      <c r="F1279">
        <v>5408725</v>
      </c>
      <c r="G1279" s="2">
        <v>44774</v>
      </c>
      <c r="H1279" s="2">
        <v>44817</v>
      </c>
      <c r="I1279" s="2">
        <v>44774</v>
      </c>
      <c r="J1279" s="2">
        <v>44802</v>
      </c>
      <c r="K1279" t="s">
        <v>1037</v>
      </c>
      <c r="L1279" s="2">
        <v>44802</v>
      </c>
      <c r="M1279" s="1">
        <f>Tabla1_Resueltas[[#This Row],[Resuelta]]-Tabla1_Resueltas[[#This Row],[Creada]]</f>
        <v>28</v>
      </c>
      <c r="N1279" s="1">
        <f>Tabla1_Resueltas[[#This Row],[Fecha Fin Escalado]]-Tabla1_Resueltas[[#This Row],[Fecha Inicio Escalado]]</f>
        <v>28</v>
      </c>
      <c r="O1279" s="1">
        <f>YEAR(Tabla1_Resueltas[[#This Row],[Resuelta]])</f>
        <v>2022</v>
      </c>
      <c r="P1279" s="1">
        <f>MONTH(Tabla1_Resueltas[[#This Row],[Resuelta]])</f>
        <v>8</v>
      </c>
      <c r="Q1279" s="1">
        <f>_xlfn.PERCENTILE.INC(Tabla1_Resueltas[CicleTime],0.85)</f>
        <v>28</v>
      </c>
      <c r="R1279" s="1">
        <f>_xlfn.PERCENTILE.INC(Tabla1_Resueltas[CicleTime],0.7)</f>
        <v>9</v>
      </c>
      <c r="S1279" s="1">
        <f>_xlfn.PERCENTILE.INC(Tabla1_Resueltas[CicleTime],0.5)</f>
        <v>3</v>
      </c>
    </row>
    <row r="1280" spans="1:19" x14ac:dyDescent="0.35">
      <c r="A1280" t="s">
        <v>19</v>
      </c>
      <c r="B1280" t="s">
        <v>2084</v>
      </c>
      <c r="C1280" t="s">
        <v>20</v>
      </c>
      <c r="D1280" t="s">
        <v>132</v>
      </c>
      <c r="E1280" t="s">
        <v>1323</v>
      </c>
      <c r="F1280">
        <v>5407390</v>
      </c>
      <c r="G1280" s="2">
        <v>44774</v>
      </c>
      <c r="H1280" s="2">
        <v>44791</v>
      </c>
      <c r="I1280" s="2">
        <v>44775</v>
      </c>
      <c r="J1280" s="2">
        <v>44775</v>
      </c>
      <c r="K1280" t="s">
        <v>1037</v>
      </c>
      <c r="L1280" s="2">
        <v>44775</v>
      </c>
      <c r="M1280" s="1">
        <f>Tabla1_Resueltas[[#This Row],[Resuelta]]-Tabla1_Resueltas[[#This Row],[Creada]]</f>
        <v>1</v>
      </c>
      <c r="N1280" s="1">
        <f>Tabla1_Resueltas[[#This Row],[Fecha Fin Escalado]]-Tabla1_Resueltas[[#This Row],[Fecha Inicio Escalado]]</f>
        <v>0</v>
      </c>
      <c r="O1280" s="1">
        <f>YEAR(Tabla1_Resueltas[[#This Row],[Resuelta]])</f>
        <v>2022</v>
      </c>
      <c r="P1280" s="1">
        <f>MONTH(Tabla1_Resueltas[[#This Row],[Resuelta]])</f>
        <v>8</v>
      </c>
      <c r="Q1280" s="1">
        <f>_xlfn.PERCENTILE.INC(Tabla1_Resueltas[CicleTime],0.85)</f>
        <v>28</v>
      </c>
      <c r="R1280" s="1">
        <f>_xlfn.PERCENTILE.INC(Tabla1_Resueltas[CicleTime],0.7)</f>
        <v>9</v>
      </c>
      <c r="S1280" s="1">
        <f>_xlfn.PERCENTILE.INC(Tabla1_Resueltas[CicleTime],0.5)</f>
        <v>3</v>
      </c>
    </row>
    <row r="1281" spans="1:19" x14ac:dyDescent="0.35">
      <c r="A1281" t="s">
        <v>19</v>
      </c>
      <c r="B1281" t="s">
        <v>2086</v>
      </c>
      <c r="C1281" t="s">
        <v>20</v>
      </c>
      <c r="D1281" t="s">
        <v>132</v>
      </c>
      <c r="E1281" t="s">
        <v>1324</v>
      </c>
      <c r="F1281">
        <v>5406889</v>
      </c>
      <c r="G1281" s="2">
        <v>44774</v>
      </c>
      <c r="H1281" s="2">
        <v>44812</v>
      </c>
      <c r="I1281" s="2">
        <v>44774</v>
      </c>
      <c r="J1281" s="2">
        <v>44797</v>
      </c>
      <c r="K1281" t="s">
        <v>1037</v>
      </c>
      <c r="L1281" s="2">
        <v>44797</v>
      </c>
      <c r="M1281" s="1">
        <f>Tabla1_Resueltas[[#This Row],[Resuelta]]-Tabla1_Resueltas[[#This Row],[Creada]]</f>
        <v>23</v>
      </c>
      <c r="N1281" s="1">
        <f>Tabla1_Resueltas[[#This Row],[Fecha Fin Escalado]]-Tabla1_Resueltas[[#This Row],[Fecha Inicio Escalado]]</f>
        <v>23</v>
      </c>
      <c r="O1281" s="1">
        <f>YEAR(Tabla1_Resueltas[[#This Row],[Resuelta]])</f>
        <v>2022</v>
      </c>
      <c r="P1281" s="1">
        <f>MONTH(Tabla1_Resueltas[[#This Row],[Resuelta]])</f>
        <v>8</v>
      </c>
      <c r="Q1281" s="1">
        <f>_xlfn.PERCENTILE.INC(Tabla1_Resueltas[CicleTime],0.85)</f>
        <v>28</v>
      </c>
      <c r="R1281" s="1">
        <f>_xlfn.PERCENTILE.INC(Tabla1_Resueltas[CicleTime],0.7)</f>
        <v>9</v>
      </c>
      <c r="S1281" s="1">
        <f>_xlfn.PERCENTILE.INC(Tabla1_Resueltas[CicleTime],0.5)</f>
        <v>3</v>
      </c>
    </row>
    <row r="1282" spans="1:19" x14ac:dyDescent="0.35">
      <c r="A1282" t="s">
        <v>19</v>
      </c>
      <c r="B1282" t="s">
        <v>2086</v>
      </c>
      <c r="C1282" t="s">
        <v>36</v>
      </c>
      <c r="D1282" t="s">
        <v>132</v>
      </c>
      <c r="E1282" t="s">
        <v>1325</v>
      </c>
      <c r="F1282">
        <v>5406881</v>
      </c>
      <c r="G1282" s="2">
        <v>44774</v>
      </c>
      <c r="H1282" s="2">
        <v>44791</v>
      </c>
      <c r="I1282" s="2">
        <v>44774</v>
      </c>
      <c r="J1282" s="2">
        <v>44776</v>
      </c>
      <c r="K1282" t="s">
        <v>1037</v>
      </c>
      <c r="L1282" s="2">
        <v>44776</v>
      </c>
      <c r="M1282" s="1">
        <f>Tabla1_Resueltas[[#This Row],[Resuelta]]-Tabla1_Resueltas[[#This Row],[Creada]]</f>
        <v>2</v>
      </c>
      <c r="N1282" s="1">
        <f>Tabla1_Resueltas[[#This Row],[Fecha Fin Escalado]]-Tabla1_Resueltas[[#This Row],[Fecha Inicio Escalado]]</f>
        <v>2</v>
      </c>
      <c r="O1282" s="1">
        <f>YEAR(Tabla1_Resueltas[[#This Row],[Resuelta]])</f>
        <v>2022</v>
      </c>
      <c r="P1282" s="1">
        <f>MONTH(Tabla1_Resueltas[[#This Row],[Resuelta]])</f>
        <v>8</v>
      </c>
      <c r="Q1282" s="1">
        <f>_xlfn.PERCENTILE.INC(Tabla1_Resueltas[CicleTime],0.85)</f>
        <v>28</v>
      </c>
      <c r="R1282" s="1">
        <f>_xlfn.PERCENTILE.INC(Tabla1_Resueltas[CicleTime],0.7)</f>
        <v>9</v>
      </c>
      <c r="S1282" s="1">
        <f>_xlfn.PERCENTILE.INC(Tabla1_Resueltas[CicleTime],0.5)</f>
        <v>3</v>
      </c>
    </row>
    <row r="1283" spans="1:19" x14ac:dyDescent="0.35">
      <c r="A1283" t="s">
        <v>19</v>
      </c>
      <c r="B1283" t="s">
        <v>2086</v>
      </c>
      <c r="C1283" t="s">
        <v>36</v>
      </c>
      <c r="D1283" t="s">
        <v>132</v>
      </c>
      <c r="E1283" t="s">
        <v>1326</v>
      </c>
      <c r="F1283">
        <v>5406875</v>
      </c>
      <c r="G1283" s="2">
        <v>44774</v>
      </c>
      <c r="H1283" s="2">
        <v>44790</v>
      </c>
      <c r="I1283" s="2">
        <v>44774</v>
      </c>
      <c r="J1283" s="2">
        <v>44775</v>
      </c>
      <c r="K1283" t="s">
        <v>1037</v>
      </c>
      <c r="L1283" s="2">
        <v>44775</v>
      </c>
      <c r="M1283" s="1">
        <f>Tabla1_Resueltas[[#This Row],[Resuelta]]-Tabla1_Resueltas[[#This Row],[Creada]]</f>
        <v>1</v>
      </c>
      <c r="N1283" s="1">
        <f>Tabla1_Resueltas[[#This Row],[Fecha Fin Escalado]]-Tabla1_Resueltas[[#This Row],[Fecha Inicio Escalado]]</f>
        <v>1</v>
      </c>
      <c r="O1283" s="1">
        <f>YEAR(Tabla1_Resueltas[[#This Row],[Resuelta]])</f>
        <v>2022</v>
      </c>
      <c r="P1283" s="1">
        <f>MONTH(Tabla1_Resueltas[[#This Row],[Resuelta]])</f>
        <v>8</v>
      </c>
      <c r="Q1283" s="1">
        <f>_xlfn.PERCENTILE.INC(Tabla1_Resueltas[CicleTime],0.85)</f>
        <v>28</v>
      </c>
      <c r="R1283" s="1">
        <f>_xlfn.PERCENTILE.INC(Tabla1_Resueltas[CicleTime],0.7)</f>
        <v>9</v>
      </c>
      <c r="S1283" s="1">
        <f>_xlfn.PERCENTILE.INC(Tabla1_Resueltas[CicleTime],0.5)</f>
        <v>3</v>
      </c>
    </row>
    <row r="1284" spans="1:19" x14ac:dyDescent="0.35">
      <c r="A1284" t="s">
        <v>19</v>
      </c>
      <c r="B1284" t="s">
        <v>2086</v>
      </c>
      <c r="C1284" t="s">
        <v>20</v>
      </c>
      <c r="D1284" t="s">
        <v>132</v>
      </c>
      <c r="E1284" t="s">
        <v>1327</v>
      </c>
      <c r="F1284">
        <v>5406857</v>
      </c>
      <c r="G1284" s="2">
        <v>44774</v>
      </c>
      <c r="H1284" s="2">
        <v>44789</v>
      </c>
      <c r="I1284" s="2"/>
      <c r="J1284" s="2"/>
      <c r="K1284" t="s">
        <v>1037</v>
      </c>
      <c r="L1284" s="2">
        <v>44774</v>
      </c>
      <c r="M1284" s="1">
        <f>Tabla1_Resueltas[[#This Row],[Resuelta]]-Tabla1_Resueltas[[#This Row],[Creada]]</f>
        <v>0</v>
      </c>
      <c r="N1284" s="1">
        <f>Tabla1_Resueltas[[#This Row],[Fecha Fin Escalado]]-Tabla1_Resueltas[[#This Row],[Fecha Inicio Escalado]]</f>
        <v>0</v>
      </c>
      <c r="O1284" s="1">
        <f>YEAR(Tabla1_Resueltas[[#This Row],[Resuelta]])</f>
        <v>2022</v>
      </c>
      <c r="P1284" s="1">
        <f>MONTH(Tabla1_Resueltas[[#This Row],[Resuelta]])</f>
        <v>8</v>
      </c>
      <c r="Q1284" s="1">
        <f>_xlfn.PERCENTILE.INC(Tabla1_Resueltas[CicleTime],0.85)</f>
        <v>28</v>
      </c>
      <c r="R1284" s="1">
        <f>_xlfn.PERCENTILE.INC(Tabla1_Resueltas[CicleTime],0.7)</f>
        <v>9</v>
      </c>
      <c r="S1284" s="1">
        <f>_xlfn.PERCENTILE.INC(Tabla1_Resueltas[CicleTime],0.5)</f>
        <v>3</v>
      </c>
    </row>
    <row r="1285" spans="1:19" x14ac:dyDescent="0.35">
      <c r="A1285" t="s">
        <v>19</v>
      </c>
      <c r="B1285" t="s">
        <v>2088</v>
      </c>
      <c r="C1285" t="s">
        <v>18</v>
      </c>
      <c r="D1285" t="s">
        <v>132</v>
      </c>
      <c r="E1285" t="s">
        <v>1328</v>
      </c>
      <c r="F1285">
        <v>5406842</v>
      </c>
      <c r="G1285" s="2">
        <v>44774</v>
      </c>
      <c r="H1285" s="2">
        <v>44790</v>
      </c>
      <c r="I1285" s="2"/>
      <c r="J1285" s="2"/>
      <c r="K1285" t="s">
        <v>1037</v>
      </c>
      <c r="L1285" s="2">
        <v>44775</v>
      </c>
      <c r="M1285" s="1">
        <f>Tabla1_Resueltas[[#This Row],[Resuelta]]-Tabla1_Resueltas[[#This Row],[Creada]]</f>
        <v>1</v>
      </c>
      <c r="N1285" s="1">
        <f>Tabla1_Resueltas[[#This Row],[Fecha Fin Escalado]]-Tabla1_Resueltas[[#This Row],[Fecha Inicio Escalado]]</f>
        <v>0</v>
      </c>
      <c r="O1285" s="1">
        <f>YEAR(Tabla1_Resueltas[[#This Row],[Resuelta]])</f>
        <v>2022</v>
      </c>
      <c r="P1285" s="1">
        <f>MONTH(Tabla1_Resueltas[[#This Row],[Resuelta]])</f>
        <v>8</v>
      </c>
      <c r="Q1285" s="1">
        <f>_xlfn.PERCENTILE.INC(Tabla1_Resueltas[CicleTime],0.85)</f>
        <v>28</v>
      </c>
      <c r="R1285" s="1">
        <f>_xlfn.PERCENTILE.INC(Tabla1_Resueltas[CicleTime],0.7)</f>
        <v>9</v>
      </c>
      <c r="S1285" s="1">
        <f>_xlfn.PERCENTILE.INC(Tabla1_Resueltas[CicleTime],0.5)</f>
        <v>3</v>
      </c>
    </row>
    <row r="1286" spans="1:19" x14ac:dyDescent="0.35">
      <c r="A1286" t="s">
        <v>19</v>
      </c>
      <c r="B1286" t="s">
        <v>2090</v>
      </c>
      <c r="C1286" t="s">
        <v>18</v>
      </c>
      <c r="D1286" t="s">
        <v>132</v>
      </c>
      <c r="E1286" t="s">
        <v>1329</v>
      </c>
      <c r="F1286">
        <v>5403425</v>
      </c>
      <c r="G1286" s="2">
        <v>44771</v>
      </c>
      <c r="H1286" s="2">
        <v>44779</v>
      </c>
      <c r="I1286" s="2"/>
      <c r="J1286" s="2"/>
      <c r="K1286" t="s">
        <v>1037</v>
      </c>
      <c r="L1286" s="2">
        <v>44779</v>
      </c>
      <c r="M1286" s="1">
        <f>Tabla1_Resueltas[[#This Row],[Resuelta]]-Tabla1_Resueltas[[#This Row],[Creada]]</f>
        <v>8</v>
      </c>
      <c r="N1286" s="1">
        <f>Tabla1_Resueltas[[#This Row],[Fecha Fin Escalado]]-Tabla1_Resueltas[[#This Row],[Fecha Inicio Escalado]]</f>
        <v>0</v>
      </c>
      <c r="O1286" s="1">
        <f>YEAR(Tabla1_Resueltas[[#This Row],[Resuelta]])</f>
        <v>2022</v>
      </c>
      <c r="P1286" s="1">
        <f>MONTH(Tabla1_Resueltas[[#This Row],[Resuelta]])</f>
        <v>8</v>
      </c>
      <c r="Q1286" s="1">
        <f>_xlfn.PERCENTILE.INC(Tabla1_Resueltas[CicleTime],0.85)</f>
        <v>28</v>
      </c>
      <c r="R1286" s="1">
        <f>_xlfn.PERCENTILE.INC(Tabla1_Resueltas[CicleTime],0.7)</f>
        <v>9</v>
      </c>
      <c r="S1286" s="1">
        <f>_xlfn.PERCENTILE.INC(Tabla1_Resueltas[CicleTime],0.5)</f>
        <v>3</v>
      </c>
    </row>
    <row r="1287" spans="1:19" x14ac:dyDescent="0.35">
      <c r="A1287" t="s">
        <v>19</v>
      </c>
      <c r="B1287" t="s">
        <v>2086</v>
      </c>
      <c r="C1287" t="s">
        <v>20</v>
      </c>
      <c r="D1287" t="s">
        <v>132</v>
      </c>
      <c r="E1287" t="s">
        <v>1330</v>
      </c>
      <c r="F1287">
        <v>5402939</v>
      </c>
      <c r="G1287" s="2">
        <v>44771</v>
      </c>
      <c r="H1287" s="2">
        <v>44789</v>
      </c>
      <c r="I1287" s="2">
        <v>44771</v>
      </c>
      <c r="J1287" s="2">
        <v>44774</v>
      </c>
      <c r="K1287" t="s">
        <v>1037</v>
      </c>
      <c r="L1287" s="2">
        <v>44774</v>
      </c>
      <c r="M1287" s="1">
        <f>Tabla1_Resueltas[[#This Row],[Resuelta]]-Tabla1_Resueltas[[#This Row],[Creada]]</f>
        <v>3</v>
      </c>
      <c r="N1287" s="1">
        <f>Tabla1_Resueltas[[#This Row],[Fecha Fin Escalado]]-Tabla1_Resueltas[[#This Row],[Fecha Inicio Escalado]]</f>
        <v>3</v>
      </c>
      <c r="O1287" s="1">
        <f>YEAR(Tabla1_Resueltas[[#This Row],[Resuelta]])</f>
        <v>2022</v>
      </c>
      <c r="P1287" s="1">
        <f>MONTH(Tabla1_Resueltas[[#This Row],[Resuelta]])</f>
        <v>8</v>
      </c>
      <c r="Q1287" s="1">
        <f>_xlfn.PERCENTILE.INC(Tabla1_Resueltas[CicleTime],0.85)</f>
        <v>28</v>
      </c>
      <c r="R1287" s="1">
        <f>_xlfn.PERCENTILE.INC(Tabla1_Resueltas[CicleTime],0.7)</f>
        <v>9</v>
      </c>
      <c r="S1287" s="1">
        <f>_xlfn.PERCENTILE.INC(Tabla1_Resueltas[CicleTime],0.5)</f>
        <v>3</v>
      </c>
    </row>
    <row r="1288" spans="1:19" x14ac:dyDescent="0.35">
      <c r="A1288" t="s">
        <v>19</v>
      </c>
      <c r="B1288" t="s">
        <v>2090</v>
      </c>
      <c r="C1288" t="s">
        <v>18</v>
      </c>
      <c r="D1288" t="s">
        <v>132</v>
      </c>
      <c r="E1288" t="s">
        <v>1331</v>
      </c>
      <c r="F1288">
        <v>5402917</v>
      </c>
      <c r="G1288" s="2">
        <v>44771</v>
      </c>
      <c r="H1288" s="2">
        <v>44797</v>
      </c>
      <c r="I1288" s="2"/>
      <c r="J1288" s="2"/>
      <c r="K1288" t="s">
        <v>1037</v>
      </c>
      <c r="L1288" s="2">
        <v>44781</v>
      </c>
      <c r="M1288" s="1">
        <f>Tabla1_Resueltas[[#This Row],[Resuelta]]-Tabla1_Resueltas[[#This Row],[Creada]]</f>
        <v>10</v>
      </c>
      <c r="N1288" s="1">
        <f>Tabla1_Resueltas[[#This Row],[Fecha Fin Escalado]]-Tabla1_Resueltas[[#This Row],[Fecha Inicio Escalado]]</f>
        <v>0</v>
      </c>
      <c r="O1288" s="1">
        <f>YEAR(Tabla1_Resueltas[[#This Row],[Resuelta]])</f>
        <v>2022</v>
      </c>
      <c r="P1288" s="1">
        <f>MONTH(Tabla1_Resueltas[[#This Row],[Resuelta]])</f>
        <v>8</v>
      </c>
      <c r="Q1288" s="1">
        <f>_xlfn.PERCENTILE.INC(Tabla1_Resueltas[CicleTime],0.85)</f>
        <v>28</v>
      </c>
      <c r="R1288" s="1">
        <f>_xlfn.PERCENTILE.INC(Tabla1_Resueltas[CicleTime],0.7)</f>
        <v>9</v>
      </c>
      <c r="S1288" s="1">
        <f>_xlfn.PERCENTILE.INC(Tabla1_Resueltas[CicleTime],0.5)</f>
        <v>3</v>
      </c>
    </row>
    <row r="1289" spans="1:19" x14ac:dyDescent="0.35">
      <c r="A1289" t="s">
        <v>19</v>
      </c>
      <c r="B1289" t="s">
        <v>2084</v>
      </c>
      <c r="C1289" t="s">
        <v>20</v>
      </c>
      <c r="D1289" t="s">
        <v>132</v>
      </c>
      <c r="E1289" t="s">
        <v>1332</v>
      </c>
      <c r="F1289">
        <v>5401546</v>
      </c>
      <c r="G1289" s="2">
        <v>44771</v>
      </c>
      <c r="H1289" s="2">
        <v>44799</v>
      </c>
      <c r="I1289" s="2"/>
      <c r="J1289" s="2"/>
      <c r="K1289" t="s">
        <v>1037</v>
      </c>
      <c r="L1289" s="2">
        <v>44784</v>
      </c>
      <c r="M1289" s="1">
        <f>Tabla1_Resueltas[[#This Row],[Resuelta]]-Tabla1_Resueltas[[#This Row],[Creada]]</f>
        <v>13</v>
      </c>
      <c r="N1289" s="1">
        <f>Tabla1_Resueltas[[#This Row],[Fecha Fin Escalado]]-Tabla1_Resueltas[[#This Row],[Fecha Inicio Escalado]]</f>
        <v>0</v>
      </c>
      <c r="O1289" s="1">
        <f>YEAR(Tabla1_Resueltas[[#This Row],[Resuelta]])</f>
        <v>2022</v>
      </c>
      <c r="P1289" s="1">
        <f>MONTH(Tabla1_Resueltas[[#This Row],[Resuelta]])</f>
        <v>8</v>
      </c>
      <c r="Q1289" s="1">
        <f>_xlfn.PERCENTILE.INC(Tabla1_Resueltas[CicleTime],0.85)</f>
        <v>28</v>
      </c>
      <c r="R1289" s="1">
        <f>_xlfn.PERCENTILE.INC(Tabla1_Resueltas[CicleTime],0.7)</f>
        <v>9</v>
      </c>
      <c r="S1289" s="1">
        <f>_xlfn.PERCENTILE.INC(Tabla1_Resueltas[CicleTime],0.5)</f>
        <v>3</v>
      </c>
    </row>
    <row r="1290" spans="1:19" x14ac:dyDescent="0.35">
      <c r="A1290" t="s">
        <v>19</v>
      </c>
      <c r="B1290" t="s">
        <v>2086</v>
      </c>
      <c r="C1290" t="s">
        <v>20</v>
      </c>
      <c r="D1290" t="s">
        <v>132</v>
      </c>
      <c r="E1290" t="s">
        <v>1333</v>
      </c>
      <c r="F1290">
        <v>5400930</v>
      </c>
      <c r="G1290" s="2">
        <v>44771</v>
      </c>
      <c r="H1290" s="2">
        <v>44791</v>
      </c>
      <c r="I1290" s="2">
        <v>44771</v>
      </c>
      <c r="J1290" s="2">
        <v>44776</v>
      </c>
      <c r="K1290" t="s">
        <v>1037</v>
      </c>
      <c r="L1290" s="2">
        <v>44776</v>
      </c>
      <c r="M1290" s="1">
        <f>Tabla1_Resueltas[[#This Row],[Resuelta]]-Tabla1_Resueltas[[#This Row],[Creada]]</f>
        <v>5</v>
      </c>
      <c r="N1290" s="1">
        <f>Tabla1_Resueltas[[#This Row],[Fecha Fin Escalado]]-Tabla1_Resueltas[[#This Row],[Fecha Inicio Escalado]]</f>
        <v>5</v>
      </c>
      <c r="O1290" s="1">
        <f>YEAR(Tabla1_Resueltas[[#This Row],[Resuelta]])</f>
        <v>2022</v>
      </c>
      <c r="P1290" s="1">
        <f>MONTH(Tabla1_Resueltas[[#This Row],[Resuelta]])</f>
        <v>8</v>
      </c>
      <c r="Q1290" s="1">
        <f>_xlfn.PERCENTILE.INC(Tabla1_Resueltas[CicleTime],0.85)</f>
        <v>28</v>
      </c>
      <c r="R1290" s="1">
        <f>_xlfn.PERCENTILE.INC(Tabla1_Resueltas[CicleTime],0.7)</f>
        <v>9</v>
      </c>
      <c r="S1290" s="1">
        <f>_xlfn.PERCENTILE.INC(Tabla1_Resueltas[CicleTime],0.5)</f>
        <v>3</v>
      </c>
    </row>
    <row r="1291" spans="1:19" x14ac:dyDescent="0.35">
      <c r="A1291" t="s">
        <v>19</v>
      </c>
      <c r="B1291" t="s">
        <v>2084</v>
      </c>
      <c r="C1291" t="s">
        <v>36</v>
      </c>
      <c r="D1291" t="s">
        <v>132</v>
      </c>
      <c r="E1291" t="s">
        <v>1334</v>
      </c>
      <c r="F1291">
        <v>5400478</v>
      </c>
      <c r="G1291" s="2">
        <v>44771</v>
      </c>
      <c r="H1291" s="2">
        <v>44799</v>
      </c>
      <c r="I1291" s="2">
        <v>44771</v>
      </c>
      <c r="J1291" s="2">
        <v>44784</v>
      </c>
      <c r="K1291" t="s">
        <v>1037</v>
      </c>
      <c r="L1291" s="2">
        <v>44784</v>
      </c>
      <c r="M1291" s="1">
        <f>Tabla1_Resueltas[[#This Row],[Resuelta]]-Tabla1_Resueltas[[#This Row],[Creada]]</f>
        <v>13</v>
      </c>
      <c r="N1291" s="1">
        <f>Tabla1_Resueltas[[#This Row],[Fecha Fin Escalado]]-Tabla1_Resueltas[[#This Row],[Fecha Inicio Escalado]]</f>
        <v>13</v>
      </c>
      <c r="O1291" s="1">
        <f>YEAR(Tabla1_Resueltas[[#This Row],[Resuelta]])</f>
        <v>2022</v>
      </c>
      <c r="P1291" s="1">
        <f>MONTH(Tabla1_Resueltas[[#This Row],[Resuelta]])</f>
        <v>8</v>
      </c>
      <c r="Q1291" s="1">
        <f>_xlfn.PERCENTILE.INC(Tabla1_Resueltas[CicleTime],0.85)</f>
        <v>28</v>
      </c>
      <c r="R1291" s="1">
        <f>_xlfn.PERCENTILE.INC(Tabla1_Resueltas[CicleTime],0.7)</f>
        <v>9</v>
      </c>
      <c r="S1291" s="1">
        <f>_xlfn.PERCENTILE.INC(Tabla1_Resueltas[CicleTime],0.5)</f>
        <v>3</v>
      </c>
    </row>
    <row r="1292" spans="1:19" x14ac:dyDescent="0.35">
      <c r="A1292" t="s">
        <v>19</v>
      </c>
      <c r="B1292" t="s">
        <v>2084</v>
      </c>
      <c r="C1292" t="s">
        <v>36</v>
      </c>
      <c r="D1292" t="s">
        <v>132</v>
      </c>
      <c r="E1292" t="s">
        <v>1335</v>
      </c>
      <c r="F1292">
        <v>5395944</v>
      </c>
      <c r="G1292" s="2">
        <v>44770</v>
      </c>
      <c r="H1292" s="2">
        <v>44791</v>
      </c>
      <c r="I1292" s="2">
        <v>44770</v>
      </c>
      <c r="J1292" s="2">
        <v>44776</v>
      </c>
      <c r="K1292" t="s">
        <v>1037</v>
      </c>
      <c r="L1292" s="2">
        <v>44776</v>
      </c>
      <c r="M1292" s="1">
        <f>Tabla1_Resueltas[[#This Row],[Resuelta]]-Tabla1_Resueltas[[#This Row],[Creada]]</f>
        <v>6</v>
      </c>
      <c r="N1292" s="1">
        <f>Tabla1_Resueltas[[#This Row],[Fecha Fin Escalado]]-Tabla1_Resueltas[[#This Row],[Fecha Inicio Escalado]]</f>
        <v>6</v>
      </c>
      <c r="O1292" s="1">
        <f>YEAR(Tabla1_Resueltas[[#This Row],[Resuelta]])</f>
        <v>2022</v>
      </c>
      <c r="P1292" s="1">
        <f>MONTH(Tabla1_Resueltas[[#This Row],[Resuelta]])</f>
        <v>8</v>
      </c>
      <c r="Q1292" s="1">
        <f>_xlfn.PERCENTILE.INC(Tabla1_Resueltas[CicleTime],0.85)</f>
        <v>28</v>
      </c>
      <c r="R1292" s="1">
        <f>_xlfn.PERCENTILE.INC(Tabla1_Resueltas[CicleTime],0.7)</f>
        <v>9</v>
      </c>
      <c r="S1292" s="1">
        <f>_xlfn.PERCENTILE.INC(Tabla1_Resueltas[CicleTime],0.5)</f>
        <v>3</v>
      </c>
    </row>
    <row r="1293" spans="1:19" x14ac:dyDescent="0.35">
      <c r="A1293" t="s">
        <v>19</v>
      </c>
      <c r="B1293" t="s">
        <v>2084</v>
      </c>
      <c r="C1293" t="s">
        <v>36</v>
      </c>
      <c r="D1293" t="s">
        <v>132</v>
      </c>
      <c r="E1293" t="s">
        <v>1336</v>
      </c>
      <c r="F1293">
        <v>5393972</v>
      </c>
      <c r="G1293" s="2">
        <v>44770</v>
      </c>
      <c r="H1293" s="2">
        <v>44799</v>
      </c>
      <c r="I1293" s="2">
        <v>44770</v>
      </c>
      <c r="J1293" s="2">
        <v>44784</v>
      </c>
      <c r="K1293" t="s">
        <v>1037</v>
      </c>
      <c r="L1293" s="2">
        <v>44784</v>
      </c>
      <c r="M1293" s="1">
        <f>Tabla1_Resueltas[[#This Row],[Resuelta]]-Tabla1_Resueltas[[#This Row],[Creada]]</f>
        <v>14</v>
      </c>
      <c r="N1293" s="1">
        <f>Tabla1_Resueltas[[#This Row],[Fecha Fin Escalado]]-Tabla1_Resueltas[[#This Row],[Fecha Inicio Escalado]]</f>
        <v>14</v>
      </c>
      <c r="O1293" s="1">
        <f>YEAR(Tabla1_Resueltas[[#This Row],[Resuelta]])</f>
        <v>2022</v>
      </c>
      <c r="P1293" s="1">
        <f>MONTH(Tabla1_Resueltas[[#This Row],[Resuelta]])</f>
        <v>8</v>
      </c>
      <c r="Q1293" s="1">
        <f>_xlfn.PERCENTILE.INC(Tabla1_Resueltas[CicleTime],0.85)</f>
        <v>28</v>
      </c>
      <c r="R1293" s="1">
        <f>_xlfn.PERCENTILE.INC(Tabla1_Resueltas[CicleTime],0.7)</f>
        <v>9</v>
      </c>
      <c r="S1293" s="1">
        <f>_xlfn.PERCENTILE.INC(Tabla1_Resueltas[CicleTime],0.5)</f>
        <v>3</v>
      </c>
    </row>
    <row r="1294" spans="1:19" x14ac:dyDescent="0.35">
      <c r="A1294" t="s">
        <v>19</v>
      </c>
      <c r="B1294" t="s">
        <v>2088</v>
      </c>
      <c r="C1294" t="s">
        <v>20</v>
      </c>
      <c r="D1294" t="s">
        <v>132</v>
      </c>
      <c r="E1294" t="s">
        <v>1337</v>
      </c>
      <c r="F1294">
        <v>5387967</v>
      </c>
      <c r="G1294" s="2">
        <v>44769</v>
      </c>
      <c r="H1294" s="2">
        <v>44807</v>
      </c>
      <c r="I1294" s="2">
        <v>44769</v>
      </c>
      <c r="J1294" s="2">
        <v>44792</v>
      </c>
      <c r="K1294" t="s">
        <v>1037</v>
      </c>
      <c r="L1294" s="2">
        <v>44792</v>
      </c>
      <c r="M1294" s="1">
        <f>Tabla1_Resueltas[[#This Row],[Resuelta]]-Tabla1_Resueltas[[#This Row],[Creada]]</f>
        <v>23</v>
      </c>
      <c r="N1294" s="1">
        <f>Tabla1_Resueltas[[#This Row],[Fecha Fin Escalado]]-Tabla1_Resueltas[[#This Row],[Fecha Inicio Escalado]]</f>
        <v>23</v>
      </c>
      <c r="O1294" s="1">
        <f>YEAR(Tabla1_Resueltas[[#This Row],[Resuelta]])</f>
        <v>2022</v>
      </c>
      <c r="P1294" s="1">
        <f>MONTH(Tabla1_Resueltas[[#This Row],[Resuelta]])</f>
        <v>8</v>
      </c>
      <c r="Q1294" s="1">
        <f>_xlfn.PERCENTILE.INC(Tabla1_Resueltas[CicleTime],0.85)</f>
        <v>28</v>
      </c>
      <c r="R1294" s="1">
        <f>_xlfn.PERCENTILE.INC(Tabla1_Resueltas[CicleTime],0.7)</f>
        <v>9</v>
      </c>
      <c r="S1294" s="1">
        <f>_xlfn.PERCENTILE.INC(Tabla1_Resueltas[CicleTime],0.5)</f>
        <v>3</v>
      </c>
    </row>
    <row r="1295" spans="1:19" x14ac:dyDescent="0.35">
      <c r="A1295" t="s">
        <v>19</v>
      </c>
      <c r="B1295" t="s">
        <v>2088</v>
      </c>
      <c r="C1295" t="s">
        <v>20</v>
      </c>
      <c r="D1295" t="s">
        <v>132</v>
      </c>
      <c r="E1295" t="s">
        <v>1338</v>
      </c>
      <c r="F1295">
        <v>5385943</v>
      </c>
      <c r="G1295" s="2">
        <v>44768</v>
      </c>
      <c r="H1295" s="2">
        <v>44789</v>
      </c>
      <c r="I1295" s="2">
        <v>44768</v>
      </c>
      <c r="J1295" s="2">
        <v>44774</v>
      </c>
      <c r="K1295" t="s">
        <v>1037</v>
      </c>
      <c r="L1295" s="2">
        <v>44774</v>
      </c>
      <c r="M1295" s="1">
        <f>Tabla1_Resueltas[[#This Row],[Resuelta]]-Tabla1_Resueltas[[#This Row],[Creada]]</f>
        <v>6</v>
      </c>
      <c r="N1295" s="1">
        <f>Tabla1_Resueltas[[#This Row],[Fecha Fin Escalado]]-Tabla1_Resueltas[[#This Row],[Fecha Inicio Escalado]]</f>
        <v>6</v>
      </c>
      <c r="O1295" s="1">
        <f>YEAR(Tabla1_Resueltas[[#This Row],[Resuelta]])</f>
        <v>2022</v>
      </c>
      <c r="P1295" s="1">
        <f>MONTH(Tabla1_Resueltas[[#This Row],[Resuelta]])</f>
        <v>8</v>
      </c>
      <c r="Q1295" s="1">
        <f>_xlfn.PERCENTILE.INC(Tabla1_Resueltas[CicleTime],0.85)</f>
        <v>28</v>
      </c>
      <c r="R1295" s="1">
        <f>_xlfn.PERCENTILE.INC(Tabla1_Resueltas[CicleTime],0.7)</f>
        <v>9</v>
      </c>
      <c r="S1295" s="1">
        <f>_xlfn.PERCENTILE.INC(Tabla1_Resueltas[CicleTime],0.5)</f>
        <v>3</v>
      </c>
    </row>
    <row r="1296" spans="1:19" x14ac:dyDescent="0.35">
      <c r="A1296" t="s">
        <v>19</v>
      </c>
      <c r="B1296" t="s">
        <v>2084</v>
      </c>
      <c r="C1296" t="s">
        <v>20</v>
      </c>
      <c r="D1296" t="s">
        <v>132</v>
      </c>
      <c r="E1296" t="s">
        <v>1339</v>
      </c>
      <c r="F1296">
        <v>5382418</v>
      </c>
      <c r="G1296" s="2">
        <v>44768</v>
      </c>
      <c r="H1296" s="2">
        <v>44799</v>
      </c>
      <c r="I1296" s="2"/>
      <c r="J1296" s="2"/>
      <c r="K1296" t="s">
        <v>1037</v>
      </c>
      <c r="L1296" s="2">
        <v>44784</v>
      </c>
      <c r="M1296" s="1">
        <f>Tabla1_Resueltas[[#This Row],[Resuelta]]-Tabla1_Resueltas[[#This Row],[Creada]]</f>
        <v>16</v>
      </c>
      <c r="N1296" s="1">
        <f>Tabla1_Resueltas[[#This Row],[Fecha Fin Escalado]]-Tabla1_Resueltas[[#This Row],[Fecha Inicio Escalado]]</f>
        <v>0</v>
      </c>
      <c r="O1296" s="1">
        <f>YEAR(Tabla1_Resueltas[[#This Row],[Resuelta]])</f>
        <v>2022</v>
      </c>
      <c r="P1296" s="1">
        <f>MONTH(Tabla1_Resueltas[[#This Row],[Resuelta]])</f>
        <v>8</v>
      </c>
      <c r="Q1296" s="1">
        <f>_xlfn.PERCENTILE.INC(Tabla1_Resueltas[CicleTime],0.85)</f>
        <v>28</v>
      </c>
      <c r="R1296" s="1">
        <f>_xlfn.PERCENTILE.INC(Tabla1_Resueltas[CicleTime],0.7)</f>
        <v>9</v>
      </c>
      <c r="S1296" s="1">
        <f>_xlfn.PERCENTILE.INC(Tabla1_Resueltas[CicleTime],0.5)</f>
        <v>3</v>
      </c>
    </row>
    <row r="1297" spans="1:19" x14ac:dyDescent="0.35">
      <c r="A1297" t="s">
        <v>19</v>
      </c>
      <c r="B1297" t="s">
        <v>2084</v>
      </c>
      <c r="C1297" t="s">
        <v>20</v>
      </c>
      <c r="D1297" t="s">
        <v>132</v>
      </c>
      <c r="E1297" t="s">
        <v>1340</v>
      </c>
      <c r="F1297">
        <v>5382028</v>
      </c>
      <c r="G1297" s="2">
        <v>44768</v>
      </c>
      <c r="H1297" s="2">
        <v>44799</v>
      </c>
      <c r="I1297" s="2">
        <v>44768</v>
      </c>
      <c r="J1297" s="2">
        <v>44784</v>
      </c>
      <c r="K1297" t="s">
        <v>1037</v>
      </c>
      <c r="L1297" s="2">
        <v>44784</v>
      </c>
      <c r="M1297" s="1">
        <f>Tabla1_Resueltas[[#This Row],[Resuelta]]-Tabla1_Resueltas[[#This Row],[Creada]]</f>
        <v>16</v>
      </c>
      <c r="N1297" s="1">
        <f>Tabla1_Resueltas[[#This Row],[Fecha Fin Escalado]]-Tabla1_Resueltas[[#This Row],[Fecha Inicio Escalado]]</f>
        <v>16</v>
      </c>
      <c r="O1297" s="1">
        <f>YEAR(Tabla1_Resueltas[[#This Row],[Resuelta]])</f>
        <v>2022</v>
      </c>
      <c r="P1297" s="1">
        <f>MONTH(Tabla1_Resueltas[[#This Row],[Resuelta]])</f>
        <v>8</v>
      </c>
      <c r="Q1297" s="1">
        <f>_xlfn.PERCENTILE.INC(Tabla1_Resueltas[CicleTime],0.85)</f>
        <v>28</v>
      </c>
      <c r="R1297" s="1">
        <f>_xlfn.PERCENTILE.INC(Tabla1_Resueltas[CicleTime],0.7)</f>
        <v>9</v>
      </c>
      <c r="S1297" s="1">
        <f>_xlfn.PERCENTILE.INC(Tabla1_Resueltas[CicleTime],0.5)</f>
        <v>3</v>
      </c>
    </row>
    <row r="1298" spans="1:19" x14ac:dyDescent="0.35">
      <c r="A1298" t="s">
        <v>19</v>
      </c>
      <c r="B1298" t="s">
        <v>2084</v>
      </c>
      <c r="C1298" t="s">
        <v>20</v>
      </c>
      <c r="D1298" t="s">
        <v>132</v>
      </c>
      <c r="E1298" t="s">
        <v>1341</v>
      </c>
      <c r="F1298">
        <v>5382025</v>
      </c>
      <c r="G1298" s="2">
        <v>44768</v>
      </c>
      <c r="H1298" s="2">
        <v>44799</v>
      </c>
      <c r="I1298" s="2">
        <v>44768</v>
      </c>
      <c r="J1298" s="2">
        <v>44784</v>
      </c>
      <c r="K1298" t="s">
        <v>1037</v>
      </c>
      <c r="L1298" s="2">
        <v>44784</v>
      </c>
      <c r="M1298" s="1">
        <f>Tabla1_Resueltas[[#This Row],[Resuelta]]-Tabla1_Resueltas[[#This Row],[Creada]]</f>
        <v>16</v>
      </c>
      <c r="N1298" s="1">
        <f>Tabla1_Resueltas[[#This Row],[Fecha Fin Escalado]]-Tabla1_Resueltas[[#This Row],[Fecha Inicio Escalado]]</f>
        <v>16</v>
      </c>
      <c r="O1298" s="1">
        <f>YEAR(Tabla1_Resueltas[[#This Row],[Resuelta]])</f>
        <v>2022</v>
      </c>
      <c r="P1298" s="1">
        <f>MONTH(Tabla1_Resueltas[[#This Row],[Resuelta]])</f>
        <v>8</v>
      </c>
      <c r="Q1298" s="1">
        <f>_xlfn.PERCENTILE.INC(Tabla1_Resueltas[CicleTime],0.85)</f>
        <v>28</v>
      </c>
      <c r="R1298" s="1">
        <f>_xlfn.PERCENTILE.INC(Tabla1_Resueltas[CicleTime],0.7)</f>
        <v>9</v>
      </c>
      <c r="S1298" s="1">
        <f>_xlfn.PERCENTILE.INC(Tabla1_Resueltas[CicleTime],0.5)</f>
        <v>3</v>
      </c>
    </row>
    <row r="1299" spans="1:19" x14ac:dyDescent="0.35">
      <c r="A1299" t="s">
        <v>19</v>
      </c>
      <c r="B1299" t="s">
        <v>2084</v>
      </c>
      <c r="C1299" t="s">
        <v>36</v>
      </c>
      <c r="D1299" t="s">
        <v>132</v>
      </c>
      <c r="E1299" t="s">
        <v>1342</v>
      </c>
      <c r="F1299">
        <v>5381679</v>
      </c>
      <c r="G1299" s="2">
        <v>44768</v>
      </c>
      <c r="H1299" s="2">
        <v>44807</v>
      </c>
      <c r="I1299" s="2">
        <v>44768</v>
      </c>
      <c r="J1299" s="2">
        <v>44792</v>
      </c>
      <c r="K1299" t="s">
        <v>1037</v>
      </c>
      <c r="L1299" s="2">
        <v>44792</v>
      </c>
      <c r="M1299" s="1">
        <f>Tabla1_Resueltas[[#This Row],[Resuelta]]-Tabla1_Resueltas[[#This Row],[Creada]]</f>
        <v>24</v>
      </c>
      <c r="N1299" s="1">
        <f>Tabla1_Resueltas[[#This Row],[Fecha Fin Escalado]]-Tabla1_Resueltas[[#This Row],[Fecha Inicio Escalado]]</f>
        <v>24</v>
      </c>
      <c r="O1299" s="1">
        <f>YEAR(Tabla1_Resueltas[[#This Row],[Resuelta]])</f>
        <v>2022</v>
      </c>
      <c r="P1299" s="1">
        <f>MONTH(Tabla1_Resueltas[[#This Row],[Resuelta]])</f>
        <v>8</v>
      </c>
      <c r="Q1299" s="1">
        <f>_xlfn.PERCENTILE.INC(Tabla1_Resueltas[CicleTime],0.85)</f>
        <v>28</v>
      </c>
      <c r="R1299" s="1">
        <f>_xlfn.PERCENTILE.INC(Tabla1_Resueltas[CicleTime],0.7)</f>
        <v>9</v>
      </c>
      <c r="S1299" s="1">
        <f>_xlfn.PERCENTILE.INC(Tabla1_Resueltas[CicleTime],0.5)</f>
        <v>3</v>
      </c>
    </row>
    <row r="1300" spans="1:19" x14ac:dyDescent="0.35">
      <c r="A1300" t="s">
        <v>19</v>
      </c>
      <c r="B1300" t="s">
        <v>2084</v>
      </c>
      <c r="C1300" t="s">
        <v>20</v>
      </c>
      <c r="D1300" t="s">
        <v>132</v>
      </c>
      <c r="E1300" t="s">
        <v>1343</v>
      </c>
      <c r="F1300">
        <v>5381276</v>
      </c>
      <c r="G1300" s="2">
        <v>44768</v>
      </c>
      <c r="H1300" s="2">
        <v>44799</v>
      </c>
      <c r="I1300" s="2">
        <v>44768</v>
      </c>
      <c r="J1300" s="2">
        <v>44784</v>
      </c>
      <c r="K1300" t="s">
        <v>1037</v>
      </c>
      <c r="L1300" s="2">
        <v>44784</v>
      </c>
      <c r="M1300" s="1">
        <f>Tabla1_Resueltas[[#This Row],[Resuelta]]-Tabla1_Resueltas[[#This Row],[Creada]]</f>
        <v>16</v>
      </c>
      <c r="N1300" s="1">
        <f>Tabla1_Resueltas[[#This Row],[Fecha Fin Escalado]]-Tabla1_Resueltas[[#This Row],[Fecha Inicio Escalado]]</f>
        <v>16</v>
      </c>
      <c r="O1300" s="1">
        <f>YEAR(Tabla1_Resueltas[[#This Row],[Resuelta]])</f>
        <v>2022</v>
      </c>
      <c r="P1300" s="1">
        <f>MONTH(Tabla1_Resueltas[[#This Row],[Resuelta]])</f>
        <v>8</v>
      </c>
      <c r="Q1300" s="1">
        <f>_xlfn.PERCENTILE.INC(Tabla1_Resueltas[CicleTime],0.85)</f>
        <v>28</v>
      </c>
      <c r="R1300" s="1">
        <f>_xlfn.PERCENTILE.INC(Tabla1_Resueltas[CicleTime],0.7)</f>
        <v>9</v>
      </c>
      <c r="S1300" s="1">
        <f>_xlfn.PERCENTILE.INC(Tabla1_Resueltas[CicleTime],0.5)</f>
        <v>3</v>
      </c>
    </row>
    <row r="1301" spans="1:19" x14ac:dyDescent="0.35">
      <c r="A1301" t="s">
        <v>19</v>
      </c>
      <c r="B1301" t="s">
        <v>2090</v>
      </c>
      <c r="C1301" t="s">
        <v>18</v>
      </c>
      <c r="D1301" t="s">
        <v>132</v>
      </c>
      <c r="E1301" t="s">
        <v>1344</v>
      </c>
      <c r="F1301">
        <v>5379947</v>
      </c>
      <c r="G1301" s="2">
        <v>44767</v>
      </c>
      <c r="H1301" s="2">
        <v>44782</v>
      </c>
      <c r="I1301" s="2"/>
      <c r="J1301" s="2"/>
      <c r="K1301" t="s">
        <v>1037</v>
      </c>
      <c r="L1301" s="2">
        <v>44782</v>
      </c>
      <c r="M1301" s="1">
        <f>Tabla1_Resueltas[[#This Row],[Resuelta]]-Tabla1_Resueltas[[#This Row],[Creada]]</f>
        <v>15</v>
      </c>
      <c r="N1301" s="1">
        <f>Tabla1_Resueltas[[#This Row],[Fecha Fin Escalado]]-Tabla1_Resueltas[[#This Row],[Fecha Inicio Escalado]]</f>
        <v>0</v>
      </c>
      <c r="O1301" s="1">
        <f>YEAR(Tabla1_Resueltas[[#This Row],[Resuelta]])</f>
        <v>2022</v>
      </c>
      <c r="P1301" s="1">
        <f>MONTH(Tabla1_Resueltas[[#This Row],[Resuelta]])</f>
        <v>8</v>
      </c>
      <c r="Q1301" s="1">
        <f>_xlfn.PERCENTILE.INC(Tabla1_Resueltas[CicleTime],0.85)</f>
        <v>28</v>
      </c>
      <c r="R1301" s="1">
        <f>_xlfn.PERCENTILE.INC(Tabla1_Resueltas[CicleTime],0.7)</f>
        <v>9</v>
      </c>
      <c r="S1301" s="1">
        <f>_xlfn.PERCENTILE.INC(Tabla1_Resueltas[CicleTime],0.5)</f>
        <v>3</v>
      </c>
    </row>
    <row r="1302" spans="1:19" x14ac:dyDescent="0.35">
      <c r="A1302" t="s">
        <v>19</v>
      </c>
      <c r="B1302" t="s">
        <v>2090</v>
      </c>
      <c r="C1302" t="s">
        <v>18</v>
      </c>
      <c r="D1302" t="s">
        <v>132</v>
      </c>
      <c r="E1302" t="s">
        <v>1345</v>
      </c>
      <c r="F1302">
        <v>5376572</v>
      </c>
      <c r="G1302" s="2">
        <v>44765</v>
      </c>
      <c r="H1302" s="2">
        <v>44801</v>
      </c>
      <c r="I1302" s="2">
        <v>44796</v>
      </c>
      <c r="J1302" s="2">
        <v>44797</v>
      </c>
      <c r="K1302" t="s">
        <v>1037</v>
      </c>
      <c r="L1302" s="2">
        <v>44797</v>
      </c>
      <c r="M1302" s="1">
        <f>Tabla1_Resueltas[[#This Row],[Resuelta]]-Tabla1_Resueltas[[#This Row],[Creada]]</f>
        <v>32</v>
      </c>
      <c r="N1302" s="1">
        <f>Tabla1_Resueltas[[#This Row],[Fecha Fin Escalado]]-Tabla1_Resueltas[[#This Row],[Fecha Inicio Escalado]]</f>
        <v>1</v>
      </c>
      <c r="O1302" s="1">
        <f>YEAR(Tabla1_Resueltas[[#This Row],[Resuelta]])</f>
        <v>2022</v>
      </c>
      <c r="P1302" s="1">
        <f>MONTH(Tabla1_Resueltas[[#This Row],[Resuelta]])</f>
        <v>8</v>
      </c>
      <c r="Q1302" s="1">
        <f>_xlfn.PERCENTILE.INC(Tabla1_Resueltas[CicleTime],0.85)</f>
        <v>28</v>
      </c>
      <c r="R1302" s="1">
        <f>_xlfn.PERCENTILE.INC(Tabla1_Resueltas[CicleTime],0.7)</f>
        <v>9</v>
      </c>
      <c r="S1302" s="1">
        <f>_xlfn.PERCENTILE.INC(Tabla1_Resueltas[CicleTime],0.5)</f>
        <v>3</v>
      </c>
    </row>
    <row r="1303" spans="1:19" x14ac:dyDescent="0.35">
      <c r="A1303" t="s">
        <v>19</v>
      </c>
      <c r="B1303" t="s">
        <v>2084</v>
      </c>
      <c r="C1303" t="s">
        <v>20</v>
      </c>
      <c r="D1303" t="s">
        <v>132</v>
      </c>
      <c r="E1303" t="s">
        <v>1346</v>
      </c>
      <c r="F1303">
        <v>5371727</v>
      </c>
      <c r="G1303" s="2">
        <v>44764</v>
      </c>
      <c r="H1303" s="2">
        <v>44799</v>
      </c>
      <c r="I1303" s="2">
        <v>44764</v>
      </c>
      <c r="J1303" s="2">
        <v>44784</v>
      </c>
      <c r="K1303" t="s">
        <v>1037</v>
      </c>
      <c r="L1303" s="2">
        <v>44784</v>
      </c>
      <c r="M1303" s="1">
        <f>Tabla1_Resueltas[[#This Row],[Resuelta]]-Tabla1_Resueltas[[#This Row],[Creada]]</f>
        <v>20</v>
      </c>
      <c r="N1303" s="1">
        <f>Tabla1_Resueltas[[#This Row],[Fecha Fin Escalado]]-Tabla1_Resueltas[[#This Row],[Fecha Inicio Escalado]]</f>
        <v>20</v>
      </c>
      <c r="O1303" s="1">
        <f>YEAR(Tabla1_Resueltas[[#This Row],[Resuelta]])</f>
        <v>2022</v>
      </c>
      <c r="P1303" s="1">
        <f>MONTH(Tabla1_Resueltas[[#This Row],[Resuelta]])</f>
        <v>8</v>
      </c>
      <c r="Q1303" s="1">
        <f>_xlfn.PERCENTILE.INC(Tabla1_Resueltas[CicleTime],0.85)</f>
        <v>28</v>
      </c>
      <c r="R1303" s="1">
        <f>_xlfn.PERCENTILE.INC(Tabla1_Resueltas[CicleTime],0.7)</f>
        <v>9</v>
      </c>
      <c r="S1303" s="1">
        <f>_xlfn.PERCENTILE.INC(Tabla1_Resueltas[CicleTime],0.5)</f>
        <v>3</v>
      </c>
    </row>
    <row r="1304" spans="1:19" x14ac:dyDescent="0.35">
      <c r="A1304" t="s">
        <v>19</v>
      </c>
      <c r="B1304" t="s">
        <v>2090</v>
      </c>
      <c r="C1304" t="s">
        <v>36</v>
      </c>
      <c r="D1304" t="s">
        <v>132</v>
      </c>
      <c r="E1304" t="s">
        <v>1347</v>
      </c>
      <c r="F1304">
        <v>5363440</v>
      </c>
      <c r="G1304" s="2">
        <v>44763</v>
      </c>
      <c r="H1304" s="2">
        <v>44797</v>
      </c>
      <c r="I1304" s="2"/>
      <c r="J1304" s="2"/>
      <c r="K1304" t="s">
        <v>1037</v>
      </c>
      <c r="L1304" s="2">
        <v>44782</v>
      </c>
      <c r="M1304" s="1">
        <f>Tabla1_Resueltas[[#This Row],[Resuelta]]-Tabla1_Resueltas[[#This Row],[Creada]]</f>
        <v>19</v>
      </c>
      <c r="N1304" s="1">
        <f>Tabla1_Resueltas[[#This Row],[Fecha Fin Escalado]]-Tabla1_Resueltas[[#This Row],[Fecha Inicio Escalado]]</f>
        <v>0</v>
      </c>
      <c r="O1304" s="1">
        <f>YEAR(Tabla1_Resueltas[[#This Row],[Resuelta]])</f>
        <v>2022</v>
      </c>
      <c r="P1304" s="1">
        <f>MONTH(Tabla1_Resueltas[[#This Row],[Resuelta]])</f>
        <v>8</v>
      </c>
      <c r="Q1304" s="1">
        <f>_xlfn.PERCENTILE.INC(Tabla1_Resueltas[CicleTime],0.85)</f>
        <v>28</v>
      </c>
      <c r="R1304" s="1">
        <f>_xlfn.PERCENTILE.INC(Tabla1_Resueltas[CicleTime],0.7)</f>
        <v>9</v>
      </c>
      <c r="S1304" s="1">
        <f>_xlfn.PERCENTILE.INC(Tabla1_Resueltas[CicleTime],0.5)</f>
        <v>3</v>
      </c>
    </row>
    <row r="1305" spans="1:19" x14ac:dyDescent="0.35">
      <c r="A1305" t="s">
        <v>19</v>
      </c>
      <c r="B1305" t="s">
        <v>2084</v>
      </c>
      <c r="C1305" t="s">
        <v>20</v>
      </c>
      <c r="D1305" t="s">
        <v>132</v>
      </c>
      <c r="E1305" t="s">
        <v>1348</v>
      </c>
      <c r="F1305">
        <v>5358544</v>
      </c>
      <c r="G1305" s="2">
        <v>44762</v>
      </c>
      <c r="H1305" s="2">
        <v>44793</v>
      </c>
      <c r="I1305" s="2">
        <v>44762</v>
      </c>
      <c r="J1305" s="2">
        <v>44778</v>
      </c>
      <c r="K1305" t="s">
        <v>1037</v>
      </c>
      <c r="L1305" s="2">
        <v>44778</v>
      </c>
      <c r="M1305" s="1">
        <f>Tabla1_Resueltas[[#This Row],[Resuelta]]-Tabla1_Resueltas[[#This Row],[Creada]]</f>
        <v>16</v>
      </c>
      <c r="N1305" s="1">
        <f>Tabla1_Resueltas[[#This Row],[Fecha Fin Escalado]]-Tabla1_Resueltas[[#This Row],[Fecha Inicio Escalado]]</f>
        <v>16</v>
      </c>
      <c r="O1305" s="1">
        <f>YEAR(Tabla1_Resueltas[[#This Row],[Resuelta]])</f>
        <v>2022</v>
      </c>
      <c r="P1305" s="1">
        <f>MONTH(Tabla1_Resueltas[[#This Row],[Resuelta]])</f>
        <v>8</v>
      </c>
      <c r="Q1305" s="1">
        <f>_xlfn.PERCENTILE.INC(Tabla1_Resueltas[CicleTime],0.85)</f>
        <v>28</v>
      </c>
      <c r="R1305" s="1">
        <f>_xlfn.PERCENTILE.INC(Tabla1_Resueltas[CicleTime],0.7)</f>
        <v>9</v>
      </c>
      <c r="S1305" s="1">
        <f>_xlfn.PERCENTILE.INC(Tabla1_Resueltas[CicleTime],0.5)</f>
        <v>3</v>
      </c>
    </row>
    <row r="1306" spans="1:19" x14ac:dyDescent="0.35">
      <c r="A1306" t="s">
        <v>19</v>
      </c>
      <c r="B1306" t="s">
        <v>2084</v>
      </c>
      <c r="C1306" t="s">
        <v>36</v>
      </c>
      <c r="D1306" t="s">
        <v>132</v>
      </c>
      <c r="E1306" t="s">
        <v>1349</v>
      </c>
      <c r="F1306">
        <v>5356235</v>
      </c>
      <c r="G1306" s="2">
        <v>44761</v>
      </c>
      <c r="H1306" s="2">
        <v>44799</v>
      </c>
      <c r="I1306" s="2">
        <v>44761</v>
      </c>
      <c r="J1306" s="2">
        <v>44784</v>
      </c>
      <c r="K1306" t="s">
        <v>1037</v>
      </c>
      <c r="L1306" s="2">
        <v>44784</v>
      </c>
      <c r="M1306" s="1">
        <f>Tabla1_Resueltas[[#This Row],[Resuelta]]-Tabla1_Resueltas[[#This Row],[Creada]]</f>
        <v>23</v>
      </c>
      <c r="N1306" s="1">
        <f>Tabla1_Resueltas[[#This Row],[Fecha Fin Escalado]]-Tabla1_Resueltas[[#This Row],[Fecha Inicio Escalado]]</f>
        <v>23</v>
      </c>
      <c r="O1306" s="1">
        <f>YEAR(Tabla1_Resueltas[[#This Row],[Resuelta]])</f>
        <v>2022</v>
      </c>
      <c r="P1306" s="1">
        <f>MONTH(Tabla1_Resueltas[[#This Row],[Resuelta]])</f>
        <v>8</v>
      </c>
      <c r="Q1306" s="1">
        <f>_xlfn.PERCENTILE.INC(Tabla1_Resueltas[CicleTime],0.85)</f>
        <v>28</v>
      </c>
      <c r="R1306" s="1">
        <f>_xlfn.PERCENTILE.INC(Tabla1_Resueltas[CicleTime],0.7)</f>
        <v>9</v>
      </c>
      <c r="S1306" s="1">
        <f>_xlfn.PERCENTILE.INC(Tabla1_Resueltas[CicleTime],0.5)</f>
        <v>3</v>
      </c>
    </row>
    <row r="1307" spans="1:19" x14ac:dyDescent="0.35">
      <c r="A1307" t="s">
        <v>19</v>
      </c>
      <c r="B1307" t="s">
        <v>2084</v>
      </c>
      <c r="C1307" t="s">
        <v>20</v>
      </c>
      <c r="D1307" t="s">
        <v>132</v>
      </c>
      <c r="E1307" t="s">
        <v>1350</v>
      </c>
      <c r="F1307">
        <v>5355000</v>
      </c>
      <c r="G1307" s="2">
        <v>44761</v>
      </c>
      <c r="H1307" s="2">
        <v>44799</v>
      </c>
      <c r="I1307" s="2">
        <v>44761</v>
      </c>
      <c r="J1307" s="2">
        <v>44784</v>
      </c>
      <c r="K1307" t="s">
        <v>1037</v>
      </c>
      <c r="L1307" s="2">
        <v>44784</v>
      </c>
      <c r="M1307" s="1">
        <f>Tabla1_Resueltas[[#This Row],[Resuelta]]-Tabla1_Resueltas[[#This Row],[Creada]]</f>
        <v>23</v>
      </c>
      <c r="N1307" s="1">
        <f>Tabla1_Resueltas[[#This Row],[Fecha Fin Escalado]]-Tabla1_Resueltas[[#This Row],[Fecha Inicio Escalado]]</f>
        <v>23</v>
      </c>
      <c r="O1307" s="1">
        <f>YEAR(Tabla1_Resueltas[[#This Row],[Resuelta]])</f>
        <v>2022</v>
      </c>
      <c r="P1307" s="1">
        <f>MONTH(Tabla1_Resueltas[[#This Row],[Resuelta]])</f>
        <v>8</v>
      </c>
      <c r="Q1307" s="1">
        <f>_xlfn.PERCENTILE.INC(Tabla1_Resueltas[CicleTime],0.85)</f>
        <v>28</v>
      </c>
      <c r="R1307" s="1">
        <f>_xlfn.PERCENTILE.INC(Tabla1_Resueltas[CicleTime],0.7)</f>
        <v>9</v>
      </c>
      <c r="S1307" s="1">
        <f>_xlfn.PERCENTILE.INC(Tabla1_Resueltas[CicleTime],0.5)</f>
        <v>3</v>
      </c>
    </row>
    <row r="1308" spans="1:19" x14ac:dyDescent="0.35">
      <c r="A1308" t="s">
        <v>19</v>
      </c>
      <c r="B1308" t="s">
        <v>2084</v>
      </c>
      <c r="C1308" t="s">
        <v>20</v>
      </c>
      <c r="D1308" t="s">
        <v>132</v>
      </c>
      <c r="E1308" t="s">
        <v>1351</v>
      </c>
      <c r="F1308">
        <v>5354993</v>
      </c>
      <c r="G1308" s="2">
        <v>44761</v>
      </c>
      <c r="H1308" s="2">
        <v>44799</v>
      </c>
      <c r="I1308" s="2">
        <v>44761</v>
      </c>
      <c r="J1308" s="2">
        <v>44784</v>
      </c>
      <c r="K1308" t="s">
        <v>1037</v>
      </c>
      <c r="L1308" s="2">
        <v>44784</v>
      </c>
      <c r="M1308" s="1">
        <f>Tabla1_Resueltas[[#This Row],[Resuelta]]-Tabla1_Resueltas[[#This Row],[Creada]]</f>
        <v>23</v>
      </c>
      <c r="N1308" s="1">
        <f>Tabla1_Resueltas[[#This Row],[Fecha Fin Escalado]]-Tabla1_Resueltas[[#This Row],[Fecha Inicio Escalado]]</f>
        <v>23</v>
      </c>
      <c r="O1308" s="1">
        <f>YEAR(Tabla1_Resueltas[[#This Row],[Resuelta]])</f>
        <v>2022</v>
      </c>
      <c r="P1308" s="1">
        <f>MONTH(Tabla1_Resueltas[[#This Row],[Resuelta]])</f>
        <v>8</v>
      </c>
      <c r="Q1308" s="1">
        <f>_xlfn.PERCENTILE.INC(Tabla1_Resueltas[CicleTime],0.85)</f>
        <v>28</v>
      </c>
      <c r="R1308" s="1">
        <f>_xlfn.PERCENTILE.INC(Tabla1_Resueltas[CicleTime],0.7)</f>
        <v>9</v>
      </c>
      <c r="S1308" s="1">
        <f>_xlfn.PERCENTILE.INC(Tabla1_Resueltas[CicleTime],0.5)</f>
        <v>3</v>
      </c>
    </row>
    <row r="1309" spans="1:19" x14ac:dyDescent="0.35">
      <c r="A1309" t="s">
        <v>19</v>
      </c>
      <c r="B1309" t="s">
        <v>2084</v>
      </c>
      <c r="C1309" t="s">
        <v>36</v>
      </c>
      <c r="D1309" t="s">
        <v>132</v>
      </c>
      <c r="E1309" t="s">
        <v>1352</v>
      </c>
      <c r="F1309">
        <v>5355163</v>
      </c>
      <c r="G1309" s="2">
        <v>44761</v>
      </c>
      <c r="H1309" s="2">
        <v>44799</v>
      </c>
      <c r="I1309" s="2">
        <v>44763</v>
      </c>
      <c r="J1309" s="2">
        <v>44784</v>
      </c>
      <c r="K1309" t="s">
        <v>1037</v>
      </c>
      <c r="L1309" s="2">
        <v>44784</v>
      </c>
      <c r="M1309" s="1">
        <f>Tabla1_Resueltas[[#This Row],[Resuelta]]-Tabla1_Resueltas[[#This Row],[Creada]]</f>
        <v>23</v>
      </c>
      <c r="N1309" s="1">
        <f>Tabla1_Resueltas[[#This Row],[Fecha Fin Escalado]]-Tabla1_Resueltas[[#This Row],[Fecha Inicio Escalado]]</f>
        <v>21</v>
      </c>
      <c r="O1309" s="1">
        <f>YEAR(Tabla1_Resueltas[[#This Row],[Resuelta]])</f>
        <v>2022</v>
      </c>
      <c r="P1309" s="1">
        <f>MONTH(Tabla1_Resueltas[[#This Row],[Resuelta]])</f>
        <v>8</v>
      </c>
      <c r="Q1309" s="1">
        <f>_xlfn.PERCENTILE.INC(Tabla1_Resueltas[CicleTime],0.85)</f>
        <v>28</v>
      </c>
      <c r="R1309" s="1">
        <f>_xlfn.PERCENTILE.INC(Tabla1_Resueltas[CicleTime],0.7)</f>
        <v>9</v>
      </c>
      <c r="S1309" s="1">
        <f>_xlfn.PERCENTILE.INC(Tabla1_Resueltas[CicleTime],0.5)</f>
        <v>3</v>
      </c>
    </row>
    <row r="1310" spans="1:19" x14ac:dyDescent="0.35">
      <c r="A1310" t="s">
        <v>19</v>
      </c>
      <c r="B1310" t="s">
        <v>2084</v>
      </c>
      <c r="C1310" t="s">
        <v>20</v>
      </c>
      <c r="D1310" t="s">
        <v>132</v>
      </c>
      <c r="E1310" t="s">
        <v>1353</v>
      </c>
      <c r="F1310">
        <v>5355161</v>
      </c>
      <c r="G1310" s="2">
        <v>44761</v>
      </c>
      <c r="H1310" s="2">
        <v>44799</v>
      </c>
      <c r="I1310" s="2">
        <v>44761</v>
      </c>
      <c r="J1310" s="2">
        <v>44784</v>
      </c>
      <c r="K1310" t="s">
        <v>1037</v>
      </c>
      <c r="L1310" s="2">
        <v>44784</v>
      </c>
      <c r="M1310" s="1">
        <f>Tabla1_Resueltas[[#This Row],[Resuelta]]-Tabla1_Resueltas[[#This Row],[Creada]]</f>
        <v>23</v>
      </c>
      <c r="N1310" s="1">
        <f>Tabla1_Resueltas[[#This Row],[Fecha Fin Escalado]]-Tabla1_Resueltas[[#This Row],[Fecha Inicio Escalado]]</f>
        <v>23</v>
      </c>
      <c r="O1310" s="1">
        <f>YEAR(Tabla1_Resueltas[[#This Row],[Resuelta]])</f>
        <v>2022</v>
      </c>
      <c r="P1310" s="1">
        <f>MONTH(Tabla1_Resueltas[[#This Row],[Resuelta]])</f>
        <v>8</v>
      </c>
      <c r="Q1310" s="1">
        <f>_xlfn.PERCENTILE.INC(Tabla1_Resueltas[CicleTime],0.85)</f>
        <v>28</v>
      </c>
      <c r="R1310" s="1">
        <f>_xlfn.PERCENTILE.INC(Tabla1_Resueltas[CicleTime],0.7)</f>
        <v>9</v>
      </c>
      <c r="S1310" s="1">
        <f>_xlfn.PERCENTILE.INC(Tabla1_Resueltas[CicleTime],0.5)</f>
        <v>3</v>
      </c>
    </row>
    <row r="1311" spans="1:19" x14ac:dyDescent="0.35">
      <c r="A1311" t="s">
        <v>19</v>
      </c>
      <c r="B1311" t="s">
        <v>2084</v>
      </c>
      <c r="C1311" t="s">
        <v>18</v>
      </c>
      <c r="D1311" t="s">
        <v>132</v>
      </c>
      <c r="E1311" t="s">
        <v>1354</v>
      </c>
      <c r="F1311">
        <v>5353340</v>
      </c>
      <c r="G1311" s="2">
        <v>44761</v>
      </c>
      <c r="H1311" s="2">
        <v>44799</v>
      </c>
      <c r="I1311" s="2">
        <v>44761</v>
      </c>
      <c r="J1311" s="2">
        <v>44784</v>
      </c>
      <c r="K1311" t="s">
        <v>1037</v>
      </c>
      <c r="L1311" s="2">
        <v>44784</v>
      </c>
      <c r="M1311" s="1">
        <f>Tabla1_Resueltas[[#This Row],[Resuelta]]-Tabla1_Resueltas[[#This Row],[Creada]]</f>
        <v>23</v>
      </c>
      <c r="N1311" s="1">
        <f>Tabla1_Resueltas[[#This Row],[Fecha Fin Escalado]]-Tabla1_Resueltas[[#This Row],[Fecha Inicio Escalado]]</f>
        <v>23</v>
      </c>
      <c r="O1311" s="1">
        <f>YEAR(Tabla1_Resueltas[[#This Row],[Resuelta]])</f>
        <v>2022</v>
      </c>
      <c r="P1311" s="1">
        <f>MONTH(Tabla1_Resueltas[[#This Row],[Resuelta]])</f>
        <v>8</v>
      </c>
      <c r="Q1311" s="1">
        <f>_xlfn.PERCENTILE.INC(Tabla1_Resueltas[CicleTime],0.85)</f>
        <v>28</v>
      </c>
      <c r="R1311" s="1">
        <f>_xlfn.PERCENTILE.INC(Tabla1_Resueltas[CicleTime],0.7)</f>
        <v>9</v>
      </c>
      <c r="S1311" s="1">
        <f>_xlfn.PERCENTILE.INC(Tabla1_Resueltas[CicleTime],0.5)</f>
        <v>3</v>
      </c>
    </row>
    <row r="1312" spans="1:19" x14ac:dyDescent="0.35">
      <c r="A1312" t="s">
        <v>19</v>
      </c>
      <c r="B1312" t="s">
        <v>2084</v>
      </c>
      <c r="C1312" t="s">
        <v>20</v>
      </c>
      <c r="D1312" t="s">
        <v>132</v>
      </c>
      <c r="E1312" t="s">
        <v>1355</v>
      </c>
      <c r="F1312">
        <v>5352618</v>
      </c>
      <c r="G1312" s="2">
        <v>44761</v>
      </c>
      <c r="H1312" s="2">
        <v>44799</v>
      </c>
      <c r="I1312" s="2">
        <v>44761</v>
      </c>
      <c r="J1312" s="2">
        <v>44784</v>
      </c>
      <c r="K1312" t="s">
        <v>1037</v>
      </c>
      <c r="L1312" s="2">
        <v>44784</v>
      </c>
      <c r="M1312" s="1">
        <f>Tabla1_Resueltas[[#This Row],[Resuelta]]-Tabla1_Resueltas[[#This Row],[Creada]]</f>
        <v>23</v>
      </c>
      <c r="N1312" s="1">
        <f>Tabla1_Resueltas[[#This Row],[Fecha Fin Escalado]]-Tabla1_Resueltas[[#This Row],[Fecha Inicio Escalado]]</f>
        <v>23</v>
      </c>
      <c r="O1312" s="1">
        <f>YEAR(Tabla1_Resueltas[[#This Row],[Resuelta]])</f>
        <v>2022</v>
      </c>
      <c r="P1312" s="1">
        <f>MONTH(Tabla1_Resueltas[[#This Row],[Resuelta]])</f>
        <v>8</v>
      </c>
      <c r="Q1312" s="1">
        <f>_xlfn.PERCENTILE.INC(Tabla1_Resueltas[CicleTime],0.85)</f>
        <v>28</v>
      </c>
      <c r="R1312" s="1">
        <f>_xlfn.PERCENTILE.INC(Tabla1_Resueltas[CicleTime],0.7)</f>
        <v>9</v>
      </c>
      <c r="S1312" s="1">
        <f>_xlfn.PERCENTILE.INC(Tabla1_Resueltas[CicleTime],0.5)</f>
        <v>3</v>
      </c>
    </row>
    <row r="1313" spans="1:19" x14ac:dyDescent="0.35">
      <c r="A1313" t="s">
        <v>19</v>
      </c>
      <c r="B1313" t="s">
        <v>2084</v>
      </c>
      <c r="C1313" t="s">
        <v>20</v>
      </c>
      <c r="D1313" t="s">
        <v>132</v>
      </c>
      <c r="E1313" t="s">
        <v>1356</v>
      </c>
      <c r="F1313">
        <v>5352532</v>
      </c>
      <c r="G1313" s="2">
        <v>44761</v>
      </c>
      <c r="H1313" s="2">
        <v>44799</v>
      </c>
      <c r="I1313" s="2">
        <v>44761</v>
      </c>
      <c r="J1313" s="2">
        <v>44784</v>
      </c>
      <c r="K1313" t="s">
        <v>1037</v>
      </c>
      <c r="L1313" s="2">
        <v>44784</v>
      </c>
      <c r="M1313" s="1">
        <f>Tabla1_Resueltas[[#This Row],[Resuelta]]-Tabla1_Resueltas[[#This Row],[Creada]]</f>
        <v>23</v>
      </c>
      <c r="N1313" s="1">
        <f>Tabla1_Resueltas[[#This Row],[Fecha Fin Escalado]]-Tabla1_Resueltas[[#This Row],[Fecha Inicio Escalado]]</f>
        <v>23</v>
      </c>
      <c r="O1313" s="1">
        <f>YEAR(Tabla1_Resueltas[[#This Row],[Resuelta]])</f>
        <v>2022</v>
      </c>
      <c r="P1313" s="1">
        <f>MONTH(Tabla1_Resueltas[[#This Row],[Resuelta]])</f>
        <v>8</v>
      </c>
      <c r="Q1313" s="1">
        <f>_xlfn.PERCENTILE.INC(Tabla1_Resueltas[CicleTime],0.85)</f>
        <v>28</v>
      </c>
      <c r="R1313" s="1">
        <f>_xlfn.PERCENTILE.INC(Tabla1_Resueltas[CicleTime],0.7)</f>
        <v>9</v>
      </c>
      <c r="S1313" s="1">
        <f>_xlfn.PERCENTILE.INC(Tabla1_Resueltas[CicleTime],0.5)</f>
        <v>3</v>
      </c>
    </row>
    <row r="1314" spans="1:19" x14ac:dyDescent="0.35">
      <c r="A1314" t="s">
        <v>19</v>
      </c>
      <c r="B1314" t="s">
        <v>2084</v>
      </c>
      <c r="C1314" t="s">
        <v>20</v>
      </c>
      <c r="D1314" t="s">
        <v>132</v>
      </c>
      <c r="E1314" t="s">
        <v>1357</v>
      </c>
      <c r="F1314">
        <v>5350148</v>
      </c>
      <c r="G1314" s="2">
        <v>44760</v>
      </c>
      <c r="H1314" s="2">
        <v>44799</v>
      </c>
      <c r="I1314" s="2">
        <v>44760</v>
      </c>
      <c r="J1314" s="2">
        <v>44784</v>
      </c>
      <c r="K1314" t="s">
        <v>1037</v>
      </c>
      <c r="L1314" s="2">
        <v>44784</v>
      </c>
      <c r="M1314" s="1">
        <f>Tabla1_Resueltas[[#This Row],[Resuelta]]-Tabla1_Resueltas[[#This Row],[Creada]]</f>
        <v>24</v>
      </c>
      <c r="N1314" s="1">
        <f>Tabla1_Resueltas[[#This Row],[Fecha Fin Escalado]]-Tabla1_Resueltas[[#This Row],[Fecha Inicio Escalado]]</f>
        <v>24</v>
      </c>
      <c r="O1314" s="1">
        <f>YEAR(Tabla1_Resueltas[[#This Row],[Resuelta]])</f>
        <v>2022</v>
      </c>
      <c r="P1314" s="1">
        <f>MONTH(Tabla1_Resueltas[[#This Row],[Resuelta]])</f>
        <v>8</v>
      </c>
      <c r="Q1314" s="1">
        <f>_xlfn.PERCENTILE.INC(Tabla1_Resueltas[CicleTime],0.85)</f>
        <v>28</v>
      </c>
      <c r="R1314" s="1">
        <f>_xlfn.PERCENTILE.INC(Tabla1_Resueltas[CicleTime],0.7)</f>
        <v>9</v>
      </c>
      <c r="S1314" s="1">
        <f>_xlfn.PERCENTILE.INC(Tabla1_Resueltas[CicleTime],0.5)</f>
        <v>3</v>
      </c>
    </row>
    <row r="1315" spans="1:19" x14ac:dyDescent="0.35">
      <c r="A1315" t="s">
        <v>19</v>
      </c>
      <c r="B1315" t="s">
        <v>2090</v>
      </c>
      <c r="C1315" t="s">
        <v>18</v>
      </c>
      <c r="D1315" t="s">
        <v>132</v>
      </c>
      <c r="E1315" t="s">
        <v>1358</v>
      </c>
      <c r="F1315">
        <v>5345093</v>
      </c>
      <c r="G1315" s="2">
        <v>44760</v>
      </c>
      <c r="H1315" s="2">
        <v>44804</v>
      </c>
      <c r="I1315" s="2"/>
      <c r="J1315" s="2"/>
      <c r="K1315" t="s">
        <v>1037</v>
      </c>
      <c r="L1315" s="2">
        <v>44795</v>
      </c>
      <c r="M1315" s="1">
        <f>Tabla1_Resueltas[[#This Row],[Resuelta]]-Tabla1_Resueltas[[#This Row],[Creada]]</f>
        <v>35</v>
      </c>
      <c r="N1315" s="1">
        <f>Tabla1_Resueltas[[#This Row],[Fecha Fin Escalado]]-Tabla1_Resueltas[[#This Row],[Fecha Inicio Escalado]]</f>
        <v>0</v>
      </c>
      <c r="O1315" s="1">
        <f>YEAR(Tabla1_Resueltas[[#This Row],[Resuelta]])</f>
        <v>2022</v>
      </c>
      <c r="P1315" s="1">
        <f>MONTH(Tabla1_Resueltas[[#This Row],[Resuelta]])</f>
        <v>8</v>
      </c>
      <c r="Q1315" s="1">
        <f>_xlfn.PERCENTILE.INC(Tabla1_Resueltas[CicleTime],0.85)</f>
        <v>28</v>
      </c>
      <c r="R1315" s="1">
        <f>_xlfn.PERCENTILE.INC(Tabla1_Resueltas[CicleTime],0.7)</f>
        <v>9</v>
      </c>
      <c r="S1315" s="1">
        <f>_xlfn.PERCENTILE.INC(Tabla1_Resueltas[CicleTime],0.5)</f>
        <v>3</v>
      </c>
    </row>
    <row r="1316" spans="1:19" x14ac:dyDescent="0.35">
      <c r="A1316" t="s">
        <v>19</v>
      </c>
      <c r="B1316" t="s">
        <v>2084</v>
      </c>
      <c r="C1316" t="s">
        <v>20</v>
      </c>
      <c r="D1316" t="s">
        <v>132</v>
      </c>
      <c r="E1316" t="s">
        <v>1359</v>
      </c>
      <c r="F1316">
        <v>5344351</v>
      </c>
      <c r="G1316" s="2">
        <v>44760</v>
      </c>
      <c r="H1316" s="2">
        <v>44799</v>
      </c>
      <c r="I1316" s="2">
        <v>44760</v>
      </c>
      <c r="J1316" s="2">
        <v>44784</v>
      </c>
      <c r="K1316" t="s">
        <v>1037</v>
      </c>
      <c r="L1316" s="2">
        <v>44784</v>
      </c>
      <c r="M1316" s="1">
        <f>Tabla1_Resueltas[[#This Row],[Resuelta]]-Tabla1_Resueltas[[#This Row],[Creada]]</f>
        <v>24</v>
      </c>
      <c r="N1316" s="1">
        <f>Tabla1_Resueltas[[#This Row],[Fecha Fin Escalado]]-Tabla1_Resueltas[[#This Row],[Fecha Inicio Escalado]]</f>
        <v>24</v>
      </c>
      <c r="O1316" s="1">
        <f>YEAR(Tabla1_Resueltas[[#This Row],[Resuelta]])</f>
        <v>2022</v>
      </c>
      <c r="P1316" s="1">
        <f>MONTH(Tabla1_Resueltas[[#This Row],[Resuelta]])</f>
        <v>8</v>
      </c>
      <c r="Q1316" s="1">
        <f>_xlfn.PERCENTILE.INC(Tabla1_Resueltas[CicleTime],0.85)</f>
        <v>28</v>
      </c>
      <c r="R1316" s="1">
        <f>_xlfn.PERCENTILE.INC(Tabla1_Resueltas[CicleTime],0.7)</f>
        <v>9</v>
      </c>
      <c r="S1316" s="1">
        <f>_xlfn.PERCENTILE.INC(Tabla1_Resueltas[CicleTime],0.5)</f>
        <v>3</v>
      </c>
    </row>
    <row r="1317" spans="1:19" x14ac:dyDescent="0.35">
      <c r="A1317" t="s">
        <v>19</v>
      </c>
      <c r="B1317" t="s">
        <v>2090</v>
      </c>
      <c r="C1317" t="s">
        <v>20</v>
      </c>
      <c r="D1317" t="s">
        <v>132</v>
      </c>
      <c r="E1317" t="s">
        <v>1360</v>
      </c>
      <c r="F1317">
        <v>5343018</v>
      </c>
      <c r="G1317" s="2">
        <v>44760</v>
      </c>
      <c r="H1317" s="2">
        <v>44797</v>
      </c>
      <c r="I1317" s="2"/>
      <c r="J1317" s="2"/>
      <c r="K1317" t="s">
        <v>1037</v>
      </c>
      <c r="L1317" s="2">
        <v>44781</v>
      </c>
      <c r="M1317" s="1">
        <f>Tabla1_Resueltas[[#This Row],[Resuelta]]-Tabla1_Resueltas[[#This Row],[Creada]]</f>
        <v>21</v>
      </c>
      <c r="N1317" s="1">
        <f>Tabla1_Resueltas[[#This Row],[Fecha Fin Escalado]]-Tabla1_Resueltas[[#This Row],[Fecha Inicio Escalado]]</f>
        <v>0</v>
      </c>
      <c r="O1317" s="1">
        <f>YEAR(Tabla1_Resueltas[[#This Row],[Resuelta]])</f>
        <v>2022</v>
      </c>
      <c r="P1317" s="1">
        <f>MONTH(Tabla1_Resueltas[[#This Row],[Resuelta]])</f>
        <v>8</v>
      </c>
      <c r="Q1317" s="1">
        <f>_xlfn.PERCENTILE.INC(Tabla1_Resueltas[CicleTime],0.85)</f>
        <v>28</v>
      </c>
      <c r="R1317" s="1">
        <f>_xlfn.PERCENTILE.INC(Tabla1_Resueltas[CicleTime],0.7)</f>
        <v>9</v>
      </c>
      <c r="S1317" s="1">
        <f>_xlfn.PERCENTILE.INC(Tabla1_Resueltas[CicleTime],0.5)</f>
        <v>3</v>
      </c>
    </row>
    <row r="1318" spans="1:19" x14ac:dyDescent="0.35">
      <c r="A1318" t="s">
        <v>19</v>
      </c>
      <c r="B1318" t="s">
        <v>2090</v>
      </c>
      <c r="C1318" t="s">
        <v>18</v>
      </c>
      <c r="D1318" t="s">
        <v>132</v>
      </c>
      <c r="E1318" t="s">
        <v>1361</v>
      </c>
      <c r="F1318">
        <v>5340286</v>
      </c>
      <c r="G1318" s="2">
        <v>44758</v>
      </c>
      <c r="H1318" s="2">
        <v>44797</v>
      </c>
      <c r="I1318" s="2"/>
      <c r="J1318" s="2"/>
      <c r="K1318" t="s">
        <v>1037</v>
      </c>
      <c r="L1318" s="2">
        <v>44781</v>
      </c>
      <c r="M1318" s="1">
        <f>Tabla1_Resueltas[[#This Row],[Resuelta]]-Tabla1_Resueltas[[#This Row],[Creada]]</f>
        <v>23</v>
      </c>
      <c r="N1318" s="1">
        <f>Tabla1_Resueltas[[#This Row],[Fecha Fin Escalado]]-Tabla1_Resueltas[[#This Row],[Fecha Inicio Escalado]]</f>
        <v>0</v>
      </c>
      <c r="O1318" s="1">
        <f>YEAR(Tabla1_Resueltas[[#This Row],[Resuelta]])</f>
        <v>2022</v>
      </c>
      <c r="P1318" s="1">
        <f>MONTH(Tabla1_Resueltas[[#This Row],[Resuelta]])</f>
        <v>8</v>
      </c>
      <c r="Q1318" s="1">
        <f>_xlfn.PERCENTILE.INC(Tabla1_Resueltas[CicleTime],0.85)</f>
        <v>28</v>
      </c>
      <c r="R1318" s="1">
        <f>_xlfn.PERCENTILE.INC(Tabla1_Resueltas[CicleTime],0.7)</f>
        <v>9</v>
      </c>
      <c r="S1318" s="1">
        <f>_xlfn.PERCENTILE.INC(Tabla1_Resueltas[CicleTime],0.5)</f>
        <v>3</v>
      </c>
    </row>
    <row r="1319" spans="1:19" x14ac:dyDescent="0.35">
      <c r="A1319" t="s">
        <v>19</v>
      </c>
      <c r="B1319" t="s">
        <v>2090</v>
      </c>
      <c r="C1319" t="s">
        <v>18</v>
      </c>
      <c r="D1319" t="s">
        <v>132</v>
      </c>
      <c r="E1319" t="s">
        <v>1362</v>
      </c>
      <c r="F1319">
        <v>5339516</v>
      </c>
      <c r="G1319" s="2">
        <v>44758</v>
      </c>
      <c r="H1319" s="2">
        <v>44785</v>
      </c>
      <c r="I1319" s="2"/>
      <c r="J1319" s="2"/>
      <c r="K1319" t="s">
        <v>1037</v>
      </c>
      <c r="L1319" s="2">
        <v>44785</v>
      </c>
      <c r="M1319" s="1">
        <f>Tabla1_Resueltas[[#This Row],[Resuelta]]-Tabla1_Resueltas[[#This Row],[Creada]]</f>
        <v>27</v>
      </c>
      <c r="N1319" s="1">
        <f>Tabla1_Resueltas[[#This Row],[Fecha Fin Escalado]]-Tabla1_Resueltas[[#This Row],[Fecha Inicio Escalado]]</f>
        <v>0</v>
      </c>
      <c r="O1319" s="1">
        <f>YEAR(Tabla1_Resueltas[[#This Row],[Resuelta]])</f>
        <v>2022</v>
      </c>
      <c r="P1319" s="1">
        <f>MONTH(Tabla1_Resueltas[[#This Row],[Resuelta]])</f>
        <v>8</v>
      </c>
      <c r="Q1319" s="1">
        <f>_xlfn.PERCENTILE.INC(Tabla1_Resueltas[CicleTime],0.85)</f>
        <v>28</v>
      </c>
      <c r="R1319" s="1">
        <f>_xlfn.PERCENTILE.INC(Tabla1_Resueltas[CicleTime],0.7)</f>
        <v>9</v>
      </c>
      <c r="S1319" s="1">
        <f>_xlfn.PERCENTILE.INC(Tabla1_Resueltas[CicleTime],0.5)</f>
        <v>3</v>
      </c>
    </row>
    <row r="1320" spans="1:19" x14ac:dyDescent="0.35">
      <c r="A1320" t="s">
        <v>19</v>
      </c>
      <c r="B1320" t="s">
        <v>2084</v>
      </c>
      <c r="C1320" t="s">
        <v>20</v>
      </c>
      <c r="D1320" t="s">
        <v>132</v>
      </c>
      <c r="E1320" t="s">
        <v>1363</v>
      </c>
      <c r="F1320">
        <v>5337133</v>
      </c>
      <c r="G1320" s="2">
        <v>44757</v>
      </c>
      <c r="H1320" s="2">
        <v>44799</v>
      </c>
      <c r="I1320" s="2"/>
      <c r="J1320" s="2"/>
      <c r="K1320" t="s">
        <v>1037</v>
      </c>
      <c r="L1320" s="2">
        <v>44784</v>
      </c>
      <c r="M1320" s="1">
        <f>Tabla1_Resueltas[[#This Row],[Resuelta]]-Tabla1_Resueltas[[#This Row],[Creada]]</f>
        <v>27</v>
      </c>
      <c r="N1320" s="1">
        <f>Tabla1_Resueltas[[#This Row],[Fecha Fin Escalado]]-Tabla1_Resueltas[[#This Row],[Fecha Inicio Escalado]]</f>
        <v>0</v>
      </c>
      <c r="O1320" s="1">
        <f>YEAR(Tabla1_Resueltas[[#This Row],[Resuelta]])</f>
        <v>2022</v>
      </c>
      <c r="P1320" s="1">
        <f>MONTH(Tabla1_Resueltas[[#This Row],[Resuelta]])</f>
        <v>8</v>
      </c>
      <c r="Q1320" s="1">
        <f>_xlfn.PERCENTILE.INC(Tabla1_Resueltas[CicleTime],0.85)</f>
        <v>28</v>
      </c>
      <c r="R1320" s="1">
        <f>_xlfn.PERCENTILE.INC(Tabla1_Resueltas[CicleTime],0.7)</f>
        <v>9</v>
      </c>
      <c r="S1320" s="1">
        <f>_xlfn.PERCENTILE.INC(Tabla1_Resueltas[CicleTime],0.5)</f>
        <v>3</v>
      </c>
    </row>
    <row r="1321" spans="1:19" x14ac:dyDescent="0.35">
      <c r="A1321" t="s">
        <v>19</v>
      </c>
      <c r="B1321" t="s">
        <v>2088</v>
      </c>
      <c r="C1321" t="s">
        <v>36</v>
      </c>
      <c r="D1321" t="s">
        <v>132</v>
      </c>
      <c r="E1321" t="s">
        <v>1364</v>
      </c>
      <c r="F1321">
        <v>5332917</v>
      </c>
      <c r="G1321" s="2">
        <v>44756</v>
      </c>
      <c r="H1321" s="2">
        <v>44801</v>
      </c>
      <c r="I1321" s="2">
        <v>44756</v>
      </c>
      <c r="J1321" s="2">
        <v>44785</v>
      </c>
      <c r="K1321" t="s">
        <v>1037</v>
      </c>
      <c r="L1321" s="2">
        <v>44785</v>
      </c>
      <c r="M1321" s="1">
        <f>Tabla1_Resueltas[[#This Row],[Resuelta]]-Tabla1_Resueltas[[#This Row],[Creada]]</f>
        <v>29</v>
      </c>
      <c r="N1321" s="1">
        <f>Tabla1_Resueltas[[#This Row],[Fecha Fin Escalado]]-Tabla1_Resueltas[[#This Row],[Fecha Inicio Escalado]]</f>
        <v>29</v>
      </c>
      <c r="O1321" s="1">
        <f>YEAR(Tabla1_Resueltas[[#This Row],[Resuelta]])</f>
        <v>2022</v>
      </c>
      <c r="P1321" s="1">
        <f>MONTH(Tabla1_Resueltas[[#This Row],[Resuelta]])</f>
        <v>8</v>
      </c>
      <c r="Q1321" s="1">
        <f>_xlfn.PERCENTILE.INC(Tabla1_Resueltas[CicleTime],0.85)</f>
        <v>28</v>
      </c>
      <c r="R1321" s="1">
        <f>_xlfn.PERCENTILE.INC(Tabla1_Resueltas[CicleTime],0.7)</f>
        <v>9</v>
      </c>
      <c r="S1321" s="1">
        <f>_xlfn.PERCENTILE.INC(Tabla1_Resueltas[CicleTime],0.5)</f>
        <v>3</v>
      </c>
    </row>
    <row r="1322" spans="1:19" x14ac:dyDescent="0.35">
      <c r="A1322" t="s">
        <v>19</v>
      </c>
      <c r="B1322" t="s">
        <v>2084</v>
      </c>
      <c r="C1322" t="s">
        <v>20</v>
      </c>
      <c r="D1322" t="s">
        <v>132</v>
      </c>
      <c r="E1322" t="s">
        <v>1365</v>
      </c>
      <c r="F1322">
        <v>5332228</v>
      </c>
      <c r="G1322" s="2">
        <v>44756</v>
      </c>
      <c r="H1322" s="2">
        <v>44799</v>
      </c>
      <c r="I1322" s="2">
        <v>44756</v>
      </c>
      <c r="J1322" s="2">
        <v>44784</v>
      </c>
      <c r="K1322" t="s">
        <v>1037</v>
      </c>
      <c r="L1322" s="2">
        <v>44784</v>
      </c>
      <c r="M1322" s="1">
        <f>Tabla1_Resueltas[[#This Row],[Resuelta]]-Tabla1_Resueltas[[#This Row],[Creada]]</f>
        <v>28</v>
      </c>
      <c r="N1322" s="1">
        <f>Tabla1_Resueltas[[#This Row],[Fecha Fin Escalado]]-Tabla1_Resueltas[[#This Row],[Fecha Inicio Escalado]]</f>
        <v>28</v>
      </c>
      <c r="O1322" s="1">
        <f>YEAR(Tabla1_Resueltas[[#This Row],[Resuelta]])</f>
        <v>2022</v>
      </c>
      <c r="P1322" s="1">
        <f>MONTH(Tabla1_Resueltas[[#This Row],[Resuelta]])</f>
        <v>8</v>
      </c>
      <c r="Q1322" s="1">
        <f>_xlfn.PERCENTILE.INC(Tabla1_Resueltas[CicleTime],0.85)</f>
        <v>28</v>
      </c>
      <c r="R1322" s="1">
        <f>_xlfn.PERCENTILE.INC(Tabla1_Resueltas[CicleTime],0.7)</f>
        <v>9</v>
      </c>
      <c r="S1322" s="1">
        <f>_xlfn.PERCENTILE.INC(Tabla1_Resueltas[CicleTime],0.5)</f>
        <v>3</v>
      </c>
    </row>
    <row r="1323" spans="1:19" x14ac:dyDescent="0.35">
      <c r="A1323" t="s">
        <v>19</v>
      </c>
      <c r="B1323" t="s">
        <v>2084</v>
      </c>
      <c r="C1323" t="s">
        <v>20</v>
      </c>
      <c r="D1323" t="s">
        <v>132</v>
      </c>
      <c r="E1323" t="s">
        <v>1366</v>
      </c>
      <c r="F1323">
        <v>5330035</v>
      </c>
      <c r="G1323" s="2">
        <v>44756</v>
      </c>
      <c r="H1323" s="2">
        <v>44799</v>
      </c>
      <c r="I1323" s="2">
        <v>44756</v>
      </c>
      <c r="J1323" s="2">
        <v>44784</v>
      </c>
      <c r="K1323" t="s">
        <v>1037</v>
      </c>
      <c r="L1323" s="2">
        <v>44784</v>
      </c>
      <c r="M1323" s="1">
        <f>Tabla1_Resueltas[[#This Row],[Resuelta]]-Tabla1_Resueltas[[#This Row],[Creada]]</f>
        <v>28</v>
      </c>
      <c r="N1323" s="1">
        <f>Tabla1_Resueltas[[#This Row],[Fecha Fin Escalado]]-Tabla1_Resueltas[[#This Row],[Fecha Inicio Escalado]]</f>
        <v>28</v>
      </c>
      <c r="O1323" s="1">
        <f>YEAR(Tabla1_Resueltas[[#This Row],[Resuelta]])</f>
        <v>2022</v>
      </c>
      <c r="P1323" s="1">
        <f>MONTH(Tabla1_Resueltas[[#This Row],[Resuelta]])</f>
        <v>8</v>
      </c>
      <c r="Q1323" s="1">
        <f>_xlfn.PERCENTILE.INC(Tabla1_Resueltas[CicleTime],0.85)</f>
        <v>28</v>
      </c>
      <c r="R1323" s="1">
        <f>_xlfn.PERCENTILE.INC(Tabla1_Resueltas[CicleTime],0.7)</f>
        <v>9</v>
      </c>
      <c r="S1323" s="1">
        <f>_xlfn.PERCENTILE.INC(Tabla1_Resueltas[CicleTime],0.5)</f>
        <v>3</v>
      </c>
    </row>
    <row r="1324" spans="1:19" x14ac:dyDescent="0.35">
      <c r="A1324" t="s">
        <v>19</v>
      </c>
      <c r="B1324" t="s">
        <v>2084</v>
      </c>
      <c r="C1324" t="s">
        <v>36</v>
      </c>
      <c r="D1324" t="s">
        <v>132</v>
      </c>
      <c r="E1324" t="s">
        <v>1367</v>
      </c>
      <c r="F1324">
        <v>5330014</v>
      </c>
      <c r="G1324" s="2">
        <v>44756</v>
      </c>
      <c r="H1324" s="2">
        <v>44799</v>
      </c>
      <c r="I1324" s="2">
        <v>44756</v>
      </c>
      <c r="J1324" s="2">
        <v>44784</v>
      </c>
      <c r="K1324" t="s">
        <v>1037</v>
      </c>
      <c r="L1324" s="2">
        <v>44784</v>
      </c>
      <c r="M1324" s="1">
        <f>Tabla1_Resueltas[[#This Row],[Resuelta]]-Tabla1_Resueltas[[#This Row],[Creada]]</f>
        <v>28</v>
      </c>
      <c r="N1324" s="1">
        <f>Tabla1_Resueltas[[#This Row],[Fecha Fin Escalado]]-Tabla1_Resueltas[[#This Row],[Fecha Inicio Escalado]]</f>
        <v>28</v>
      </c>
      <c r="O1324" s="1">
        <f>YEAR(Tabla1_Resueltas[[#This Row],[Resuelta]])</f>
        <v>2022</v>
      </c>
      <c r="P1324" s="1">
        <f>MONTH(Tabla1_Resueltas[[#This Row],[Resuelta]])</f>
        <v>8</v>
      </c>
      <c r="Q1324" s="1">
        <f>_xlfn.PERCENTILE.INC(Tabla1_Resueltas[CicleTime],0.85)</f>
        <v>28</v>
      </c>
      <c r="R1324" s="1">
        <f>_xlfn.PERCENTILE.INC(Tabla1_Resueltas[CicleTime],0.7)</f>
        <v>9</v>
      </c>
      <c r="S1324" s="1">
        <f>_xlfn.PERCENTILE.INC(Tabla1_Resueltas[CicleTime],0.5)</f>
        <v>3</v>
      </c>
    </row>
    <row r="1325" spans="1:19" x14ac:dyDescent="0.35">
      <c r="A1325" t="s">
        <v>19</v>
      </c>
      <c r="B1325" t="s">
        <v>2088</v>
      </c>
      <c r="C1325" t="s">
        <v>20</v>
      </c>
      <c r="D1325" t="s">
        <v>132</v>
      </c>
      <c r="E1325" t="s">
        <v>1368</v>
      </c>
      <c r="F1325">
        <v>5327208</v>
      </c>
      <c r="G1325" s="2">
        <v>44755</v>
      </c>
      <c r="H1325" s="2">
        <v>44813</v>
      </c>
      <c r="I1325" s="2">
        <v>44755</v>
      </c>
      <c r="J1325" s="2">
        <v>44798</v>
      </c>
      <c r="K1325" t="s">
        <v>1037</v>
      </c>
      <c r="L1325" s="2">
        <v>44798</v>
      </c>
      <c r="M1325" s="1">
        <f>Tabla1_Resueltas[[#This Row],[Resuelta]]-Tabla1_Resueltas[[#This Row],[Creada]]</f>
        <v>43</v>
      </c>
      <c r="N1325" s="1">
        <f>Tabla1_Resueltas[[#This Row],[Fecha Fin Escalado]]-Tabla1_Resueltas[[#This Row],[Fecha Inicio Escalado]]</f>
        <v>43</v>
      </c>
      <c r="O1325" s="1">
        <f>YEAR(Tabla1_Resueltas[[#This Row],[Resuelta]])</f>
        <v>2022</v>
      </c>
      <c r="P1325" s="1">
        <f>MONTH(Tabla1_Resueltas[[#This Row],[Resuelta]])</f>
        <v>8</v>
      </c>
      <c r="Q1325" s="1">
        <f>_xlfn.PERCENTILE.INC(Tabla1_Resueltas[CicleTime],0.85)</f>
        <v>28</v>
      </c>
      <c r="R1325" s="1">
        <f>_xlfn.PERCENTILE.INC(Tabla1_Resueltas[CicleTime],0.7)</f>
        <v>9</v>
      </c>
      <c r="S1325" s="1">
        <f>_xlfn.PERCENTILE.INC(Tabla1_Resueltas[CicleTime],0.5)</f>
        <v>3</v>
      </c>
    </row>
    <row r="1326" spans="1:19" x14ac:dyDescent="0.35">
      <c r="A1326" t="s">
        <v>19</v>
      </c>
      <c r="B1326" t="s">
        <v>2086</v>
      </c>
      <c r="C1326" t="s">
        <v>20</v>
      </c>
      <c r="D1326" t="s">
        <v>132</v>
      </c>
      <c r="E1326" t="s">
        <v>1369</v>
      </c>
      <c r="F1326">
        <v>5327140</v>
      </c>
      <c r="G1326" s="2">
        <v>44755</v>
      </c>
      <c r="H1326" s="2">
        <v>44797</v>
      </c>
      <c r="I1326" s="2"/>
      <c r="J1326" s="2"/>
      <c r="K1326" t="s">
        <v>1037</v>
      </c>
      <c r="L1326" s="2">
        <v>44782</v>
      </c>
      <c r="M1326" s="1">
        <f>Tabla1_Resueltas[[#This Row],[Resuelta]]-Tabla1_Resueltas[[#This Row],[Creada]]</f>
        <v>27</v>
      </c>
      <c r="N1326" s="1">
        <f>Tabla1_Resueltas[[#This Row],[Fecha Fin Escalado]]-Tabla1_Resueltas[[#This Row],[Fecha Inicio Escalado]]</f>
        <v>0</v>
      </c>
      <c r="O1326" s="1">
        <f>YEAR(Tabla1_Resueltas[[#This Row],[Resuelta]])</f>
        <v>2022</v>
      </c>
      <c r="P1326" s="1">
        <f>MONTH(Tabla1_Resueltas[[#This Row],[Resuelta]])</f>
        <v>8</v>
      </c>
      <c r="Q1326" s="1">
        <f>_xlfn.PERCENTILE.INC(Tabla1_Resueltas[CicleTime],0.85)</f>
        <v>28</v>
      </c>
      <c r="R1326" s="1">
        <f>_xlfn.PERCENTILE.INC(Tabla1_Resueltas[CicleTime],0.7)</f>
        <v>9</v>
      </c>
      <c r="S1326" s="1">
        <f>_xlfn.PERCENTILE.INC(Tabla1_Resueltas[CicleTime],0.5)</f>
        <v>3</v>
      </c>
    </row>
    <row r="1327" spans="1:19" x14ac:dyDescent="0.35">
      <c r="A1327" t="s">
        <v>19</v>
      </c>
      <c r="B1327" t="s">
        <v>2084</v>
      </c>
      <c r="C1327" t="s">
        <v>20</v>
      </c>
      <c r="D1327" t="s">
        <v>132</v>
      </c>
      <c r="E1327" t="s">
        <v>1370</v>
      </c>
      <c r="F1327">
        <v>5323823</v>
      </c>
      <c r="G1327" s="2">
        <v>44755</v>
      </c>
      <c r="H1327" s="2">
        <v>44799</v>
      </c>
      <c r="I1327" s="2">
        <v>44755</v>
      </c>
      <c r="J1327" s="2">
        <v>44784</v>
      </c>
      <c r="K1327" t="s">
        <v>1037</v>
      </c>
      <c r="L1327" s="2">
        <v>44784</v>
      </c>
      <c r="M1327" s="1">
        <f>Tabla1_Resueltas[[#This Row],[Resuelta]]-Tabla1_Resueltas[[#This Row],[Creada]]</f>
        <v>29</v>
      </c>
      <c r="N1327" s="1">
        <f>Tabla1_Resueltas[[#This Row],[Fecha Fin Escalado]]-Tabla1_Resueltas[[#This Row],[Fecha Inicio Escalado]]</f>
        <v>29</v>
      </c>
      <c r="O1327" s="1">
        <f>YEAR(Tabla1_Resueltas[[#This Row],[Resuelta]])</f>
        <v>2022</v>
      </c>
      <c r="P1327" s="1">
        <f>MONTH(Tabla1_Resueltas[[#This Row],[Resuelta]])</f>
        <v>8</v>
      </c>
      <c r="Q1327" s="1">
        <f>_xlfn.PERCENTILE.INC(Tabla1_Resueltas[CicleTime],0.85)</f>
        <v>28</v>
      </c>
      <c r="R1327" s="1">
        <f>_xlfn.PERCENTILE.INC(Tabla1_Resueltas[CicleTime],0.7)</f>
        <v>9</v>
      </c>
      <c r="S1327" s="1">
        <f>_xlfn.PERCENTILE.INC(Tabla1_Resueltas[CicleTime],0.5)</f>
        <v>3</v>
      </c>
    </row>
    <row r="1328" spans="1:19" x14ac:dyDescent="0.35">
      <c r="A1328" t="s">
        <v>19</v>
      </c>
      <c r="B1328" t="s">
        <v>2090</v>
      </c>
      <c r="C1328" t="s">
        <v>18</v>
      </c>
      <c r="D1328" t="s">
        <v>132</v>
      </c>
      <c r="E1328" t="s">
        <v>1371</v>
      </c>
      <c r="F1328">
        <v>5322671</v>
      </c>
      <c r="G1328" s="2">
        <v>44755</v>
      </c>
      <c r="H1328" s="2">
        <v>44797</v>
      </c>
      <c r="I1328" s="2"/>
      <c r="J1328" s="2"/>
      <c r="K1328" t="s">
        <v>1037</v>
      </c>
      <c r="L1328" s="2">
        <v>44781</v>
      </c>
      <c r="M1328" s="1">
        <f>Tabla1_Resueltas[[#This Row],[Resuelta]]-Tabla1_Resueltas[[#This Row],[Creada]]</f>
        <v>26</v>
      </c>
      <c r="N1328" s="1">
        <f>Tabla1_Resueltas[[#This Row],[Fecha Fin Escalado]]-Tabla1_Resueltas[[#This Row],[Fecha Inicio Escalado]]</f>
        <v>0</v>
      </c>
      <c r="O1328" s="1">
        <f>YEAR(Tabla1_Resueltas[[#This Row],[Resuelta]])</f>
        <v>2022</v>
      </c>
      <c r="P1328" s="1">
        <f>MONTH(Tabla1_Resueltas[[#This Row],[Resuelta]])</f>
        <v>8</v>
      </c>
      <c r="Q1328" s="1">
        <f>_xlfn.PERCENTILE.INC(Tabla1_Resueltas[CicleTime],0.85)</f>
        <v>28</v>
      </c>
      <c r="R1328" s="1">
        <f>_xlfn.PERCENTILE.INC(Tabla1_Resueltas[CicleTime],0.7)</f>
        <v>9</v>
      </c>
      <c r="S1328" s="1">
        <f>_xlfn.PERCENTILE.INC(Tabla1_Resueltas[CicleTime],0.5)</f>
        <v>3</v>
      </c>
    </row>
    <row r="1329" spans="1:19" x14ac:dyDescent="0.35">
      <c r="A1329" t="s">
        <v>19</v>
      </c>
      <c r="B1329" t="s">
        <v>2084</v>
      </c>
      <c r="C1329" t="s">
        <v>42</v>
      </c>
      <c r="D1329" t="s">
        <v>132</v>
      </c>
      <c r="E1329" t="s">
        <v>1372</v>
      </c>
      <c r="F1329">
        <v>5311870</v>
      </c>
      <c r="G1329" s="2">
        <v>44753</v>
      </c>
      <c r="H1329" s="2">
        <v>44799</v>
      </c>
      <c r="I1329" s="2">
        <v>44753</v>
      </c>
      <c r="J1329" s="2">
        <v>44784</v>
      </c>
      <c r="K1329" t="s">
        <v>1037</v>
      </c>
      <c r="L1329" s="2">
        <v>44784</v>
      </c>
      <c r="M1329" s="1">
        <f>Tabla1_Resueltas[[#This Row],[Resuelta]]-Tabla1_Resueltas[[#This Row],[Creada]]</f>
        <v>31</v>
      </c>
      <c r="N1329" s="1">
        <f>Tabla1_Resueltas[[#This Row],[Fecha Fin Escalado]]-Tabla1_Resueltas[[#This Row],[Fecha Inicio Escalado]]</f>
        <v>31</v>
      </c>
      <c r="O1329" s="1">
        <f>YEAR(Tabla1_Resueltas[[#This Row],[Resuelta]])</f>
        <v>2022</v>
      </c>
      <c r="P1329" s="1">
        <f>MONTH(Tabla1_Resueltas[[#This Row],[Resuelta]])</f>
        <v>8</v>
      </c>
      <c r="Q1329" s="1">
        <f>_xlfn.PERCENTILE.INC(Tabla1_Resueltas[CicleTime],0.85)</f>
        <v>28</v>
      </c>
      <c r="R1329" s="1">
        <f>_xlfn.PERCENTILE.INC(Tabla1_Resueltas[CicleTime],0.7)</f>
        <v>9</v>
      </c>
      <c r="S1329" s="1">
        <f>_xlfn.PERCENTILE.INC(Tabla1_Resueltas[CicleTime],0.5)</f>
        <v>3</v>
      </c>
    </row>
    <row r="1330" spans="1:19" x14ac:dyDescent="0.35">
      <c r="A1330" t="s">
        <v>19</v>
      </c>
      <c r="B1330" t="s">
        <v>2084</v>
      </c>
      <c r="C1330" t="s">
        <v>20</v>
      </c>
      <c r="D1330" t="s">
        <v>132</v>
      </c>
      <c r="E1330" t="s">
        <v>1373</v>
      </c>
      <c r="F1330">
        <v>5310255</v>
      </c>
      <c r="G1330" s="2">
        <v>44753</v>
      </c>
      <c r="H1330" s="2">
        <v>44799</v>
      </c>
      <c r="I1330" s="2">
        <v>44753</v>
      </c>
      <c r="J1330" s="2">
        <v>44784</v>
      </c>
      <c r="K1330" t="s">
        <v>1037</v>
      </c>
      <c r="L1330" s="2">
        <v>44784</v>
      </c>
      <c r="M1330" s="1">
        <f>Tabla1_Resueltas[[#This Row],[Resuelta]]-Tabla1_Resueltas[[#This Row],[Creada]]</f>
        <v>31</v>
      </c>
      <c r="N1330" s="1">
        <f>Tabla1_Resueltas[[#This Row],[Fecha Fin Escalado]]-Tabla1_Resueltas[[#This Row],[Fecha Inicio Escalado]]</f>
        <v>31</v>
      </c>
      <c r="O1330" s="1">
        <f>YEAR(Tabla1_Resueltas[[#This Row],[Resuelta]])</f>
        <v>2022</v>
      </c>
      <c r="P1330" s="1">
        <f>MONTH(Tabla1_Resueltas[[#This Row],[Resuelta]])</f>
        <v>8</v>
      </c>
      <c r="Q1330" s="1">
        <f>_xlfn.PERCENTILE.INC(Tabla1_Resueltas[CicleTime],0.85)</f>
        <v>28</v>
      </c>
      <c r="R1330" s="1">
        <f>_xlfn.PERCENTILE.INC(Tabla1_Resueltas[CicleTime],0.7)</f>
        <v>9</v>
      </c>
      <c r="S1330" s="1">
        <f>_xlfn.PERCENTILE.INC(Tabla1_Resueltas[CicleTime],0.5)</f>
        <v>3</v>
      </c>
    </row>
    <row r="1331" spans="1:19" x14ac:dyDescent="0.35">
      <c r="A1331" t="s">
        <v>19</v>
      </c>
      <c r="B1331" t="s">
        <v>2084</v>
      </c>
      <c r="C1331" t="s">
        <v>20</v>
      </c>
      <c r="D1331" t="s">
        <v>132</v>
      </c>
      <c r="E1331" t="s">
        <v>1374</v>
      </c>
      <c r="F1331">
        <v>5310242</v>
      </c>
      <c r="G1331" s="2">
        <v>44753</v>
      </c>
      <c r="H1331" s="2">
        <v>44799</v>
      </c>
      <c r="I1331" s="2">
        <v>44753</v>
      </c>
      <c r="J1331" s="2">
        <v>44784</v>
      </c>
      <c r="K1331" t="s">
        <v>1037</v>
      </c>
      <c r="L1331" s="2">
        <v>44784</v>
      </c>
      <c r="M1331" s="1">
        <f>Tabla1_Resueltas[[#This Row],[Resuelta]]-Tabla1_Resueltas[[#This Row],[Creada]]</f>
        <v>31</v>
      </c>
      <c r="N1331" s="1">
        <f>Tabla1_Resueltas[[#This Row],[Fecha Fin Escalado]]-Tabla1_Resueltas[[#This Row],[Fecha Inicio Escalado]]</f>
        <v>31</v>
      </c>
      <c r="O1331" s="1">
        <f>YEAR(Tabla1_Resueltas[[#This Row],[Resuelta]])</f>
        <v>2022</v>
      </c>
      <c r="P1331" s="1">
        <f>MONTH(Tabla1_Resueltas[[#This Row],[Resuelta]])</f>
        <v>8</v>
      </c>
      <c r="Q1331" s="1">
        <f>_xlfn.PERCENTILE.INC(Tabla1_Resueltas[CicleTime],0.85)</f>
        <v>28</v>
      </c>
      <c r="R1331" s="1">
        <f>_xlfn.PERCENTILE.INC(Tabla1_Resueltas[CicleTime],0.7)</f>
        <v>9</v>
      </c>
      <c r="S1331" s="1">
        <f>_xlfn.PERCENTILE.INC(Tabla1_Resueltas[CicleTime],0.5)</f>
        <v>3</v>
      </c>
    </row>
    <row r="1332" spans="1:19" x14ac:dyDescent="0.35">
      <c r="A1332" t="s">
        <v>19</v>
      </c>
      <c r="B1332" t="s">
        <v>2084</v>
      </c>
      <c r="C1332" t="s">
        <v>20</v>
      </c>
      <c r="D1332" t="s">
        <v>132</v>
      </c>
      <c r="E1332" t="s">
        <v>1375</v>
      </c>
      <c r="F1332">
        <v>5296581</v>
      </c>
      <c r="G1332" s="2">
        <v>44749</v>
      </c>
      <c r="H1332" s="2">
        <v>44799</v>
      </c>
      <c r="I1332" s="2">
        <v>44749</v>
      </c>
      <c r="J1332" s="2">
        <v>44784</v>
      </c>
      <c r="K1332" t="s">
        <v>1037</v>
      </c>
      <c r="L1332" s="2">
        <v>44784</v>
      </c>
      <c r="M1332" s="1">
        <f>Tabla1_Resueltas[[#This Row],[Resuelta]]-Tabla1_Resueltas[[#This Row],[Creada]]</f>
        <v>35</v>
      </c>
      <c r="N1332" s="1">
        <f>Tabla1_Resueltas[[#This Row],[Fecha Fin Escalado]]-Tabla1_Resueltas[[#This Row],[Fecha Inicio Escalado]]</f>
        <v>35</v>
      </c>
      <c r="O1332" s="1">
        <f>YEAR(Tabla1_Resueltas[[#This Row],[Resuelta]])</f>
        <v>2022</v>
      </c>
      <c r="P1332" s="1">
        <f>MONTH(Tabla1_Resueltas[[#This Row],[Resuelta]])</f>
        <v>8</v>
      </c>
      <c r="Q1332" s="1">
        <f>_xlfn.PERCENTILE.INC(Tabla1_Resueltas[CicleTime],0.85)</f>
        <v>28</v>
      </c>
      <c r="R1332" s="1">
        <f>_xlfn.PERCENTILE.INC(Tabla1_Resueltas[CicleTime],0.7)</f>
        <v>9</v>
      </c>
      <c r="S1332" s="1">
        <f>_xlfn.PERCENTILE.INC(Tabla1_Resueltas[CicleTime],0.5)</f>
        <v>3</v>
      </c>
    </row>
    <row r="1333" spans="1:19" x14ac:dyDescent="0.35">
      <c r="A1333" t="s">
        <v>19</v>
      </c>
      <c r="B1333" t="s">
        <v>2084</v>
      </c>
      <c r="C1333" t="s">
        <v>20</v>
      </c>
      <c r="D1333" t="s">
        <v>132</v>
      </c>
      <c r="E1333" t="s">
        <v>1376</v>
      </c>
      <c r="F1333">
        <v>5296578</v>
      </c>
      <c r="G1333" s="2">
        <v>44749</v>
      </c>
      <c r="H1333" s="2">
        <v>44799</v>
      </c>
      <c r="I1333" s="2">
        <v>44749</v>
      </c>
      <c r="J1333" s="2">
        <v>44784</v>
      </c>
      <c r="K1333" t="s">
        <v>1037</v>
      </c>
      <c r="L1333" s="2">
        <v>44784</v>
      </c>
      <c r="M1333" s="1">
        <f>Tabla1_Resueltas[[#This Row],[Resuelta]]-Tabla1_Resueltas[[#This Row],[Creada]]</f>
        <v>35</v>
      </c>
      <c r="N1333" s="1">
        <f>Tabla1_Resueltas[[#This Row],[Fecha Fin Escalado]]-Tabla1_Resueltas[[#This Row],[Fecha Inicio Escalado]]</f>
        <v>35</v>
      </c>
      <c r="O1333" s="1">
        <f>YEAR(Tabla1_Resueltas[[#This Row],[Resuelta]])</f>
        <v>2022</v>
      </c>
      <c r="P1333" s="1">
        <f>MONTH(Tabla1_Resueltas[[#This Row],[Resuelta]])</f>
        <v>8</v>
      </c>
      <c r="Q1333" s="1">
        <f>_xlfn.PERCENTILE.INC(Tabla1_Resueltas[CicleTime],0.85)</f>
        <v>28</v>
      </c>
      <c r="R1333" s="1">
        <f>_xlfn.PERCENTILE.INC(Tabla1_Resueltas[CicleTime],0.7)</f>
        <v>9</v>
      </c>
      <c r="S1333" s="1">
        <f>_xlfn.PERCENTILE.INC(Tabla1_Resueltas[CicleTime],0.5)</f>
        <v>3</v>
      </c>
    </row>
    <row r="1334" spans="1:19" x14ac:dyDescent="0.35">
      <c r="A1334" t="s">
        <v>19</v>
      </c>
      <c r="B1334" t="s">
        <v>2084</v>
      </c>
      <c r="C1334" t="s">
        <v>20</v>
      </c>
      <c r="D1334" t="s">
        <v>132</v>
      </c>
      <c r="E1334" t="s">
        <v>1377</v>
      </c>
      <c r="F1334">
        <v>5296567</v>
      </c>
      <c r="G1334" s="2">
        <v>44749</v>
      </c>
      <c r="H1334" s="2">
        <v>44799</v>
      </c>
      <c r="I1334" s="2">
        <v>44749</v>
      </c>
      <c r="J1334" s="2">
        <v>44784</v>
      </c>
      <c r="K1334" t="s">
        <v>1037</v>
      </c>
      <c r="L1334" s="2">
        <v>44784</v>
      </c>
      <c r="M1334" s="1">
        <f>Tabla1_Resueltas[[#This Row],[Resuelta]]-Tabla1_Resueltas[[#This Row],[Creada]]</f>
        <v>35</v>
      </c>
      <c r="N1334" s="1">
        <f>Tabla1_Resueltas[[#This Row],[Fecha Fin Escalado]]-Tabla1_Resueltas[[#This Row],[Fecha Inicio Escalado]]</f>
        <v>35</v>
      </c>
      <c r="O1334" s="1">
        <f>YEAR(Tabla1_Resueltas[[#This Row],[Resuelta]])</f>
        <v>2022</v>
      </c>
      <c r="P1334" s="1">
        <f>MONTH(Tabla1_Resueltas[[#This Row],[Resuelta]])</f>
        <v>8</v>
      </c>
      <c r="Q1334" s="1">
        <f>_xlfn.PERCENTILE.INC(Tabla1_Resueltas[CicleTime],0.85)</f>
        <v>28</v>
      </c>
      <c r="R1334" s="1">
        <f>_xlfn.PERCENTILE.INC(Tabla1_Resueltas[CicleTime],0.7)</f>
        <v>9</v>
      </c>
      <c r="S1334" s="1">
        <f>_xlfn.PERCENTILE.INC(Tabla1_Resueltas[CicleTime],0.5)</f>
        <v>3</v>
      </c>
    </row>
    <row r="1335" spans="1:19" x14ac:dyDescent="0.35">
      <c r="A1335" t="s">
        <v>19</v>
      </c>
      <c r="B1335" t="s">
        <v>2084</v>
      </c>
      <c r="C1335" t="s">
        <v>20</v>
      </c>
      <c r="D1335" t="s">
        <v>132</v>
      </c>
      <c r="E1335" t="s">
        <v>1378</v>
      </c>
      <c r="F1335">
        <v>5296563</v>
      </c>
      <c r="G1335" s="2">
        <v>44749</v>
      </c>
      <c r="H1335" s="2">
        <v>44799</v>
      </c>
      <c r="I1335" s="2">
        <v>44749</v>
      </c>
      <c r="J1335" s="2">
        <v>44784</v>
      </c>
      <c r="K1335" t="s">
        <v>1037</v>
      </c>
      <c r="L1335" s="2">
        <v>44784</v>
      </c>
      <c r="M1335" s="1">
        <f>Tabla1_Resueltas[[#This Row],[Resuelta]]-Tabla1_Resueltas[[#This Row],[Creada]]</f>
        <v>35</v>
      </c>
      <c r="N1335" s="1">
        <f>Tabla1_Resueltas[[#This Row],[Fecha Fin Escalado]]-Tabla1_Resueltas[[#This Row],[Fecha Inicio Escalado]]</f>
        <v>35</v>
      </c>
      <c r="O1335" s="1">
        <f>YEAR(Tabla1_Resueltas[[#This Row],[Resuelta]])</f>
        <v>2022</v>
      </c>
      <c r="P1335" s="1">
        <f>MONTH(Tabla1_Resueltas[[#This Row],[Resuelta]])</f>
        <v>8</v>
      </c>
      <c r="Q1335" s="1">
        <f>_xlfn.PERCENTILE.INC(Tabla1_Resueltas[CicleTime],0.85)</f>
        <v>28</v>
      </c>
      <c r="R1335" s="1">
        <f>_xlfn.PERCENTILE.INC(Tabla1_Resueltas[CicleTime],0.7)</f>
        <v>9</v>
      </c>
      <c r="S1335" s="1">
        <f>_xlfn.PERCENTILE.INC(Tabla1_Resueltas[CicleTime],0.5)</f>
        <v>3</v>
      </c>
    </row>
    <row r="1336" spans="1:19" x14ac:dyDescent="0.35">
      <c r="A1336" t="s">
        <v>19</v>
      </c>
      <c r="B1336" t="s">
        <v>2084</v>
      </c>
      <c r="C1336" t="s">
        <v>36</v>
      </c>
      <c r="D1336" t="s">
        <v>132</v>
      </c>
      <c r="E1336" t="s">
        <v>1379</v>
      </c>
      <c r="F1336">
        <v>5286850</v>
      </c>
      <c r="G1336" s="2">
        <v>44747</v>
      </c>
      <c r="H1336" s="2">
        <v>44799</v>
      </c>
      <c r="I1336" s="2">
        <v>44748</v>
      </c>
      <c r="J1336" s="2">
        <v>44784</v>
      </c>
      <c r="K1336" t="s">
        <v>1037</v>
      </c>
      <c r="L1336" s="2">
        <v>44784</v>
      </c>
      <c r="M1336" s="1">
        <f>Tabla1_Resueltas[[#This Row],[Resuelta]]-Tabla1_Resueltas[[#This Row],[Creada]]</f>
        <v>37</v>
      </c>
      <c r="N1336" s="1">
        <f>Tabla1_Resueltas[[#This Row],[Fecha Fin Escalado]]-Tabla1_Resueltas[[#This Row],[Fecha Inicio Escalado]]</f>
        <v>36</v>
      </c>
      <c r="O1336" s="1">
        <f>YEAR(Tabla1_Resueltas[[#This Row],[Resuelta]])</f>
        <v>2022</v>
      </c>
      <c r="P1336" s="1">
        <f>MONTH(Tabla1_Resueltas[[#This Row],[Resuelta]])</f>
        <v>8</v>
      </c>
      <c r="Q1336" s="1">
        <f>_xlfn.PERCENTILE.INC(Tabla1_Resueltas[CicleTime],0.85)</f>
        <v>28</v>
      </c>
      <c r="R1336" s="1">
        <f>_xlfn.PERCENTILE.INC(Tabla1_Resueltas[CicleTime],0.7)</f>
        <v>9</v>
      </c>
      <c r="S1336" s="1">
        <f>_xlfn.PERCENTILE.INC(Tabla1_Resueltas[CicleTime],0.5)</f>
        <v>3</v>
      </c>
    </row>
    <row r="1337" spans="1:19" x14ac:dyDescent="0.35">
      <c r="A1337" t="s">
        <v>19</v>
      </c>
      <c r="B1337" t="s">
        <v>2084</v>
      </c>
      <c r="C1337" t="s">
        <v>20</v>
      </c>
      <c r="D1337" t="s">
        <v>132</v>
      </c>
      <c r="E1337" t="s">
        <v>1380</v>
      </c>
      <c r="F1337">
        <v>5284282</v>
      </c>
      <c r="G1337" s="2">
        <v>44747</v>
      </c>
      <c r="H1337" s="2">
        <v>44799</v>
      </c>
      <c r="I1337" s="2"/>
      <c r="J1337" s="2"/>
      <c r="K1337" t="s">
        <v>1037</v>
      </c>
      <c r="L1337" s="2">
        <v>44784</v>
      </c>
      <c r="M1337" s="1">
        <f>Tabla1_Resueltas[[#This Row],[Resuelta]]-Tabla1_Resueltas[[#This Row],[Creada]]</f>
        <v>37</v>
      </c>
      <c r="N1337" s="1">
        <f>Tabla1_Resueltas[[#This Row],[Fecha Fin Escalado]]-Tabla1_Resueltas[[#This Row],[Fecha Inicio Escalado]]</f>
        <v>0</v>
      </c>
      <c r="O1337" s="1">
        <f>YEAR(Tabla1_Resueltas[[#This Row],[Resuelta]])</f>
        <v>2022</v>
      </c>
      <c r="P1337" s="1">
        <f>MONTH(Tabla1_Resueltas[[#This Row],[Resuelta]])</f>
        <v>8</v>
      </c>
      <c r="Q1337" s="1">
        <f>_xlfn.PERCENTILE.INC(Tabla1_Resueltas[CicleTime],0.85)</f>
        <v>28</v>
      </c>
      <c r="R1337" s="1">
        <f>_xlfn.PERCENTILE.INC(Tabla1_Resueltas[CicleTime],0.7)</f>
        <v>9</v>
      </c>
      <c r="S1337" s="1">
        <f>_xlfn.PERCENTILE.INC(Tabla1_Resueltas[CicleTime],0.5)</f>
        <v>3</v>
      </c>
    </row>
    <row r="1338" spans="1:19" x14ac:dyDescent="0.35">
      <c r="A1338" t="s">
        <v>19</v>
      </c>
      <c r="B1338" t="s">
        <v>2084</v>
      </c>
      <c r="C1338" t="s">
        <v>20</v>
      </c>
      <c r="D1338" t="s">
        <v>132</v>
      </c>
      <c r="E1338" t="s">
        <v>1381</v>
      </c>
      <c r="F1338">
        <v>5284270</v>
      </c>
      <c r="G1338" s="2">
        <v>44747</v>
      </c>
      <c r="H1338" s="2">
        <v>44799</v>
      </c>
      <c r="I1338" s="2">
        <v>44747</v>
      </c>
      <c r="J1338" s="2">
        <v>44784</v>
      </c>
      <c r="K1338" t="s">
        <v>1037</v>
      </c>
      <c r="L1338" s="2">
        <v>44784</v>
      </c>
      <c r="M1338" s="1">
        <f>Tabla1_Resueltas[[#This Row],[Resuelta]]-Tabla1_Resueltas[[#This Row],[Creada]]</f>
        <v>37</v>
      </c>
      <c r="N1338" s="1">
        <f>Tabla1_Resueltas[[#This Row],[Fecha Fin Escalado]]-Tabla1_Resueltas[[#This Row],[Fecha Inicio Escalado]]</f>
        <v>37</v>
      </c>
      <c r="O1338" s="1">
        <f>YEAR(Tabla1_Resueltas[[#This Row],[Resuelta]])</f>
        <v>2022</v>
      </c>
      <c r="P1338" s="1">
        <f>MONTH(Tabla1_Resueltas[[#This Row],[Resuelta]])</f>
        <v>8</v>
      </c>
      <c r="Q1338" s="1">
        <f>_xlfn.PERCENTILE.INC(Tabla1_Resueltas[CicleTime],0.85)</f>
        <v>28</v>
      </c>
      <c r="R1338" s="1">
        <f>_xlfn.PERCENTILE.INC(Tabla1_Resueltas[CicleTime],0.7)</f>
        <v>9</v>
      </c>
      <c r="S1338" s="1">
        <f>_xlfn.PERCENTILE.INC(Tabla1_Resueltas[CicleTime],0.5)</f>
        <v>3</v>
      </c>
    </row>
    <row r="1339" spans="1:19" x14ac:dyDescent="0.35">
      <c r="A1339" t="s">
        <v>19</v>
      </c>
      <c r="B1339" t="s">
        <v>2086</v>
      </c>
      <c r="C1339" t="s">
        <v>20</v>
      </c>
      <c r="D1339" t="s">
        <v>132</v>
      </c>
      <c r="E1339" t="s">
        <v>1382</v>
      </c>
      <c r="F1339">
        <v>5284228</v>
      </c>
      <c r="G1339" s="2">
        <v>44747</v>
      </c>
      <c r="H1339" s="2">
        <v>44801</v>
      </c>
      <c r="I1339" s="2">
        <v>44747</v>
      </c>
      <c r="J1339" s="2">
        <v>44785</v>
      </c>
      <c r="K1339" t="s">
        <v>1037</v>
      </c>
      <c r="L1339" s="2">
        <v>44785</v>
      </c>
      <c r="M1339" s="1">
        <f>Tabla1_Resueltas[[#This Row],[Resuelta]]-Tabla1_Resueltas[[#This Row],[Creada]]</f>
        <v>38</v>
      </c>
      <c r="N1339" s="1">
        <f>Tabla1_Resueltas[[#This Row],[Fecha Fin Escalado]]-Tabla1_Resueltas[[#This Row],[Fecha Inicio Escalado]]</f>
        <v>38</v>
      </c>
      <c r="O1339" s="1">
        <f>YEAR(Tabla1_Resueltas[[#This Row],[Resuelta]])</f>
        <v>2022</v>
      </c>
      <c r="P1339" s="1">
        <f>MONTH(Tabla1_Resueltas[[#This Row],[Resuelta]])</f>
        <v>8</v>
      </c>
      <c r="Q1339" s="1">
        <f>_xlfn.PERCENTILE.INC(Tabla1_Resueltas[CicleTime],0.85)</f>
        <v>28</v>
      </c>
      <c r="R1339" s="1">
        <f>_xlfn.PERCENTILE.INC(Tabla1_Resueltas[CicleTime],0.7)</f>
        <v>9</v>
      </c>
      <c r="S1339" s="1">
        <f>_xlfn.PERCENTILE.INC(Tabla1_Resueltas[CicleTime],0.5)</f>
        <v>3</v>
      </c>
    </row>
    <row r="1340" spans="1:19" x14ac:dyDescent="0.35">
      <c r="A1340" t="s">
        <v>19</v>
      </c>
      <c r="B1340" t="s">
        <v>2084</v>
      </c>
      <c r="C1340" t="s">
        <v>20</v>
      </c>
      <c r="D1340" t="s">
        <v>132</v>
      </c>
      <c r="E1340" t="s">
        <v>1383</v>
      </c>
      <c r="F1340">
        <v>5284032</v>
      </c>
      <c r="G1340" s="2">
        <v>44747</v>
      </c>
      <c r="H1340" s="2">
        <v>44799</v>
      </c>
      <c r="I1340" s="2">
        <v>44747</v>
      </c>
      <c r="J1340" s="2">
        <v>44784</v>
      </c>
      <c r="K1340" t="s">
        <v>1037</v>
      </c>
      <c r="L1340" s="2">
        <v>44784</v>
      </c>
      <c r="M1340" s="1">
        <f>Tabla1_Resueltas[[#This Row],[Resuelta]]-Tabla1_Resueltas[[#This Row],[Creada]]</f>
        <v>37</v>
      </c>
      <c r="N1340" s="1">
        <f>Tabla1_Resueltas[[#This Row],[Fecha Fin Escalado]]-Tabla1_Resueltas[[#This Row],[Fecha Inicio Escalado]]</f>
        <v>37</v>
      </c>
      <c r="O1340" s="1">
        <f>YEAR(Tabla1_Resueltas[[#This Row],[Resuelta]])</f>
        <v>2022</v>
      </c>
      <c r="P1340" s="1">
        <f>MONTH(Tabla1_Resueltas[[#This Row],[Resuelta]])</f>
        <v>8</v>
      </c>
      <c r="Q1340" s="1">
        <f>_xlfn.PERCENTILE.INC(Tabla1_Resueltas[CicleTime],0.85)</f>
        <v>28</v>
      </c>
      <c r="R1340" s="1">
        <f>_xlfn.PERCENTILE.INC(Tabla1_Resueltas[CicleTime],0.7)</f>
        <v>9</v>
      </c>
      <c r="S1340" s="1">
        <f>_xlfn.PERCENTILE.INC(Tabla1_Resueltas[CicleTime],0.5)</f>
        <v>3</v>
      </c>
    </row>
    <row r="1341" spans="1:19" x14ac:dyDescent="0.35">
      <c r="A1341" t="s">
        <v>19</v>
      </c>
      <c r="B1341" t="s">
        <v>2084</v>
      </c>
      <c r="C1341" t="s">
        <v>20</v>
      </c>
      <c r="D1341" t="s">
        <v>132</v>
      </c>
      <c r="E1341" t="s">
        <v>1384</v>
      </c>
      <c r="F1341">
        <v>5283658</v>
      </c>
      <c r="G1341" s="2">
        <v>44747</v>
      </c>
      <c r="H1341" s="2">
        <v>44799</v>
      </c>
      <c r="I1341" s="2">
        <v>44747</v>
      </c>
      <c r="J1341" s="2">
        <v>44784</v>
      </c>
      <c r="K1341" t="s">
        <v>1037</v>
      </c>
      <c r="L1341" s="2">
        <v>44784</v>
      </c>
      <c r="M1341" s="1">
        <f>Tabla1_Resueltas[[#This Row],[Resuelta]]-Tabla1_Resueltas[[#This Row],[Creada]]</f>
        <v>37</v>
      </c>
      <c r="N1341" s="1">
        <f>Tabla1_Resueltas[[#This Row],[Fecha Fin Escalado]]-Tabla1_Resueltas[[#This Row],[Fecha Inicio Escalado]]</f>
        <v>37</v>
      </c>
      <c r="O1341" s="1">
        <f>YEAR(Tabla1_Resueltas[[#This Row],[Resuelta]])</f>
        <v>2022</v>
      </c>
      <c r="P1341" s="1">
        <f>MONTH(Tabla1_Resueltas[[#This Row],[Resuelta]])</f>
        <v>8</v>
      </c>
      <c r="Q1341" s="1">
        <f>_xlfn.PERCENTILE.INC(Tabla1_Resueltas[CicleTime],0.85)</f>
        <v>28</v>
      </c>
      <c r="R1341" s="1">
        <f>_xlfn.PERCENTILE.INC(Tabla1_Resueltas[CicleTime],0.7)</f>
        <v>9</v>
      </c>
      <c r="S1341" s="1">
        <f>_xlfn.PERCENTILE.INC(Tabla1_Resueltas[CicleTime],0.5)</f>
        <v>3</v>
      </c>
    </row>
    <row r="1342" spans="1:19" x14ac:dyDescent="0.35">
      <c r="A1342" t="s">
        <v>19</v>
      </c>
      <c r="B1342" t="s">
        <v>2084</v>
      </c>
      <c r="C1342" t="s">
        <v>36</v>
      </c>
      <c r="D1342" t="s">
        <v>132</v>
      </c>
      <c r="E1342" t="s">
        <v>1385</v>
      </c>
      <c r="F1342">
        <v>5278135</v>
      </c>
      <c r="G1342" s="2">
        <v>44746</v>
      </c>
      <c r="H1342" s="2">
        <v>44799</v>
      </c>
      <c r="I1342" s="2">
        <v>44746</v>
      </c>
      <c r="J1342" s="2">
        <v>44784</v>
      </c>
      <c r="K1342" t="s">
        <v>1037</v>
      </c>
      <c r="L1342" s="2">
        <v>44784</v>
      </c>
      <c r="M1342" s="1">
        <f>Tabla1_Resueltas[[#This Row],[Resuelta]]-Tabla1_Resueltas[[#This Row],[Creada]]</f>
        <v>38</v>
      </c>
      <c r="N1342" s="1">
        <f>Tabla1_Resueltas[[#This Row],[Fecha Fin Escalado]]-Tabla1_Resueltas[[#This Row],[Fecha Inicio Escalado]]</f>
        <v>38</v>
      </c>
      <c r="O1342" s="1">
        <f>YEAR(Tabla1_Resueltas[[#This Row],[Resuelta]])</f>
        <v>2022</v>
      </c>
      <c r="P1342" s="1">
        <f>MONTH(Tabla1_Resueltas[[#This Row],[Resuelta]])</f>
        <v>8</v>
      </c>
      <c r="Q1342" s="1">
        <f>_xlfn.PERCENTILE.INC(Tabla1_Resueltas[CicleTime],0.85)</f>
        <v>28</v>
      </c>
      <c r="R1342" s="1">
        <f>_xlfn.PERCENTILE.INC(Tabla1_Resueltas[CicleTime],0.7)</f>
        <v>9</v>
      </c>
      <c r="S1342" s="1">
        <f>_xlfn.PERCENTILE.INC(Tabla1_Resueltas[CicleTime],0.5)</f>
        <v>3</v>
      </c>
    </row>
    <row r="1343" spans="1:19" x14ac:dyDescent="0.35">
      <c r="A1343" t="s">
        <v>19</v>
      </c>
      <c r="B1343" t="s">
        <v>2084</v>
      </c>
      <c r="C1343" t="s">
        <v>20</v>
      </c>
      <c r="D1343" t="s">
        <v>132</v>
      </c>
      <c r="E1343" t="s">
        <v>1386</v>
      </c>
      <c r="F1343">
        <v>5277748</v>
      </c>
      <c r="G1343" s="2">
        <v>44746</v>
      </c>
      <c r="H1343" s="2">
        <v>44799</v>
      </c>
      <c r="I1343" s="2">
        <v>44746</v>
      </c>
      <c r="J1343" s="2">
        <v>44784</v>
      </c>
      <c r="K1343" t="s">
        <v>1037</v>
      </c>
      <c r="L1343" s="2">
        <v>44784</v>
      </c>
      <c r="M1343" s="1">
        <f>Tabla1_Resueltas[[#This Row],[Resuelta]]-Tabla1_Resueltas[[#This Row],[Creada]]</f>
        <v>38</v>
      </c>
      <c r="N1343" s="1">
        <f>Tabla1_Resueltas[[#This Row],[Fecha Fin Escalado]]-Tabla1_Resueltas[[#This Row],[Fecha Inicio Escalado]]</f>
        <v>38</v>
      </c>
      <c r="O1343" s="1">
        <f>YEAR(Tabla1_Resueltas[[#This Row],[Resuelta]])</f>
        <v>2022</v>
      </c>
      <c r="P1343" s="1">
        <f>MONTH(Tabla1_Resueltas[[#This Row],[Resuelta]])</f>
        <v>8</v>
      </c>
      <c r="Q1343" s="1">
        <f>_xlfn.PERCENTILE.INC(Tabla1_Resueltas[CicleTime],0.85)</f>
        <v>28</v>
      </c>
      <c r="R1343" s="1">
        <f>_xlfn.PERCENTILE.INC(Tabla1_Resueltas[CicleTime],0.7)</f>
        <v>9</v>
      </c>
      <c r="S1343" s="1">
        <f>_xlfn.PERCENTILE.INC(Tabla1_Resueltas[CicleTime],0.5)</f>
        <v>3</v>
      </c>
    </row>
    <row r="1344" spans="1:19" x14ac:dyDescent="0.35">
      <c r="A1344" t="s">
        <v>19</v>
      </c>
      <c r="B1344" t="s">
        <v>2084</v>
      </c>
      <c r="C1344" t="s">
        <v>36</v>
      </c>
      <c r="D1344" t="s">
        <v>132</v>
      </c>
      <c r="E1344" t="s">
        <v>1387</v>
      </c>
      <c r="F1344">
        <v>5277743</v>
      </c>
      <c r="G1344" s="2">
        <v>44746</v>
      </c>
      <c r="H1344" s="2">
        <v>44799</v>
      </c>
      <c r="I1344" s="2"/>
      <c r="J1344" s="2"/>
      <c r="K1344" t="s">
        <v>1037</v>
      </c>
      <c r="L1344" s="2">
        <v>44784</v>
      </c>
      <c r="M1344" s="1">
        <f>Tabla1_Resueltas[[#This Row],[Resuelta]]-Tabla1_Resueltas[[#This Row],[Creada]]</f>
        <v>38</v>
      </c>
      <c r="N1344" s="1">
        <f>Tabla1_Resueltas[[#This Row],[Fecha Fin Escalado]]-Tabla1_Resueltas[[#This Row],[Fecha Inicio Escalado]]</f>
        <v>0</v>
      </c>
      <c r="O1344" s="1">
        <f>YEAR(Tabla1_Resueltas[[#This Row],[Resuelta]])</f>
        <v>2022</v>
      </c>
      <c r="P1344" s="1">
        <f>MONTH(Tabla1_Resueltas[[#This Row],[Resuelta]])</f>
        <v>8</v>
      </c>
      <c r="Q1344" s="1">
        <f>_xlfn.PERCENTILE.INC(Tabla1_Resueltas[CicleTime],0.85)</f>
        <v>28</v>
      </c>
      <c r="R1344" s="1">
        <f>_xlfn.PERCENTILE.INC(Tabla1_Resueltas[CicleTime],0.7)</f>
        <v>9</v>
      </c>
      <c r="S1344" s="1">
        <f>_xlfn.PERCENTILE.INC(Tabla1_Resueltas[CicleTime],0.5)</f>
        <v>3</v>
      </c>
    </row>
    <row r="1345" spans="1:19" x14ac:dyDescent="0.35">
      <c r="A1345" t="s">
        <v>19</v>
      </c>
      <c r="B1345" t="s">
        <v>2084</v>
      </c>
      <c r="C1345" t="s">
        <v>20</v>
      </c>
      <c r="D1345" t="s">
        <v>132</v>
      </c>
      <c r="E1345" t="s">
        <v>1388</v>
      </c>
      <c r="F1345">
        <v>5267844</v>
      </c>
      <c r="G1345" s="2">
        <v>44742</v>
      </c>
      <c r="H1345" s="2">
        <v>44799</v>
      </c>
      <c r="I1345" s="2">
        <v>44742</v>
      </c>
      <c r="J1345" s="2">
        <v>44784</v>
      </c>
      <c r="K1345" t="s">
        <v>1037</v>
      </c>
      <c r="L1345" s="2">
        <v>44784</v>
      </c>
      <c r="M1345" s="1">
        <f>Tabla1_Resueltas[[#This Row],[Resuelta]]-Tabla1_Resueltas[[#This Row],[Creada]]</f>
        <v>42</v>
      </c>
      <c r="N1345" s="1">
        <f>Tabla1_Resueltas[[#This Row],[Fecha Fin Escalado]]-Tabla1_Resueltas[[#This Row],[Fecha Inicio Escalado]]</f>
        <v>42</v>
      </c>
      <c r="O1345" s="1">
        <f>YEAR(Tabla1_Resueltas[[#This Row],[Resuelta]])</f>
        <v>2022</v>
      </c>
      <c r="P1345" s="1">
        <f>MONTH(Tabla1_Resueltas[[#This Row],[Resuelta]])</f>
        <v>8</v>
      </c>
      <c r="Q1345" s="1">
        <f>_xlfn.PERCENTILE.INC(Tabla1_Resueltas[CicleTime],0.85)</f>
        <v>28</v>
      </c>
      <c r="R1345" s="1">
        <f>_xlfn.PERCENTILE.INC(Tabla1_Resueltas[CicleTime],0.7)</f>
        <v>9</v>
      </c>
      <c r="S1345" s="1">
        <f>_xlfn.PERCENTILE.INC(Tabla1_Resueltas[CicleTime],0.5)</f>
        <v>3</v>
      </c>
    </row>
    <row r="1346" spans="1:19" x14ac:dyDescent="0.35">
      <c r="A1346" t="s">
        <v>19</v>
      </c>
      <c r="B1346" t="s">
        <v>2084</v>
      </c>
      <c r="C1346" t="s">
        <v>20</v>
      </c>
      <c r="D1346" t="s">
        <v>132</v>
      </c>
      <c r="E1346" t="s">
        <v>1389</v>
      </c>
      <c r="F1346">
        <v>5263882</v>
      </c>
      <c r="G1346" s="2">
        <v>44742</v>
      </c>
      <c r="H1346" s="2">
        <v>44799</v>
      </c>
      <c r="I1346" s="2">
        <v>44742</v>
      </c>
      <c r="J1346" s="2">
        <v>44784</v>
      </c>
      <c r="K1346" t="s">
        <v>1037</v>
      </c>
      <c r="L1346" s="2">
        <v>44784</v>
      </c>
      <c r="M1346" s="1">
        <f>Tabla1_Resueltas[[#This Row],[Resuelta]]-Tabla1_Resueltas[[#This Row],[Creada]]</f>
        <v>42</v>
      </c>
      <c r="N1346" s="1">
        <f>Tabla1_Resueltas[[#This Row],[Fecha Fin Escalado]]-Tabla1_Resueltas[[#This Row],[Fecha Inicio Escalado]]</f>
        <v>42</v>
      </c>
      <c r="O1346" s="1">
        <f>YEAR(Tabla1_Resueltas[[#This Row],[Resuelta]])</f>
        <v>2022</v>
      </c>
      <c r="P1346" s="1">
        <f>MONTH(Tabla1_Resueltas[[#This Row],[Resuelta]])</f>
        <v>8</v>
      </c>
      <c r="Q1346" s="1">
        <f>_xlfn.PERCENTILE.INC(Tabla1_Resueltas[CicleTime],0.85)</f>
        <v>28</v>
      </c>
      <c r="R1346" s="1">
        <f>_xlfn.PERCENTILE.INC(Tabla1_Resueltas[CicleTime],0.7)</f>
        <v>9</v>
      </c>
      <c r="S1346" s="1">
        <f>_xlfn.PERCENTILE.INC(Tabla1_Resueltas[CicleTime],0.5)</f>
        <v>3</v>
      </c>
    </row>
    <row r="1347" spans="1:19" x14ac:dyDescent="0.35">
      <c r="A1347" t="s">
        <v>19</v>
      </c>
      <c r="B1347" t="s">
        <v>2084</v>
      </c>
      <c r="C1347" t="s">
        <v>36</v>
      </c>
      <c r="D1347" t="s">
        <v>132</v>
      </c>
      <c r="E1347" t="s">
        <v>1390</v>
      </c>
      <c r="F1347">
        <v>5259923</v>
      </c>
      <c r="G1347" s="2">
        <v>44741</v>
      </c>
      <c r="H1347" s="2">
        <v>44799</v>
      </c>
      <c r="I1347" s="2"/>
      <c r="J1347" s="2"/>
      <c r="K1347" t="s">
        <v>1037</v>
      </c>
      <c r="L1347" s="2">
        <v>44784</v>
      </c>
      <c r="M1347" s="1">
        <f>Tabla1_Resueltas[[#This Row],[Resuelta]]-Tabla1_Resueltas[[#This Row],[Creada]]</f>
        <v>43</v>
      </c>
      <c r="N1347" s="1">
        <f>Tabla1_Resueltas[[#This Row],[Fecha Fin Escalado]]-Tabla1_Resueltas[[#This Row],[Fecha Inicio Escalado]]</f>
        <v>0</v>
      </c>
      <c r="O1347" s="1">
        <f>YEAR(Tabla1_Resueltas[[#This Row],[Resuelta]])</f>
        <v>2022</v>
      </c>
      <c r="P1347" s="1">
        <f>MONTH(Tabla1_Resueltas[[#This Row],[Resuelta]])</f>
        <v>8</v>
      </c>
      <c r="Q1347" s="1">
        <f>_xlfn.PERCENTILE.INC(Tabla1_Resueltas[CicleTime],0.85)</f>
        <v>28</v>
      </c>
      <c r="R1347" s="1">
        <f>_xlfn.PERCENTILE.INC(Tabla1_Resueltas[CicleTime],0.7)</f>
        <v>9</v>
      </c>
      <c r="S1347" s="1">
        <f>_xlfn.PERCENTILE.INC(Tabla1_Resueltas[CicleTime],0.5)</f>
        <v>3</v>
      </c>
    </row>
    <row r="1348" spans="1:19" x14ac:dyDescent="0.35">
      <c r="A1348" t="s">
        <v>19</v>
      </c>
      <c r="B1348" t="s">
        <v>2088</v>
      </c>
      <c r="C1348" t="s">
        <v>20</v>
      </c>
      <c r="D1348" t="s">
        <v>132</v>
      </c>
      <c r="E1348" t="s">
        <v>1391</v>
      </c>
      <c r="F1348">
        <v>5259609</v>
      </c>
      <c r="G1348" s="2">
        <v>44741</v>
      </c>
      <c r="H1348" s="2">
        <v>44801</v>
      </c>
      <c r="I1348" s="2">
        <v>44743</v>
      </c>
      <c r="J1348" s="2">
        <v>44785</v>
      </c>
      <c r="K1348" t="s">
        <v>1037</v>
      </c>
      <c r="L1348" s="2">
        <v>44785</v>
      </c>
      <c r="M1348" s="1">
        <f>Tabla1_Resueltas[[#This Row],[Resuelta]]-Tabla1_Resueltas[[#This Row],[Creada]]</f>
        <v>44</v>
      </c>
      <c r="N1348" s="1">
        <f>Tabla1_Resueltas[[#This Row],[Fecha Fin Escalado]]-Tabla1_Resueltas[[#This Row],[Fecha Inicio Escalado]]</f>
        <v>42</v>
      </c>
      <c r="O1348" s="1">
        <f>YEAR(Tabla1_Resueltas[[#This Row],[Resuelta]])</f>
        <v>2022</v>
      </c>
      <c r="P1348" s="1">
        <f>MONTH(Tabla1_Resueltas[[#This Row],[Resuelta]])</f>
        <v>8</v>
      </c>
      <c r="Q1348" s="1">
        <f>_xlfn.PERCENTILE.INC(Tabla1_Resueltas[CicleTime],0.85)</f>
        <v>28</v>
      </c>
      <c r="R1348" s="1">
        <f>_xlfn.PERCENTILE.INC(Tabla1_Resueltas[CicleTime],0.7)</f>
        <v>9</v>
      </c>
      <c r="S1348" s="1">
        <f>_xlfn.PERCENTILE.INC(Tabla1_Resueltas[CicleTime],0.5)</f>
        <v>3</v>
      </c>
    </row>
    <row r="1349" spans="1:19" x14ac:dyDescent="0.35">
      <c r="A1349" t="s">
        <v>19</v>
      </c>
      <c r="B1349" t="s">
        <v>2084</v>
      </c>
      <c r="C1349" t="s">
        <v>36</v>
      </c>
      <c r="D1349" t="s">
        <v>132</v>
      </c>
      <c r="E1349" t="s">
        <v>1392</v>
      </c>
      <c r="F1349">
        <v>5258454</v>
      </c>
      <c r="G1349" s="2">
        <v>44741</v>
      </c>
      <c r="H1349" s="2">
        <v>44799</v>
      </c>
      <c r="I1349" s="2">
        <v>44741</v>
      </c>
      <c r="J1349" s="2">
        <v>44784</v>
      </c>
      <c r="K1349" t="s">
        <v>1037</v>
      </c>
      <c r="L1349" s="2">
        <v>44784</v>
      </c>
      <c r="M1349" s="1">
        <f>Tabla1_Resueltas[[#This Row],[Resuelta]]-Tabla1_Resueltas[[#This Row],[Creada]]</f>
        <v>43</v>
      </c>
      <c r="N1349" s="1">
        <f>Tabla1_Resueltas[[#This Row],[Fecha Fin Escalado]]-Tabla1_Resueltas[[#This Row],[Fecha Inicio Escalado]]</f>
        <v>43</v>
      </c>
      <c r="O1349" s="1">
        <f>YEAR(Tabla1_Resueltas[[#This Row],[Resuelta]])</f>
        <v>2022</v>
      </c>
      <c r="P1349" s="1">
        <f>MONTH(Tabla1_Resueltas[[#This Row],[Resuelta]])</f>
        <v>8</v>
      </c>
      <c r="Q1349" s="1">
        <f>_xlfn.PERCENTILE.INC(Tabla1_Resueltas[CicleTime],0.85)</f>
        <v>28</v>
      </c>
      <c r="R1349" s="1">
        <f>_xlfn.PERCENTILE.INC(Tabla1_Resueltas[CicleTime],0.7)</f>
        <v>9</v>
      </c>
      <c r="S1349" s="1">
        <f>_xlfn.PERCENTILE.INC(Tabla1_Resueltas[CicleTime],0.5)</f>
        <v>3</v>
      </c>
    </row>
    <row r="1350" spans="1:19" x14ac:dyDescent="0.35">
      <c r="A1350" t="s">
        <v>19</v>
      </c>
      <c r="B1350" t="s">
        <v>2088</v>
      </c>
      <c r="C1350" t="s">
        <v>20</v>
      </c>
      <c r="D1350" t="s">
        <v>132</v>
      </c>
      <c r="E1350" t="s">
        <v>1393</v>
      </c>
      <c r="F1350">
        <v>5256710</v>
      </c>
      <c r="G1350" s="2">
        <v>44741</v>
      </c>
      <c r="H1350" s="2">
        <v>44799</v>
      </c>
      <c r="I1350" s="2">
        <v>44742</v>
      </c>
      <c r="J1350" s="2">
        <v>44784</v>
      </c>
      <c r="K1350" t="s">
        <v>1037</v>
      </c>
      <c r="L1350" s="2">
        <v>44784</v>
      </c>
      <c r="M1350" s="1">
        <f>Tabla1_Resueltas[[#This Row],[Resuelta]]-Tabla1_Resueltas[[#This Row],[Creada]]</f>
        <v>43</v>
      </c>
      <c r="N1350" s="1">
        <f>Tabla1_Resueltas[[#This Row],[Fecha Fin Escalado]]-Tabla1_Resueltas[[#This Row],[Fecha Inicio Escalado]]</f>
        <v>42</v>
      </c>
      <c r="O1350" s="1">
        <f>YEAR(Tabla1_Resueltas[[#This Row],[Resuelta]])</f>
        <v>2022</v>
      </c>
      <c r="P1350" s="1">
        <f>MONTH(Tabla1_Resueltas[[#This Row],[Resuelta]])</f>
        <v>8</v>
      </c>
      <c r="Q1350" s="1">
        <f>_xlfn.PERCENTILE.INC(Tabla1_Resueltas[CicleTime],0.85)</f>
        <v>28</v>
      </c>
      <c r="R1350" s="1">
        <f>_xlfn.PERCENTILE.INC(Tabla1_Resueltas[CicleTime],0.7)</f>
        <v>9</v>
      </c>
      <c r="S1350" s="1">
        <f>_xlfn.PERCENTILE.INC(Tabla1_Resueltas[CicleTime],0.5)</f>
        <v>3</v>
      </c>
    </row>
    <row r="1351" spans="1:19" x14ac:dyDescent="0.35">
      <c r="A1351" t="s">
        <v>19</v>
      </c>
      <c r="B1351" t="s">
        <v>2088</v>
      </c>
      <c r="C1351" t="s">
        <v>20</v>
      </c>
      <c r="D1351" t="s">
        <v>132</v>
      </c>
      <c r="E1351" t="s">
        <v>1394</v>
      </c>
      <c r="F1351">
        <v>5256503</v>
      </c>
      <c r="G1351" s="2">
        <v>44741</v>
      </c>
      <c r="H1351" s="2">
        <v>44799</v>
      </c>
      <c r="I1351" s="2">
        <v>44742</v>
      </c>
      <c r="J1351" s="2">
        <v>44784</v>
      </c>
      <c r="K1351" t="s">
        <v>1037</v>
      </c>
      <c r="L1351" s="2">
        <v>44784</v>
      </c>
      <c r="M1351" s="1">
        <f>Tabla1_Resueltas[[#This Row],[Resuelta]]-Tabla1_Resueltas[[#This Row],[Creada]]</f>
        <v>43</v>
      </c>
      <c r="N1351" s="1">
        <f>Tabla1_Resueltas[[#This Row],[Fecha Fin Escalado]]-Tabla1_Resueltas[[#This Row],[Fecha Inicio Escalado]]</f>
        <v>42</v>
      </c>
      <c r="O1351" s="1">
        <f>YEAR(Tabla1_Resueltas[[#This Row],[Resuelta]])</f>
        <v>2022</v>
      </c>
      <c r="P1351" s="1">
        <f>MONTH(Tabla1_Resueltas[[#This Row],[Resuelta]])</f>
        <v>8</v>
      </c>
      <c r="Q1351" s="1">
        <f>_xlfn.PERCENTILE.INC(Tabla1_Resueltas[CicleTime],0.85)</f>
        <v>28</v>
      </c>
      <c r="R1351" s="1">
        <f>_xlfn.PERCENTILE.INC(Tabla1_Resueltas[CicleTime],0.7)</f>
        <v>9</v>
      </c>
      <c r="S1351" s="1">
        <f>_xlfn.PERCENTILE.INC(Tabla1_Resueltas[CicleTime],0.5)</f>
        <v>3</v>
      </c>
    </row>
    <row r="1352" spans="1:19" x14ac:dyDescent="0.35">
      <c r="A1352" t="s">
        <v>19</v>
      </c>
      <c r="B1352" t="s">
        <v>2088</v>
      </c>
      <c r="C1352" t="s">
        <v>20</v>
      </c>
      <c r="D1352" t="s">
        <v>132</v>
      </c>
      <c r="E1352" t="s">
        <v>1395</v>
      </c>
      <c r="F1352">
        <v>5256502</v>
      </c>
      <c r="G1352" s="2">
        <v>44741</v>
      </c>
      <c r="H1352" s="2">
        <v>44799</v>
      </c>
      <c r="I1352" s="2">
        <v>44741</v>
      </c>
      <c r="J1352" s="2">
        <v>44784</v>
      </c>
      <c r="K1352" t="s">
        <v>1037</v>
      </c>
      <c r="L1352" s="2">
        <v>44784</v>
      </c>
      <c r="M1352" s="1">
        <f>Tabla1_Resueltas[[#This Row],[Resuelta]]-Tabla1_Resueltas[[#This Row],[Creada]]</f>
        <v>43</v>
      </c>
      <c r="N1352" s="1">
        <f>Tabla1_Resueltas[[#This Row],[Fecha Fin Escalado]]-Tabla1_Resueltas[[#This Row],[Fecha Inicio Escalado]]</f>
        <v>43</v>
      </c>
      <c r="O1352" s="1">
        <f>YEAR(Tabla1_Resueltas[[#This Row],[Resuelta]])</f>
        <v>2022</v>
      </c>
      <c r="P1352" s="1">
        <f>MONTH(Tabla1_Resueltas[[#This Row],[Resuelta]])</f>
        <v>8</v>
      </c>
      <c r="Q1352" s="1">
        <f>_xlfn.PERCENTILE.INC(Tabla1_Resueltas[CicleTime],0.85)</f>
        <v>28</v>
      </c>
      <c r="R1352" s="1">
        <f>_xlfn.PERCENTILE.INC(Tabla1_Resueltas[CicleTime],0.7)</f>
        <v>9</v>
      </c>
      <c r="S1352" s="1">
        <f>_xlfn.PERCENTILE.INC(Tabla1_Resueltas[CicleTime],0.5)</f>
        <v>3</v>
      </c>
    </row>
    <row r="1353" spans="1:19" x14ac:dyDescent="0.35">
      <c r="A1353" t="s">
        <v>19</v>
      </c>
      <c r="B1353" t="s">
        <v>2084</v>
      </c>
      <c r="C1353" t="s">
        <v>20</v>
      </c>
      <c r="D1353" t="s">
        <v>132</v>
      </c>
      <c r="E1353" t="s">
        <v>1396</v>
      </c>
      <c r="F1353">
        <v>5252290</v>
      </c>
      <c r="G1353" s="2">
        <v>44740</v>
      </c>
      <c r="H1353" s="2">
        <v>44799</v>
      </c>
      <c r="I1353" s="2">
        <v>44740</v>
      </c>
      <c r="J1353" s="2">
        <v>44784</v>
      </c>
      <c r="K1353" t="s">
        <v>1037</v>
      </c>
      <c r="L1353" s="2">
        <v>44784</v>
      </c>
      <c r="M1353" s="1">
        <f>Tabla1_Resueltas[[#This Row],[Resuelta]]-Tabla1_Resueltas[[#This Row],[Creada]]</f>
        <v>44</v>
      </c>
      <c r="N1353" s="1">
        <f>Tabla1_Resueltas[[#This Row],[Fecha Fin Escalado]]-Tabla1_Resueltas[[#This Row],[Fecha Inicio Escalado]]</f>
        <v>44</v>
      </c>
      <c r="O1353" s="1">
        <f>YEAR(Tabla1_Resueltas[[#This Row],[Resuelta]])</f>
        <v>2022</v>
      </c>
      <c r="P1353" s="1">
        <f>MONTH(Tabla1_Resueltas[[#This Row],[Resuelta]])</f>
        <v>8</v>
      </c>
      <c r="Q1353" s="1">
        <f>_xlfn.PERCENTILE.INC(Tabla1_Resueltas[CicleTime],0.85)</f>
        <v>28</v>
      </c>
      <c r="R1353" s="1">
        <f>_xlfn.PERCENTILE.INC(Tabla1_Resueltas[CicleTime],0.7)</f>
        <v>9</v>
      </c>
      <c r="S1353" s="1">
        <f>_xlfn.PERCENTILE.INC(Tabla1_Resueltas[CicleTime],0.5)</f>
        <v>3</v>
      </c>
    </row>
    <row r="1354" spans="1:19" x14ac:dyDescent="0.35">
      <c r="A1354" t="s">
        <v>19</v>
      </c>
      <c r="B1354" t="s">
        <v>2088</v>
      </c>
      <c r="C1354" t="s">
        <v>20</v>
      </c>
      <c r="D1354" t="s">
        <v>132</v>
      </c>
      <c r="E1354" t="s">
        <v>1397</v>
      </c>
      <c r="F1354">
        <v>5250299</v>
      </c>
      <c r="G1354" s="2">
        <v>44740</v>
      </c>
      <c r="H1354" s="2">
        <v>44799</v>
      </c>
      <c r="I1354" s="2">
        <v>44740</v>
      </c>
      <c r="J1354" s="2">
        <v>44784</v>
      </c>
      <c r="K1354" t="s">
        <v>1037</v>
      </c>
      <c r="L1354" s="2">
        <v>44784</v>
      </c>
      <c r="M1354" s="1">
        <f>Tabla1_Resueltas[[#This Row],[Resuelta]]-Tabla1_Resueltas[[#This Row],[Creada]]</f>
        <v>44</v>
      </c>
      <c r="N1354" s="1">
        <f>Tabla1_Resueltas[[#This Row],[Fecha Fin Escalado]]-Tabla1_Resueltas[[#This Row],[Fecha Inicio Escalado]]</f>
        <v>44</v>
      </c>
      <c r="O1354" s="1">
        <f>YEAR(Tabla1_Resueltas[[#This Row],[Resuelta]])</f>
        <v>2022</v>
      </c>
      <c r="P1354" s="1">
        <f>MONTH(Tabla1_Resueltas[[#This Row],[Resuelta]])</f>
        <v>8</v>
      </c>
      <c r="Q1354" s="1">
        <f>_xlfn.PERCENTILE.INC(Tabla1_Resueltas[CicleTime],0.85)</f>
        <v>28</v>
      </c>
      <c r="R1354" s="1">
        <f>_xlfn.PERCENTILE.INC(Tabla1_Resueltas[CicleTime],0.7)</f>
        <v>9</v>
      </c>
      <c r="S1354" s="1">
        <f>_xlfn.PERCENTILE.INC(Tabla1_Resueltas[CicleTime],0.5)</f>
        <v>3</v>
      </c>
    </row>
    <row r="1355" spans="1:19" x14ac:dyDescent="0.35">
      <c r="A1355" t="s">
        <v>19</v>
      </c>
      <c r="B1355" t="s">
        <v>2088</v>
      </c>
      <c r="C1355" t="s">
        <v>20</v>
      </c>
      <c r="D1355" t="s">
        <v>132</v>
      </c>
      <c r="E1355" t="s">
        <v>1398</v>
      </c>
      <c r="F1355">
        <v>5250277</v>
      </c>
      <c r="G1355" s="2">
        <v>44740</v>
      </c>
      <c r="H1355" s="2">
        <v>44799</v>
      </c>
      <c r="I1355" s="2">
        <v>44740</v>
      </c>
      <c r="J1355" s="2">
        <v>44784</v>
      </c>
      <c r="K1355" t="s">
        <v>1037</v>
      </c>
      <c r="L1355" s="2">
        <v>44784</v>
      </c>
      <c r="M1355" s="1">
        <f>Tabla1_Resueltas[[#This Row],[Resuelta]]-Tabla1_Resueltas[[#This Row],[Creada]]</f>
        <v>44</v>
      </c>
      <c r="N1355" s="1">
        <f>Tabla1_Resueltas[[#This Row],[Fecha Fin Escalado]]-Tabla1_Resueltas[[#This Row],[Fecha Inicio Escalado]]</f>
        <v>44</v>
      </c>
      <c r="O1355" s="1">
        <f>YEAR(Tabla1_Resueltas[[#This Row],[Resuelta]])</f>
        <v>2022</v>
      </c>
      <c r="P1355" s="1">
        <f>MONTH(Tabla1_Resueltas[[#This Row],[Resuelta]])</f>
        <v>8</v>
      </c>
      <c r="Q1355" s="1">
        <f>_xlfn.PERCENTILE.INC(Tabla1_Resueltas[CicleTime],0.85)</f>
        <v>28</v>
      </c>
      <c r="R1355" s="1">
        <f>_xlfn.PERCENTILE.INC(Tabla1_Resueltas[CicleTime],0.7)</f>
        <v>9</v>
      </c>
      <c r="S1355" s="1">
        <f>_xlfn.PERCENTILE.INC(Tabla1_Resueltas[CicleTime],0.5)</f>
        <v>3</v>
      </c>
    </row>
    <row r="1356" spans="1:19" x14ac:dyDescent="0.35">
      <c r="A1356" t="s">
        <v>19</v>
      </c>
      <c r="B1356" t="s">
        <v>2084</v>
      </c>
      <c r="C1356" t="s">
        <v>20</v>
      </c>
      <c r="D1356" t="s">
        <v>132</v>
      </c>
      <c r="E1356" t="s">
        <v>1399</v>
      </c>
      <c r="F1356">
        <v>5248221</v>
      </c>
      <c r="G1356" s="2">
        <v>44739</v>
      </c>
      <c r="H1356" s="2">
        <v>44799</v>
      </c>
      <c r="I1356" s="2">
        <v>44739</v>
      </c>
      <c r="J1356" s="2">
        <v>44784</v>
      </c>
      <c r="K1356" t="s">
        <v>1037</v>
      </c>
      <c r="L1356" s="2">
        <v>44784</v>
      </c>
      <c r="M1356" s="1">
        <f>Tabla1_Resueltas[[#This Row],[Resuelta]]-Tabla1_Resueltas[[#This Row],[Creada]]</f>
        <v>45</v>
      </c>
      <c r="N1356" s="1">
        <f>Tabla1_Resueltas[[#This Row],[Fecha Fin Escalado]]-Tabla1_Resueltas[[#This Row],[Fecha Inicio Escalado]]</f>
        <v>45</v>
      </c>
      <c r="O1356" s="1">
        <f>YEAR(Tabla1_Resueltas[[#This Row],[Resuelta]])</f>
        <v>2022</v>
      </c>
      <c r="P1356" s="1">
        <f>MONTH(Tabla1_Resueltas[[#This Row],[Resuelta]])</f>
        <v>8</v>
      </c>
      <c r="Q1356" s="1">
        <f>_xlfn.PERCENTILE.INC(Tabla1_Resueltas[CicleTime],0.85)</f>
        <v>28</v>
      </c>
      <c r="R1356" s="1">
        <f>_xlfn.PERCENTILE.INC(Tabla1_Resueltas[CicleTime],0.7)</f>
        <v>9</v>
      </c>
      <c r="S1356" s="1">
        <f>_xlfn.PERCENTILE.INC(Tabla1_Resueltas[CicleTime],0.5)</f>
        <v>3</v>
      </c>
    </row>
    <row r="1357" spans="1:19" x14ac:dyDescent="0.35">
      <c r="A1357" t="s">
        <v>19</v>
      </c>
      <c r="B1357" t="s">
        <v>2088</v>
      </c>
      <c r="C1357" t="s">
        <v>36</v>
      </c>
      <c r="D1357" t="s">
        <v>132</v>
      </c>
      <c r="E1357" t="s">
        <v>1400</v>
      </c>
      <c r="F1357">
        <v>5244613</v>
      </c>
      <c r="G1357" s="2">
        <v>44739</v>
      </c>
      <c r="H1357" s="2">
        <v>44797</v>
      </c>
      <c r="I1357" s="2">
        <v>44761</v>
      </c>
      <c r="J1357" s="2">
        <v>44782</v>
      </c>
      <c r="K1357" t="s">
        <v>1037</v>
      </c>
      <c r="L1357" s="2">
        <v>44782</v>
      </c>
      <c r="M1357" s="1">
        <f>Tabla1_Resueltas[[#This Row],[Resuelta]]-Tabla1_Resueltas[[#This Row],[Creada]]</f>
        <v>43</v>
      </c>
      <c r="N1357" s="1">
        <f>Tabla1_Resueltas[[#This Row],[Fecha Fin Escalado]]-Tabla1_Resueltas[[#This Row],[Fecha Inicio Escalado]]</f>
        <v>21</v>
      </c>
      <c r="O1357" s="1">
        <f>YEAR(Tabla1_Resueltas[[#This Row],[Resuelta]])</f>
        <v>2022</v>
      </c>
      <c r="P1357" s="1">
        <f>MONTH(Tabla1_Resueltas[[#This Row],[Resuelta]])</f>
        <v>8</v>
      </c>
      <c r="Q1357" s="1">
        <f>_xlfn.PERCENTILE.INC(Tabla1_Resueltas[CicleTime],0.85)</f>
        <v>28</v>
      </c>
      <c r="R1357" s="1">
        <f>_xlfn.PERCENTILE.INC(Tabla1_Resueltas[CicleTime],0.7)</f>
        <v>9</v>
      </c>
      <c r="S1357" s="1">
        <f>_xlfn.PERCENTILE.INC(Tabla1_Resueltas[CicleTime],0.5)</f>
        <v>3</v>
      </c>
    </row>
    <row r="1358" spans="1:19" x14ac:dyDescent="0.35">
      <c r="A1358" t="s">
        <v>19</v>
      </c>
      <c r="B1358" t="s">
        <v>2086</v>
      </c>
      <c r="C1358" t="s">
        <v>20</v>
      </c>
      <c r="D1358" t="s">
        <v>132</v>
      </c>
      <c r="E1358" t="s">
        <v>1401</v>
      </c>
      <c r="F1358">
        <v>5244392</v>
      </c>
      <c r="G1358" s="2">
        <v>44739</v>
      </c>
      <c r="H1358" s="2">
        <v>44801</v>
      </c>
      <c r="I1358" s="2">
        <v>44739</v>
      </c>
      <c r="J1358" s="2">
        <v>44785</v>
      </c>
      <c r="K1358" t="s">
        <v>1037</v>
      </c>
      <c r="L1358" s="2">
        <v>44785</v>
      </c>
      <c r="M1358" s="1">
        <f>Tabla1_Resueltas[[#This Row],[Resuelta]]-Tabla1_Resueltas[[#This Row],[Creada]]</f>
        <v>46</v>
      </c>
      <c r="N1358" s="1">
        <f>Tabla1_Resueltas[[#This Row],[Fecha Fin Escalado]]-Tabla1_Resueltas[[#This Row],[Fecha Inicio Escalado]]</f>
        <v>46</v>
      </c>
      <c r="O1358" s="1">
        <f>YEAR(Tabla1_Resueltas[[#This Row],[Resuelta]])</f>
        <v>2022</v>
      </c>
      <c r="P1358" s="1">
        <f>MONTH(Tabla1_Resueltas[[#This Row],[Resuelta]])</f>
        <v>8</v>
      </c>
      <c r="Q1358" s="1">
        <f>_xlfn.PERCENTILE.INC(Tabla1_Resueltas[CicleTime],0.85)</f>
        <v>28</v>
      </c>
      <c r="R1358" s="1">
        <f>_xlfn.PERCENTILE.INC(Tabla1_Resueltas[CicleTime],0.7)</f>
        <v>9</v>
      </c>
      <c r="S1358" s="1">
        <f>_xlfn.PERCENTILE.INC(Tabla1_Resueltas[CicleTime],0.5)</f>
        <v>3</v>
      </c>
    </row>
    <row r="1359" spans="1:19" x14ac:dyDescent="0.35">
      <c r="A1359" t="s">
        <v>19</v>
      </c>
      <c r="B1359" t="s">
        <v>2084</v>
      </c>
      <c r="C1359" t="s">
        <v>20</v>
      </c>
      <c r="D1359" t="s">
        <v>132</v>
      </c>
      <c r="E1359" t="s">
        <v>1402</v>
      </c>
      <c r="F1359">
        <v>5244219</v>
      </c>
      <c r="G1359" s="2">
        <v>44739</v>
      </c>
      <c r="H1359" s="2">
        <v>44799</v>
      </c>
      <c r="I1359" s="2">
        <v>44739</v>
      </c>
      <c r="J1359" s="2">
        <v>44784</v>
      </c>
      <c r="K1359" t="s">
        <v>1037</v>
      </c>
      <c r="L1359" s="2">
        <v>44784</v>
      </c>
      <c r="M1359" s="1">
        <f>Tabla1_Resueltas[[#This Row],[Resuelta]]-Tabla1_Resueltas[[#This Row],[Creada]]</f>
        <v>45</v>
      </c>
      <c r="N1359" s="1">
        <f>Tabla1_Resueltas[[#This Row],[Fecha Fin Escalado]]-Tabla1_Resueltas[[#This Row],[Fecha Inicio Escalado]]</f>
        <v>45</v>
      </c>
      <c r="O1359" s="1">
        <f>YEAR(Tabla1_Resueltas[[#This Row],[Resuelta]])</f>
        <v>2022</v>
      </c>
      <c r="P1359" s="1">
        <f>MONTH(Tabla1_Resueltas[[#This Row],[Resuelta]])</f>
        <v>8</v>
      </c>
      <c r="Q1359" s="1">
        <f>_xlfn.PERCENTILE.INC(Tabla1_Resueltas[CicleTime],0.85)</f>
        <v>28</v>
      </c>
      <c r="R1359" s="1">
        <f>_xlfn.PERCENTILE.INC(Tabla1_Resueltas[CicleTime],0.7)</f>
        <v>9</v>
      </c>
      <c r="S1359" s="1">
        <f>_xlfn.PERCENTILE.INC(Tabla1_Resueltas[CicleTime],0.5)</f>
        <v>3</v>
      </c>
    </row>
    <row r="1360" spans="1:19" x14ac:dyDescent="0.35">
      <c r="A1360" t="s">
        <v>17</v>
      </c>
      <c r="B1360" t="s">
        <v>2087</v>
      </c>
      <c r="C1360" t="s">
        <v>20</v>
      </c>
      <c r="D1360" t="s">
        <v>132</v>
      </c>
      <c r="E1360" t="s">
        <v>1403</v>
      </c>
      <c r="F1360">
        <v>5243854</v>
      </c>
      <c r="G1360" s="2">
        <v>44739</v>
      </c>
      <c r="H1360" s="2">
        <v>44784</v>
      </c>
      <c r="I1360" s="2">
        <v>44740</v>
      </c>
      <c r="J1360" s="2">
        <v>44784</v>
      </c>
      <c r="K1360" t="s">
        <v>1037</v>
      </c>
      <c r="L1360" s="2">
        <v>44784</v>
      </c>
      <c r="M1360" s="1">
        <f>Tabla1_Resueltas[[#This Row],[Resuelta]]-Tabla1_Resueltas[[#This Row],[Creada]]</f>
        <v>45</v>
      </c>
      <c r="N1360" s="1">
        <f>Tabla1_Resueltas[[#This Row],[Fecha Fin Escalado]]-Tabla1_Resueltas[[#This Row],[Fecha Inicio Escalado]]</f>
        <v>44</v>
      </c>
      <c r="O1360" s="1">
        <f>YEAR(Tabla1_Resueltas[[#This Row],[Resuelta]])</f>
        <v>2022</v>
      </c>
      <c r="P1360" s="1">
        <f>MONTH(Tabla1_Resueltas[[#This Row],[Resuelta]])</f>
        <v>8</v>
      </c>
      <c r="Q1360" s="1">
        <f>_xlfn.PERCENTILE.INC(Tabla1_Resueltas[CicleTime],0.85)</f>
        <v>28</v>
      </c>
      <c r="R1360" s="1">
        <f>_xlfn.PERCENTILE.INC(Tabla1_Resueltas[CicleTime],0.7)</f>
        <v>9</v>
      </c>
      <c r="S1360" s="1">
        <f>_xlfn.PERCENTILE.INC(Tabla1_Resueltas[CicleTime],0.5)</f>
        <v>3</v>
      </c>
    </row>
    <row r="1361" spans="1:19" x14ac:dyDescent="0.35">
      <c r="A1361" t="s">
        <v>19</v>
      </c>
      <c r="B1361" t="s">
        <v>2088</v>
      </c>
      <c r="C1361" t="s">
        <v>20</v>
      </c>
      <c r="D1361" t="s">
        <v>132</v>
      </c>
      <c r="E1361" t="s">
        <v>1404</v>
      </c>
      <c r="F1361">
        <v>5243746</v>
      </c>
      <c r="G1361" s="2">
        <v>44739</v>
      </c>
      <c r="H1361" s="2">
        <v>44799</v>
      </c>
      <c r="I1361" s="2">
        <v>44739</v>
      </c>
      <c r="J1361" s="2">
        <v>44784</v>
      </c>
      <c r="K1361" t="s">
        <v>1037</v>
      </c>
      <c r="L1361" s="2">
        <v>44784</v>
      </c>
      <c r="M1361" s="1">
        <f>Tabla1_Resueltas[[#This Row],[Resuelta]]-Tabla1_Resueltas[[#This Row],[Creada]]</f>
        <v>45</v>
      </c>
      <c r="N1361" s="1">
        <f>Tabla1_Resueltas[[#This Row],[Fecha Fin Escalado]]-Tabla1_Resueltas[[#This Row],[Fecha Inicio Escalado]]</f>
        <v>45</v>
      </c>
      <c r="O1361" s="1">
        <f>YEAR(Tabla1_Resueltas[[#This Row],[Resuelta]])</f>
        <v>2022</v>
      </c>
      <c r="P1361" s="1">
        <f>MONTH(Tabla1_Resueltas[[#This Row],[Resuelta]])</f>
        <v>8</v>
      </c>
      <c r="Q1361" s="1">
        <f>_xlfn.PERCENTILE.INC(Tabla1_Resueltas[CicleTime],0.85)</f>
        <v>28</v>
      </c>
      <c r="R1361" s="1">
        <f>_xlfn.PERCENTILE.INC(Tabla1_Resueltas[CicleTime],0.7)</f>
        <v>9</v>
      </c>
      <c r="S1361" s="1">
        <f>_xlfn.PERCENTILE.INC(Tabla1_Resueltas[CicleTime],0.5)</f>
        <v>3</v>
      </c>
    </row>
    <row r="1362" spans="1:19" x14ac:dyDescent="0.35">
      <c r="A1362" t="s">
        <v>19</v>
      </c>
      <c r="B1362" t="s">
        <v>2088</v>
      </c>
      <c r="C1362" t="s">
        <v>20</v>
      </c>
      <c r="D1362" t="s">
        <v>132</v>
      </c>
      <c r="E1362" t="s">
        <v>1405</v>
      </c>
      <c r="F1362">
        <v>5243745</v>
      </c>
      <c r="G1362" s="2">
        <v>44739</v>
      </c>
      <c r="H1362" s="2">
        <v>44799</v>
      </c>
      <c r="I1362" s="2"/>
      <c r="J1362" s="2"/>
      <c r="K1362" t="s">
        <v>1037</v>
      </c>
      <c r="L1362" s="2">
        <v>44784</v>
      </c>
      <c r="M1362" s="1">
        <f>Tabla1_Resueltas[[#This Row],[Resuelta]]-Tabla1_Resueltas[[#This Row],[Creada]]</f>
        <v>45</v>
      </c>
      <c r="N1362" s="1">
        <f>Tabla1_Resueltas[[#This Row],[Fecha Fin Escalado]]-Tabla1_Resueltas[[#This Row],[Fecha Inicio Escalado]]</f>
        <v>0</v>
      </c>
      <c r="O1362" s="1">
        <f>YEAR(Tabla1_Resueltas[[#This Row],[Resuelta]])</f>
        <v>2022</v>
      </c>
      <c r="P1362" s="1">
        <f>MONTH(Tabla1_Resueltas[[#This Row],[Resuelta]])</f>
        <v>8</v>
      </c>
      <c r="Q1362" s="1">
        <f>_xlfn.PERCENTILE.INC(Tabla1_Resueltas[CicleTime],0.85)</f>
        <v>28</v>
      </c>
      <c r="R1362" s="1">
        <f>_xlfn.PERCENTILE.INC(Tabla1_Resueltas[CicleTime],0.7)</f>
        <v>9</v>
      </c>
      <c r="S1362" s="1">
        <f>_xlfn.PERCENTILE.INC(Tabla1_Resueltas[CicleTime],0.5)</f>
        <v>3</v>
      </c>
    </row>
    <row r="1363" spans="1:19" x14ac:dyDescent="0.35">
      <c r="A1363" t="s">
        <v>19</v>
      </c>
      <c r="B1363" t="s">
        <v>2088</v>
      </c>
      <c r="C1363" t="s">
        <v>18</v>
      </c>
      <c r="D1363" t="s">
        <v>132</v>
      </c>
      <c r="E1363" t="s">
        <v>1406</v>
      </c>
      <c r="F1363">
        <v>5243742</v>
      </c>
      <c r="G1363" s="2">
        <v>44739</v>
      </c>
      <c r="H1363" s="2">
        <v>44799</v>
      </c>
      <c r="I1363" s="2">
        <v>44739</v>
      </c>
      <c r="J1363" s="2">
        <v>44784</v>
      </c>
      <c r="K1363" t="s">
        <v>1037</v>
      </c>
      <c r="L1363" s="2">
        <v>44784</v>
      </c>
      <c r="M1363" s="1">
        <f>Tabla1_Resueltas[[#This Row],[Resuelta]]-Tabla1_Resueltas[[#This Row],[Creada]]</f>
        <v>45</v>
      </c>
      <c r="N1363" s="1">
        <f>Tabla1_Resueltas[[#This Row],[Fecha Fin Escalado]]-Tabla1_Resueltas[[#This Row],[Fecha Inicio Escalado]]</f>
        <v>45</v>
      </c>
      <c r="O1363" s="1">
        <f>YEAR(Tabla1_Resueltas[[#This Row],[Resuelta]])</f>
        <v>2022</v>
      </c>
      <c r="P1363" s="1">
        <f>MONTH(Tabla1_Resueltas[[#This Row],[Resuelta]])</f>
        <v>8</v>
      </c>
      <c r="Q1363" s="1">
        <f>_xlfn.PERCENTILE.INC(Tabla1_Resueltas[CicleTime],0.85)</f>
        <v>28</v>
      </c>
      <c r="R1363" s="1">
        <f>_xlfn.PERCENTILE.INC(Tabla1_Resueltas[CicleTime],0.7)</f>
        <v>9</v>
      </c>
      <c r="S1363" s="1">
        <f>_xlfn.PERCENTILE.INC(Tabla1_Resueltas[CicleTime],0.5)</f>
        <v>3</v>
      </c>
    </row>
    <row r="1364" spans="1:19" x14ac:dyDescent="0.35">
      <c r="A1364" t="s">
        <v>19</v>
      </c>
      <c r="B1364" t="s">
        <v>2088</v>
      </c>
      <c r="C1364" t="s">
        <v>20</v>
      </c>
      <c r="D1364" t="s">
        <v>132</v>
      </c>
      <c r="E1364" t="s">
        <v>1407</v>
      </c>
      <c r="F1364">
        <v>5243732</v>
      </c>
      <c r="G1364" s="2">
        <v>44739</v>
      </c>
      <c r="H1364" s="2">
        <v>44799</v>
      </c>
      <c r="I1364" s="2">
        <v>44739</v>
      </c>
      <c r="J1364" s="2">
        <v>44784</v>
      </c>
      <c r="K1364" t="s">
        <v>1037</v>
      </c>
      <c r="L1364" s="2">
        <v>44784</v>
      </c>
      <c r="M1364" s="1">
        <f>Tabla1_Resueltas[[#This Row],[Resuelta]]-Tabla1_Resueltas[[#This Row],[Creada]]</f>
        <v>45</v>
      </c>
      <c r="N1364" s="1">
        <f>Tabla1_Resueltas[[#This Row],[Fecha Fin Escalado]]-Tabla1_Resueltas[[#This Row],[Fecha Inicio Escalado]]</f>
        <v>45</v>
      </c>
      <c r="O1364" s="1">
        <f>YEAR(Tabla1_Resueltas[[#This Row],[Resuelta]])</f>
        <v>2022</v>
      </c>
      <c r="P1364" s="1">
        <f>MONTH(Tabla1_Resueltas[[#This Row],[Resuelta]])</f>
        <v>8</v>
      </c>
      <c r="Q1364" s="1">
        <f>_xlfn.PERCENTILE.INC(Tabla1_Resueltas[CicleTime],0.85)</f>
        <v>28</v>
      </c>
      <c r="R1364" s="1">
        <f>_xlfn.PERCENTILE.INC(Tabla1_Resueltas[CicleTime],0.7)</f>
        <v>9</v>
      </c>
      <c r="S1364" s="1">
        <f>_xlfn.PERCENTILE.INC(Tabla1_Resueltas[CicleTime],0.5)</f>
        <v>3</v>
      </c>
    </row>
    <row r="1365" spans="1:19" x14ac:dyDescent="0.35">
      <c r="A1365" t="s">
        <v>19</v>
      </c>
      <c r="B1365" t="s">
        <v>2105</v>
      </c>
      <c r="C1365" t="s">
        <v>42</v>
      </c>
      <c r="D1365" t="s">
        <v>132</v>
      </c>
      <c r="E1365" t="s">
        <v>1408</v>
      </c>
      <c r="F1365">
        <v>5227357</v>
      </c>
      <c r="G1365" s="2">
        <v>44734</v>
      </c>
      <c r="H1365" s="2">
        <v>44799</v>
      </c>
      <c r="I1365" s="2">
        <v>44734</v>
      </c>
      <c r="J1365" s="2">
        <v>44784</v>
      </c>
      <c r="K1365" t="s">
        <v>1037</v>
      </c>
      <c r="L1365" s="2">
        <v>44784</v>
      </c>
      <c r="M1365" s="1">
        <f>Tabla1_Resueltas[[#This Row],[Resuelta]]-Tabla1_Resueltas[[#This Row],[Creada]]</f>
        <v>50</v>
      </c>
      <c r="N1365" s="1">
        <f>Tabla1_Resueltas[[#This Row],[Fecha Fin Escalado]]-Tabla1_Resueltas[[#This Row],[Fecha Inicio Escalado]]</f>
        <v>50</v>
      </c>
      <c r="O1365" s="1">
        <f>YEAR(Tabla1_Resueltas[[#This Row],[Resuelta]])</f>
        <v>2022</v>
      </c>
      <c r="P1365" s="1">
        <f>MONTH(Tabla1_Resueltas[[#This Row],[Resuelta]])</f>
        <v>8</v>
      </c>
      <c r="Q1365" s="1">
        <f>_xlfn.PERCENTILE.INC(Tabla1_Resueltas[CicleTime],0.85)</f>
        <v>28</v>
      </c>
      <c r="R1365" s="1">
        <f>_xlfn.PERCENTILE.INC(Tabla1_Resueltas[CicleTime],0.7)</f>
        <v>9</v>
      </c>
      <c r="S1365" s="1">
        <f>_xlfn.PERCENTILE.INC(Tabla1_Resueltas[CicleTime],0.5)</f>
        <v>3</v>
      </c>
    </row>
    <row r="1366" spans="1:19" x14ac:dyDescent="0.35">
      <c r="A1366" t="s">
        <v>19</v>
      </c>
      <c r="B1366" t="s">
        <v>2084</v>
      </c>
      <c r="C1366" t="s">
        <v>20</v>
      </c>
      <c r="D1366" t="s">
        <v>132</v>
      </c>
      <c r="E1366" t="s">
        <v>1409</v>
      </c>
      <c r="F1366">
        <v>5216257</v>
      </c>
      <c r="G1366" s="2">
        <v>44732</v>
      </c>
      <c r="H1366" s="2">
        <v>44799</v>
      </c>
      <c r="I1366" s="2">
        <v>44732</v>
      </c>
      <c r="J1366" s="2">
        <v>44784</v>
      </c>
      <c r="K1366" t="s">
        <v>1037</v>
      </c>
      <c r="L1366" s="2">
        <v>44784</v>
      </c>
      <c r="M1366" s="1">
        <f>Tabla1_Resueltas[[#This Row],[Resuelta]]-Tabla1_Resueltas[[#This Row],[Creada]]</f>
        <v>52</v>
      </c>
      <c r="N1366" s="1">
        <f>Tabla1_Resueltas[[#This Row],[Fecha Fin Escalado]]-Tabla1_Resueltas[[#This Row],[Fecha Inicio Escalado]]</f>
        <v>52</v>
      </c>
      <c r="O1366" s="1">
        <f>YEAR(Tabla1_Resueltas[[#This Row],[Resuelta]])</f>
        <v>2022</v>
      </c>
      <c r="P1366" s="1">
        <f>MONTH(Tabla1_Resueltas[[#This Row],[Resuelta]])</f>
        <v>8</v>
      </c>
      <c r="Q1366" s="1">
        <f>_xlfn.PERCENTILE.INC(Tabla1_Resueltas[CicleTime],0.85)</f>
        <v>28</v>
      </c>
      <c r="R1366" s="1">
        <f>_xlfn.PERCENTILE.INC(Tabla1_Resueltas[CicleTime],0.7)</f>
        <v>9</v>
      </c>
      <c r="S1366" s="1">
        <f>_xlfn.PERCENTILE.INC(Tabla1_Resueltas[CicleTime],0.5)</f>
        <v>3</v>
      </c>
    </row>
    <row r="1367" spans="1:19" x14ac:dyDescent="0.35">
      <c r="A1367" t="s">
        <v>19</v>
      </c>
      <c r="B1367" t="s">
        <v>2086</v>
      </c>
      <c r="C1367" t="s">
        <v>20</v>
      </c>
      <c r="D1367" t="s">
        <v>132</v>
      </c>
      <c r="E1367" t="s">
        <v>1410</v>
      </c>
      <c r="F1367">
        <v>5215598</v>
      </c>
      <c r="G1367" s="2">
        <v>44732</v>
      </c>
      <c r="H1367" s="2">
        <v>44799</v>
      </c>
      <c r="I1367" s="2">
        <v>44732</v>
      </c>
      <c r="J1367" s="2">
        <v>44783</v>
      </c>
      <c r="K1367" t="s">
        <v>1037</v>
      </c>
      <c r="L1367" s="2">
        <v>44783</v>
      </c>
      <c r="M1367" s="1">
        <f>Tabla1_Resueltas[[#This Row],[Resuelta]]-Tabla1_Resueltas[[#This Row],[Creada]]</f>
        <v>51</v>
      </c>
      <c r="N1367" s="1">
        <f>Tabla1_Resueltas[[#This Row],[Fecha Fin Escalado]]-Tabla1_Resueltas[[#This Row],[Fecha Inicio Escalado]]</f>
        <v>51</v>
      </c>
      <c r="O1367" s="1">
        <f>YEAR(Tabla1_Resueltas[[#This Row],[Resuelta]])</f>
        <v>2022</v>
      </c>
      <c r="P1367" s="1">
        <f>MONTH(Tabla1_Resueltas[[#This Row],[Resuelta]])</f>
        <v>8</v>
      </c>
      <c r="Q1367" s="1">
        <f>_xlfn.PERCENTILE.INC(Tabla1_Resueltas[CicleTime],0.85)</f>
        <v>28</v>
      </c>
      <c r="R1367" s="1">
        <f>_xlfn.PERCENTILE.INC(Tabla1_Resueltas[CicleTime],0.7)</f>
        <v>9</v>
      </c>
      <c r="S1367" s="1">
        <f>_xlfn.PERCENTILE.INC(Tabla1_Resueltas[CicleTime],0.5)</f>
        <v>3</v>
      </c>
    </row>
    <row r="1368" spans="1:19" x14ac:dyDescent="0.35">
      <c r="A1368" t="s">
        <v>19</v>
      </c>
      <c r="B1368" t="s">
        <v>2084</v>
      </c>
      <c r="C1368" t="s">
        <v>20</v>
      </c>
      <c r="D1368" t="s">
        <v>132</v>
      </c>
      <c r="E1368" t="s">
        <v>1411</v>
      </c>
      <c r="F1368">
        <v>5200283</v>
      </c>
      <c r="G1368" s="2">
        <v>44728</v>
      </c>
      <c r="H1368" s="2">
        <v>44799</v>
      </c>
      <c r="I1368" s="2">
        <v>44728</v>
      </c>
      <c r="J1368" s="2">
        <v>44784</v>
      </c>
      <c r="K1368" t="s">
        <v>1037</v>
      </c>
      <c r="L1368" s="2">
        <v>44784</v>
      </c>
      <c r="M1368" s="1">
        <f>Tabla1_Resueltas[[#This Row],[Resuelta]]-Tabla1_Resueltas[[#This Row],[Creada]]</f>
        <v>56</v>
      </c>
      <c r="N1368" s="1">
        <f>Tabla1_Resueltas[[#This Row],[Fecha Fin Escalado]]-Tabla1_Resueltas[[#This Row],[Fecha Inicio Escalado]]</f>
        <v>56</v>
      </c>
      <c r="O1368" s="1">
        <f>YEAR(Tabla1_Resueltas[[#This Row],[Resuelta]])</f>
        <v>2022</v>
      </c>
      <c r="P1368" s="1">
        <f>MONTH(Tabla1_Resueltas[[#This Row],[Resuelta]])</f>
        <v>8</v>
      </c>
      <c r="Q1368" s="1">
        <f>_xlfn.PERCENTILE.INC(Tabla1_Resueltas[CicleTime],0.85)</f>
        <v>28</v>
      </c>
      <c r="R1368" s="1">
        <f>_xlfn.PERCENTILE.INC(Tabla1_Resueltas[CicleTime],0.7)</f>
        <v>9</v>
      </c>
      <c r="S1368" s="1">
        <f>_xlfn.PERCENTILE.INC(Tabla1_Resueltas[CicleTime],0.5)</f>
        <v>3</v>
      </c>
    </row>
    <row r="1369" spans="1:19" x14ac:dyDescent="0.35">
      <c r="A1369" t="s">
        <v>19</v>
      </c>
      <c r="B1369" t="s">
        <v>2084</v>
      </c>
      <c r="C1369" t="s">
        <v>20</v>
      </c>
      <c r="D1369" t="s">
        <v>132</v>
      </c>
      <c r="E1369" t="s">
        <v>1412</v>
      </c>
      <c r="F1369">
        <v>5200272</v>
      </c>
      <c r="G1369" s="2">
        <v>44728</v>
      </c>
      <c r="H1369" s="2">
        <v>44799</v>
      </c>
      <c r="I1369" s="2">
        <v>44728</v>
      </c>
      <c r="J1369" s="2">
        <v>44784</v>
      </c>
      <c r="K1369" t="s">
        <v>1037</v>
      </c>
      <c r="L1369" s="2">
        <v>44784</v>
      </c>
      <c r="M1369" s="1">
        <f>Tabla1_Resueltas[[#This Row],[Resuelta]]-Tabla1_Resueltas[[#This Row],[Creada]]</f>
        <v>56</v>
      </c>
      <c r="N1369" s="1">
        <f>Tabla1_Resueltas[[#This Row],[Fecha Fin Escalado]]-Tabla1_Resueltas[[#This Row],[Fecha Inicio Escalado]]</f>
        <v>56</v>
      </c>
      <c r="O1369" s="1">
        <f>YEAR(Tabla1_Resueltas[[#This Row],[Resuelta]])</f>
        <v>2022</v>
      </c>
      <c r="P1369" s="1">
        <f>MONTH(Tabla1_Resueltas[[#This Row],[Resuelta]])</f>
        <v>8</v>
      </c>
      <c r="Q1369" s="1">
        <f>_xlfn.PERCENTILE.INC(Tabla1_Resueltas[CicleTime],0.85)</f>
        <v>28</v>
      </c>
      <c r="R1369" s="1">
        <f>_xlfn.PERCENTILE.INC(Tabla1_Resueltas[CicleTime],0.7)</f>
        <v>9</v>
      </c>
      <c r="S1369" s="1">
        <f>_xlfn.PERCENTILE.INC(Tabla1_Resueltas[CicleTime],0.5)</f>
        <v>3</v>
      </c>
    </row>
    <row r="1370" spans="1:19" x14ac:dyDescent="0.35">
      <c r="A1370" t="s">
        <v>19</v>
      </c>
      <c r="B1370" t="s">
        <v>2084</v>
      </c>
      <c r="C1370" t="s">
        <v>20</v>
      </c>
      <c r="D1370" t="s">
        <v>132</v>
      </c>
      <c r="E1370" t="s">
        <v>1413</v>
      </c>
      <c r="F1370">
        <v>5200263</v>
      </c>
      <c r="G1370" s="2">
        <v>44728</v>
      </c>
      <c r="H1370" s="2">
        <v>44799</v>
      </c>
      <c r="I1370" s="2">
        <v>44728</v>
      </c>
      <c r="J1370" s="2">
        <v>44784</v>
      </c>
      <c r="K1370" t="s">
        <v>1037</v>
      </c>
      <c r="L1370" s="2">
        <v>44784</v>
      </c>
      <c r="M1370" s="1">
        <f>Tabla1_Resueltas[[#This Row],[Resuelta]]-Tabla1_Resueltas[[#This Row],[Creada]]</f>
        <v>56</v>
      </c>
      <c r="N1370" s="1">
        <f>Tabla1_Resueltas[[#This Row],[Fecha Fin Escalado]]-Tabla1_Resueltas[[#This Row],[Fecha Inicio Escalado]]</f>
        <v>56</v>
      </c>
      <c r="O1370" s="1">
        <f>YEAR(Tabla1_Resueltas[[#This Row],[Resuelta]])</f>
        <v>2022</v>
      </c>
      <c r="P1370" s="1">
        <f>MONTH(Tabla1_Resueltas[[#This Row],[Resuelta]])</f>
        <v>8</v>
      </c>
      <c r="Q1370" s="1">
        <f>_xlfn.PERCENTILE.INC(Tabla1_Resueltas[CicleTime],0.85)</f>
        <v>28</v>
      </c>
      <c r="R1370" s="1">
        <f>_xlfn.PERCENTILE.INC(Tabla1_Resueltas[CicleTime],0.7)</f>
        <v>9</v>
      </c>
      <c r="S1370" s="1">
        <f>_xlfn.PERCENTILE.INC(Tabla1_Resueltas[CicleTime],0.5)</f>
        <v>3</v>
      </c>
    </row>
    <row r="1371" spans="1:19" x14ac:dyDescent="0.35">
      <c r="A1371" t="s">
        <v>19</v>
      </c>
      <c r="B1371" t="s">
        <v>2084</v>
      </c>
      <c r="C1371" t="s">
        <v>20</v>
      </c>
      <c r="D1371" t="s">
        <v>132</v>
      </c>
      <c r="E1371" t="s">
        <v>1414</v>
      </c>
      <c r="F1371">
        <v>5188261</v>
      </c>
      <c r="G1371" s="2">
        <v>44726</v>
      </c>
      <c r="H1371" s="2">
        <v>44799</v>
      </c>
      <c r="I1371" s="2">
        <v>44726</v>
      </c>
      <c r="J1371" s="2">
        <v>44784</v>
      </c>
      <c r="K1371" t="s">
        <v>1037</v>
      </c>
      <c r="L1371" s="2">
        <v>44784</v>
      </c>
      <c r="M1371" s="1">
        <f>Tabla1_Resueltas[[#This Row],[Resuelta]]-Tabla1_Resueltas[[#This Row],[Creada]]</f>
        <v>58</v>
      </c>
      <c r="N1371" s="1">
        <f>Tabla1_Resueltas[[#This Row],[Fecha Fin Escalado]]-Tabla1_Resueltas[[#This Row],[Fecha Inicio Escalado]]</f>
        <v>58</v>
      </c>
      <c r="O1371" s="1">
        <f>YEAR(Tabla1_Resueltas[[#This Row],[Resuelta]])</f>
        <v>2022</v>
      </c>
      <c r="P1371" s="1">
        <f>MONTH(Tabla1_Resueltas[[#This Row],[Resuelta]])</f>
        <v>8</v>
      </c>
      <c r="Q1371" s="1">
        <f>_xlfn.PERCENTILE.INC(Tabla1_Resueltas[CicleTime],0.85)</f>
        <v>28</v>
      </c>
      <c r="R1371" s="1">
        <f>_xlfn.PERCENTILE.INC(Tabla1_Resueltas[CicleTime],0.7)</f>
        <v>9</v>
      </c>
      <c r="S1371" s="1">
        <f>_xlfn.PERCENTILE.INC(Tabla1_Resueltas[CicleTime],0.5)</f>
        <v>3</v>
      </c>
    </row>
    <row r="1372" spans="1:19" x14ac:dyDescent="0.35">
      <c r="A1372" t="s">
        <v>19</v>
      </c>
      <c r="B1372" t="s">
        <v>2084</v>
      </c>
      <c r="C1372" t="s">
        <v>20</v>
      </c>
      <c r="D1372" t="s">
        <v>132</v>
      </c>
      <c r="E1372" t="s">
        <v>1415</v>
      </c>
      <c r="F1372">
        <v>5188259</v>
      </c>
      <c r="G1372" s="2">
        <v>44726</v>
      </c>
      <c r="H1372" s="2">
        <v>44799</v>
      </c>
      <c r="I1372" s="2">
        <v>44726</v>
      </c>
      <c r="J1372" s="2">
        <v>44784</v>
      </c>
      <c r="K1372" t="s">
        <v>1037</v>
      </c>
      <c r="L1372" s="2">
        <v>44784</v>
      </c>
      <c r="M1372" s="1">
        <f>Tabla1_Resueltas[[#This Row],[Resuelta]]-Tabla1_Resueltas[[#This Row],[Creada]]</f>
        <v>58</v>
      </c>
      <c r="N1372" s="1">
        <f>Tabla1_Resueltas[[#This Row],[Fecha Fin Escalado]]-Tabla1_Resueltas[[#This Row],[Fecha Inicio Escalado]]</f>
        <v>58</v>
      </c>
      <c r="O1372" s="1">
        <f>YEAR(Tabla1_Resueltas[[#This Row],[Resuelta]])</f>
        <v>2022</v>
      </c>
      <c r="P1372" s="1">
        <f>MONTH(Tabla1_Resueltas[[#This Row],[Resuelta]])</f>
        <v>8</v>
      </c>
      <c r="Q1372" s="1">
        <f>_xlfn.PERCENTILE.INC(Tabla1_Resueltas[CicleTime],0.85)</f>
        <v>28</v>
      </c>
      <c r="R1372" s="1">
        <f>_xlfn.PERCENTILE.INC(Tabla1_Resueltas[CicleTime],0.7)</f>
        <v>9</v>
      </c>
      <c r="S1372" s="1">
        <f>_xlfn.PERCENTILE.INC(Tabla1_Resueltas[CicleTime],0.5)</f>
        <v>3</v>
      </c>
    </row>
    <row r="1373" spans="1:19" x14ac:dyDescent="0.35">
      <c r="A1373" t="s">
        <v>19</v>
      </c>
      <c r="B1373" t="s">
        <v>2084</v>
      </c>
      <c r="C1373" t="s">
        <v>20</v>
      </c>
      <c r="D1373" t="s">
        <v>132</v>
      </c>
      <c r="E1373" t="s">
        <v>1416</v>
      </c>
      <c r="F1373">
        <v>5188212</v>
      </c>
      <c r="G1373" s="2">
        <v>44726</v>
      </c>
      <c r="H1373" s="2">
        <v>44799</v>
      </c>
      <c r="I1373" s="2">
        <v>44726</v>
      </c>
      <c r="J1373" s="2">
        <v>44784</v>
      </c>
      <c r="K1373" t="s">
        <v>1037</v>
      </c>
      <c r="L1373" s="2">
        <v>44784</v>
      </c>
      <c r="M1373" s="1">
        <f>Tabla1_Resueltas[[#This Row],[Resuelta]]-Tabla1_Resueltas[[#This Row],[Creada]]</f>
        <v>58</v>
      </c>
      <c r="N1373" s="1">
        <f>Tabla1_Resueltas[[#This Row],[Fecha Fin Escalado]]-Tabla1_Resueltas[[#This Row],[Fecha Inicio Escalado]]</f>
        <v>58</v>
      </c>
      <c r="O1373" s="1">
        <f>YEAR(Tabla1_Resueltas[[#This Row],[Resuelta]])</f>
        <v>2022</v>
      </c>
      <c r="P1373" s="1">
        <f>MONTH(Tabla1_Resueltas[[#This Row],[Resuelta]])</f>
        <v>8</v>
      </c>
      <c r="Q1373" s="1">
        <f>_xlfn.PERCENTILE.INC(Tabla1_Resueltas[CicleTime],0.85)</f>
        <v>28</v>
      </c>
      <c r="R1373" s="1">
        <f>_xlfn.PERCENTILE.INC(Tabla1_Resueltas[CicleTime],0.7)</f>
        <v>9</v>
      </c>
      <c r="S1373" s="1">
        <f>_xlfn.PERCENTILE.INC(Tabla1_Resueltas[CicleTime],0.5)</f>
        <v>3</v>
      </c>
    </row>
    <row r="1374" spans="1:19" x14ac:dyDescent="0.35">
      <c r="A1374" t="s">
        <v>19</v>
      </c>
      <c r="B1374" t="s">
        <v>2084</v>
      </c>
      <c r="C1374" t="s">
        <v>20</v>
      </c>
      <c r="D1374" t="s">
        <v>132</v>
      </c>
      <c r="E1374" t="s">
        <v>1417</v>
      </c>
      <c r="F1374">
        <v>5182327</v>
      </c>
      <c r="G1374" s="2">
        <v>44725</v>
      </c>
      <c r="H1374" s="2">
        <v>44799</v>
      </c>
      <c r="I1374" s="2">
        <v>44725</v>
      </c>
      <c r="J1374" s="2">
        <v>44784</v>
      </c>
      <c r="K1374" t="s">
        <v>1037</v>
      </c>
      <c r="L1374" s="2">
        <v>44784</v>
      </c>
      <c r="M1374" s="1">
        <f>Tabla1_Resueltas[[#This Row],[Resuelta]]-Tabla1_Resueltas[[#This Row],[Creada]]</f>
        <v>59</v>
      </c>
      <c r="N1374" s="1">
        <f>Tabla1_Resueltas[[#This Row],[Fecha Fin Escalado]]-Tabla1_Resueltas[[#This Row],[Fecha Inicio Escalado]]</f>
        <v>59</v>
      </c>
      <c r="O1374" s="1">
        <f>YEAR(Tabla1_Resueltas[[#This Row],[Resuelta]])</f>
        <v>2022</v>
      </c>
      <c r="P1374" s="1">
        <f>MONTH(Tabla1_Resueltas[[#This Row],[Resuelta]])</f>
        <v>8</v>
      </c>
      <c r="Q1374" s="1">
        <f>_xlfn.PERCENTILE.INC(Tabla1_Resueltas[CicleTime],0.85)</f>
        <v>28</v>
      </c>
      <c r="R1374" s="1">
        <f>_xlfn.PERCENTILE.INC(Tabla1_Resueltas[CicleTime],0.7)</f>
        <v>9</v>
      </c>
      <c r="S1374" s="1">
        <f>_xlfn.PERCENTILE.INC(Tabla1_Resueltas[CicleTime],0.5)</f>
        <v>3</v>
      </c>
    </row>
    <row r="1375" spans="1:19" x14ac:dyDescent="0.35">
      <c r="A1375" t="s">
        <v>19</v>
      </c>
      <c r="B1375" t="s">
        <v>2084</v>
      </c>
      <c r="C1375" t="s">
        <v>20</v>
      </c>
      <c r="D1375" t="s">
        <v>132</v>
      </c>
      <c r="E1375" t="s">
        <v>1418</v>
      </c>
      <c r="F1375">
        <v>5181970</v>
      </c>
      <c r="G1375" s="2">
        <v>44725</v>
      </c>
      <c r="H1375" s="2">
        <v>44799</v>
      </c>
      <c r="I1375" s="2">
        <v>44725</v>
      </c>
      <c r="J1375" s="2">
        <v>44784</v>
      </c>
      <c r="K1375" t="s">
        <v>1037</v>
      </c>
      <c r="L1375" s="2">
        <v>44784</v>
      </c>
      <c r="M1375" s="1">
        <f>Tabla1_Resueltas[[#This Row],[Resuelta]]-Tabla1_Resueltas[[#This Row],[Creada]]</f>
        <v>59</v>
      </c>
      <c r="N1375" s="1">
        <f>Tabla1_Resueltas[[#This Row],[Fecha Fin Escalado]]-Tabla1_Resueltas[[#This Row],[Fecha Inicio Escalado]]</f>
        <v>59</v>
      </c>
      <c r="O1375" s="1">
        <f>YEAR(Tabla1_Resueltas[[#This Row],[Resuelta]])</f>
        <v>2022</v>
      </c>
      <c r="P1375" s="1">
        <f>MONTH(Tabla1_Resueltas[[#This Row],[Resuelta]])</f>
        <v>8</v>
      </c>
      <c r="Q1375" s="1">
        <f>_xlfn.PERCENTILE.INC(Tabla1_Resueltas[CicleTime],0.85)</f>
        <v>28</v>
      </c>
      <c r="R1375" s="1">
        <f>_xlfn.PERCENTILE.INC(Tabla1_Resueltas[CicleTime],0.7)</f>
        <v>9</v>
      </c>
      <c r="S1375" s="1">
        <f>_xlfn.PERCENTILE.INC(Tabla1_Resueltas[CicleTime],0.5)</f>
        <v>3</v>
      </c>
    </row>
    <row r="1376" spans="1:19" x14ac:dyDescent="0.35">
      <c r="A1376" t="s">
        <v>19</v>
      </c>
      <c r="B1376" t="s">
        <v>2084</v>
      </c>
      <c r="C1376" t="s">
        <v>20</v>
      </c>
      <c r="D1376" t="s">
        <v>132</v>
      </c>
      <c r="E1376" t="s">
        <v>1419</v>
      </c>
      <c r="F1376">
        <v>5181955</v>
      </c>
      <c r="G1376" s="2">
        <v>44725</v>
      </c>
      <c r="H1376" s="2">
        <v>44799</v>
      </c>
      <c r="I1376" s="2">
        <v>44725</v>
      </c>
      <c r="J1376" s="2">
        <v>44784</v>
      </c>
      <c r="K1376" t="s">
        <v>1037</v>
      </c>
      <c r="L1376" s="2">
        <v>44784</v>
      </c>
      <c r="M1376" s="1">
        <f>Tabla1_Resueltas[[#This Row],[Resuelta]]-Tabla1_Resueltas[[#This Row],[Creada]]</f>
        <v>59</v>
      </c>
      <c r="N1376" s="1">
        <f>Tabla1_Resueltas[[#This Row],[Fecha Fin Escalado]]-Tabla1_Resueltas[[#This Row],[Fecha Inicio Escalado]]</f>
        <v>59</v>
      </c>
      <c r="O1376" s="1">
        <f>YEAR(Tabla1_Resueltas[[#This Row],[Resuelta]])</f>
        <v>2022</v>
      </c>
      <c r="P1376" s="1">
        <f>MONTH(Tabla1_Resueltas[[#This Row],[Resuelta]])</f>
        <v>8</v>
      </c>
      <c r="Q1376" s="1">
        <f>_xlfn.PERCENTILE.INC(Tabla1_Resueltas[CicleTime],0.85)</f>
        <v>28</v>
      </c>
      <c r="R1376" s="1">
        <f>_xlfn.PERCENTILE.INC(Tabla1_Resueltas[CicleTime],0.7)</f>
        <v>9</v>
      </c>
      <c r="S1376" s="1">
        <f>_xlfn.PERCENTILE.INC(Tabla1_Resueltas[CicleTime],0.5)</f>
        <v>3</v>
      </c>
    </row>
    <row r="1377" spans="1:19" x14ac:dyDescent="0.35">
      <c r="A1377" t="s">
        <v>19</v>
      </c>
      <c r="B1377" t="s">
        <v>2084</v>
      </c>
      <c r="C1377" t="s">
        <v>18</v>
      </c>
      <c r="D1377" t="s">
        <v>132</v>
      </c>
      <c r="E1377" t="s">
        <v>1420</v>
      </c>
      <c r="F1377">
        <v>5177389</v>
      </c>
      <c r="G1377" s="2">
        <v>44722</v>
      </c>
      <c r="H1377" s="2">
        <v>44799</v>
      </c>
      <c r="I1377" s="2">
        <v>44722</v>
      </c>
      <c r="J1377" s="2">
        <v>44784</v>
      </c>
      <c r="K1377" t="s">
        <v>1037</v>
      </c>
      <c r="L1377" s="2">
        <v>44784</v>
      </c>
      <c r="M1377" s="1">
        <f>Tabla1_Resueltas[[#This Row],[Resuelta]]-Tabla1_Resueltas[[#This Row],[Creada]]</f>
        <v>62</v>
      </c>
      <c r="N1377" s="1">
        <f>Tabla1_Resueltas[[#This Row],[Fecha Fin Escalado]]-Tabla1_Resueltas[[#This Row],[Fecha Inicio Escalado]]</f>
        <v>62</v>
      </c>
      <c r="O1377" s="1">
        <f>YEAR(Tabla1_Resueltas[[#This Row],[Resuelta]])</f>
        <v>2022</v>
      </c>
      <c r="P1377" s="1">
        <f>MONTH(Tabla1_Resueltas[[#This Row],[Resuelta]])</f>
        <v>8</v>
      </c>
      <c r="Q1377" s="1">
        <f>_xlfn.PERCENTILE.INC(Tabla1_Resueltas[CicleTime],0.85)</f>
        <v>28</v>
      </c>
      <c r="R1377" s="1">
        <f>_xlfn.PERCENTILE.INC(Tabla1_Resueltas[CicleTime],0.7)</f>
        <v>9</v>
      </c>
      <c r="S1377" s="1">
        <f>_xlfn.PERCENTILE.INC(Tabla1_Resueltas[CicleTime],0.5)</f>
        <v>3</v>
      </c>
    </row>
    <row r="1378" spans="1:19" x14ac:dyDescent="0.35">
      <c r="A1378" t="s">
        <v>17</v>
      </c>
      <c r="B1378" t="s">
        <v>2083</v>
      </c>
      <c r="C1378" t="s">
        <v>20</v>
      </c>
      <c r="D1378" t="s">
        <v>132</v>
      </c>
      <c r="E1378" t="s">
        <v>1421</v>
      </c>
      <c r="F1378">
        <v>5403365</v>
      </c>
      <c r="G1378" s="2">
        <v>44771</v>
      </c>
      <c r="H1378" s="2">
        <v>44786</v>
      </c>
      <c r="I1378" s="2"/>
      <c r="J1378" s="2"/>
      <c r="K1378" t="s">
        <v>1037</v>
      </c>
      <c r="L1378" s="2">
        <v>44771</v>
      </c>
      <c r="M1378" s="1">
        <f>Tabla1_Resueltas[[#This Row],[Resuelta]]-Tabla1_Resueltas[[#This Row],[Creada]]</f>
        <v>0</v>
      </c>
      <c r="N1378" s="1">
        <f>Tabla1_Resueltas[[#This Row],[Fecha Fin Escalado]]-Tabla1_Resueltas[[#This Row],[Fecha Inicio Escalado]]</f>
        <v>0</v>
      </c>
      <c r="O1378" s="1">
        <f>YEAR(Tabla1_Resueltas[[#This Row],[Resuelta]])</f>
        <v>2022</v>
      </c>
      <c r="P1378" s="1">
        <f>MONTH(Tabla1_Resueltas[[#This Row],[Resuelta]])</f>
        <v>7</v>
      </c>
      <c r="Q1378" s="1">
        <f>_xlfn.PERCENTILE.INC(Tabla1_Resueltas[CicleTime],0.85)</f>
        <v>28</v>
      </c>
      <c r="R1378" s="1">
        <f>_xlfn.PERCENTILE.INC(Tabla1_Resueltas[CicleTime],0.7)</f>
        <v>9</v>
      </c>
      <c r="S1378" s="1">
        <f>_xlfn.PERCENTILE.INC(Tabla1_Resueltas[CicleTime],0.5)</f>
        <v>3</v>
      </c>
    </row>
    <row r="1379" spans="1:19" x14ac:dyDescent="0.35">
      <c r="A1379" t="s">
        <v>19</v>
      </c>
      <c r="B1379" t="s">
        <v>2086</v>
      </c>
      <c r="C1379" t="s">
        <v>20</v>
      </c>
      <c r="D1379" t="s">
        <v>132</v>
      </c>
      <c r="E1379" t="s">
        <v>1422</v>
      </c>
      <c r="F1379">
        <v>5400925</v>
      </c>
      <c r="G1379" s="2">
        <v>44771</v>
      </c>
      <c r="H1379" s="2">
        <v>44787</v>
      </c>
      <c r="I1379" s="2">
        <v>44771</v>
      </c>
      <c r="J1379" s="2">
        <v>44771</v>
      </c>
      <c r="K1379" t="s">
        <v>1037</v>
      </c>
      <c r="L1379" s="2">
        <v>44771</v>
      </c>
      <c r="M1379" s="1">
        <f>Tabla1_Resueltas[[#This Row],[Resuelta]]-Tabla1_Resueltas[[#This Row],[Creada]]</f>
        <v>0</v>
      </c>
      <c r="N1379" s="1">
        <f>Tabla1_Resueltas[[#This Row],[Fecha Fin Escalado]]-Tabla1_Resueltas[[#This Row],[Fecha Inicio Escalado]]</f>
        <v>0</v>
      </c>
      <c r="O1379" s="1">
        <f>YEAR(Tabla1_Resueltas[[#This Row],[Resuelta]])</f>
        <v>2022</v>
      </c>
      <c r="P1379" s="1">
        <f>MONTH(Tabla1_Resueltas[[#This Row],[Resuelta]])</f>
        <v>7</v>
      </c>
      <c r="Q1379" s="1">
        <f>_xlfn.PERCENTILE.INC(Tabla1_Resueltas[CicleTime],0.85)</f>
        <v>28</v>
      </c>
      <c r="R1379" s="1">
        <f>_xlfn.PERCENTILE.INC(Tabla1_Resueltas[CicleTime],0.7)</f>
        <v>9</v>
      </c>
      <c r="S1379" s="1">
        <f>_xlfn.PERCENTILE.INC(Tabla1_Resueltas[CicleTime],0.5)</f>
        <v>3</v>
      </c>
    </row>
    <row r="1380" spans="1:19" x14ac:dyDescent="0.35">
      <c r="A1380" t="s">
        <v>19</v>
      </c>
      <c r="B1380" t="s">
        <v>2084</v>
      </c>
      <c r="C1380" t="s">
        <v>36</v>
      </c>
      <c r="D1380" t="s">
        <v>132</v>
      </c>
      <c r="E1380" t="s">
        <v>1423</v>
      </c>
      <c r="F1380">
        <v>5393977</v>
      </c>
      <c r="G1380" s="2">
        <v>44770</v>
      </c>
      <c r="H1380" s="2">
        <v>44785</v>
      </c>
      <c r="I1380" s="2"/>
      <c r="J1380" s="2"/>
      <c r="K1380" t="s">
        <v>1037</v>
      </c>
      <c r="L1380" s="2">
        <v>44770</v>
      </c>
      <c r="M1380" s="1">
        <f>Tabla1_Resueltas[[#This Row],[Resuelta]]-Tabla1_Resueltas[[#This Row],[Creada]]</f>
        <v>0</v>
      </c>
      <c r="N1380" s="1">
        <f>Tabla1_Resueltas[[#This Row],[Fecha Fin Escalado]]-Tabla1_Resueltas[[#This Row],[Fecha Inicio Escalado]]</f>
        <v>0</v>
      </c>
      <c r="O1380" s="1">
        <f>YEAR(Tabla1_Resueltas[[#This Row],[Resuelta]])</f>
        <v>2022</v>
      </c>
      <c r="P1380" s="1">
        <f>MONTH(Tabla1_Resueltas[[#This Row],[Resuelta]])</f>
        <v>7</v>
      </c>
      <c r="Q1380" s="1">
        <f>_xlfn.PERCENTILE.INC(Tabla1_Resueltas[CicleTime],0.85)</f>
        <v>28</v>
      </c>
      <c r="R1380" s="1">
        <f>_xlfn.PERCENTILE.INC(Tabla1_Resueltas[CicleTime],0.7)</f>
        <v>9</v>
      </c>
      <c r="S1380" s="1">
        <f>_xlfn.PERCENTILE.INC(Tabla1_Resueltas[CicleTime],0.5)</f>
        <v>3</v>
      </c>
    </row>
    <row r="1381" spans="1:19" x14ac:dyDescent="0.35">
      <c r="A1381" t="s">
        <v>17</v>
      </c>
      <c r="B1381" t="s">
        <v>2094</v>
      </c>
      <c r="C1381" t="s">
        <v>20</v>
      </c>
      <c r="D1381" t="s">
        <v>132</v>
      </c>
      <c r="E1381" t="s">
        <v>1424</v>
      </c>
      <c r="F1381">
        <v>5389116</v>
      </c>
      <c r="G1381" s="2">
        <v>44769</v>
      </c>
      <c r="H1381" s="2">
        <v>44786</v>
      </c>
      <c r="I1381" s="2"/>
      <c r="J1381" s="2"/>
      <c r="K1381" t="s">
        <v>1037</v>
      </c>
      <c r="L1381" s="2">
        <v>44771</v>
      </c>
      <c r="M1381" s="1">
        <f>Tabla1_Resueltas[[#This Row],[Resuelta]]-Tabla1_Resueltas[[#This Row],[Creada]]</f>
        <v>2</v>
      </c>
      <c r="N1381" s="1">
        <f>Tabla1_Resueltas[[#This Row],[Fecha Fin Escalado]]-Tabla1_Resueltas[[#This Row],[Fecha Inicio Escalado]]</f>
        <v>0</v>
      </c>
      <c r="O1381" s="1">
        <f>YEAR(Tabla1_Resueltas[[#This Row],[Resuelta]])</f>
        <v>2022</v>
      </c>
      <c r="P1381" s="1">
        <f>MONTH(Tabla1_Resueltas[[#This Row],[Resuelta]])</f>
        <v>7</v>
      </c>
      <c r="Q1381" s="1">
        <f>_xlfn.PERCENTILE.INC(Tabla1_Resueltas[CicleTime],0.85)</f>
        <v>28</v>
      </c>
      <c r="R1381" s="1">
        <f>_xlfn.PERCENTILE.INC(Tabla1_Resueltas[CicleTime],0.7)</f>
        <v>9</v>
      </c>
      <c r="S1381" s="1">
        <f>_xlfn.PERCENTILE.INC(Tabla1_Resueltas[CicleTime],0.5)</f>
        <v>3</v>
      </c>
    </row>
    <row r="1382" spans="1:19" x14ac:dyDescent="0.35">
      <c r="A1382" t="s">
        <v>17</v>
      </c>
      <c r="B1382" t="s">
        <v>2096</v>
      </c>
      <c r="C1382" t="s">
        <v>20</v>
      </c>
      <c r="D1382" t="s">
        <v>132</v>
      </c>
      <c r="E1382" t="s">
        <v>1425</v>
      </c>
      <c r="F1382">
        <v>5388713</v>
      </c>
      <c r="G1382" s="2">
        <v>44769</v>
      </c>
      <c r="H1382" s="2">
        <v>44784</v>
      </c>
      <c r="I1382" s="2"/>
      <c r="J1382" s="2"/>
      <c r="K1382" t="s">
        <v>1037</v>
      </c>
      <c r="L1382" s="2">
        <v>44769</v>
      </c>
      <c r="M1382" s="1">
        <f>Tabla1_Resueltas[[#This Row],[Resuelta]]-Tabla1_Resueltas[[#This Row],[Creada]]</f>
        <v>0</v>
      </c>
      <c r="N1382" s="1">
        <f>Tabla1_Resueltas[[#This Row],[Fecha Fin Escalado]]-Tabla1_Resueltas[[#This Row],[Fecha Inicio Escalado]]</f>
        <v>0</v>
      </c>
      <c r="O1382" s="1">
        <f>YEAR(Tabla1_Resueltas[[#This Row],[Resuelta]])</f>
        <v>2022</v>
      </c>
      <c r="P1382" s="1">
        <f>MONTH(Tabla1_Resueltas[[#This Row],[Resuelta]])</f>
        <v>7</v>
      </c>
      <c r="Q1382" s="1">
        <f>_xlfn.PERCENTILE.INC(Tabla1_Resueltas[CicleTime],0.85)</f>
        <v>28</v>
      </c>
      <c r="R1382" s="1">
        <f>_xlfn.PERCENTILE.INC(Tabla1_Resueltas[CicleTime],0.7)</f>
        <v>9</v>
      </c>
      <c r="S1382" s="1">
        <f>_xlfn.PERCENTILE.INC(Tabla1_Resueltas[CicleTime],0.5)</f>
        <v>3</v>
      </c>
    </row>
    <row r="1383" spans="1:19" x14ac:dyDescent="0.35">
      <c r="A1383" t="s">
        <v>19</v>
      </c>
      <c r="B1383" t="s">
        <v>2088</v>
      </c>
      <c r="C1383" t="s">
        <v>20</v>
      </c>
      <c r="D1383" t="s">
        <v>132</v>
      </c>
      <c r="E1383" t="s">
        <v>1426</v>
      </c>
      <c r="F1383">
        <v>5385716</v>
      </c>
      <c r="G1383" s="2">
        <v>44768</v>
      </c>
      <c r="H1383" s="2">
        <v>44784</v>
      </c>
      <c r="I1383" s="2"/>
      <c r="J1383" s="2"/>
      <c r="K1383" t="s">
        <v>1037</v>
      </c>
      <c r="L1383" s="2">
        <v>44768</v>
      </c>
      <c r="M1383" s="1">
        <f>Tabla1_Resueltas[[#This Row],[Resuelta]]-Tabla1_Resueltas[[#This Row],[Creada]]</f>
        <v>0</v>
      </c>
      <c r="N1383" s="1">
        <f>Tabla1_Resueltas[[#This Row],[Fecha Fin Escalado]]-Tabla1_Resueltas[[#This Row],[Fecha Inicio Escalado]]</f>
        <v>0</v>
      </c>
      <c r="O1383" s="1">
        <f>YEAR(Tabla1_Resueltas[[#This Row],[Resuelta]])</f>
        <v>2022</v>
      </c>
      <c r="P1383" s="1">
        <f>MONTH(Tabla1_Resueltas[[#This Row],[Resuelta]])</f>
        <v>7</v>
      </c>
      <c r="Q1383" s="1">
        <f>_xlfn.PERCENTILE.INC(Tabla1_Resueltas[CicleTime],0.85)</f>
        <v>28</v>
      </c>
      <c r="R1383" s="1">
        <f>_xlfn.PERCENTILE.INC(Tabla1_Resueltas[CicleTime],0.7)</f>
        <v>9</v>
      </c>
      <c r="S1383" s="1">
        <f>_xlfn.PERCENTILE.INC(Tabla1_Resueltas[CicleTime],0.5)</f>
        <v>3</v>
      </c>
    </row>
    <row r="1384" spans="1:19" x14ac:dyDescent="0.35">
      <c r="A1384" t="s">
        <v>17</v>
      </c>
      <c r="B1384" t="s">
        <v>2088</v>
      </c>
      <c r="C1384" t="s">
        <v>36</v>
      </c>
      <c r="D1384" t="s">
        <v>132</v>
      </c>
      <c r="E1384" t="s">
        <v>1427</v>
      </c>
      <c r="F1384">
        <v>5384995</v>
      </c>
      <c r="G1384" s="2">
        <v>44768</v>
      </c>
      <c r="H1384" s="2">
        <v>44783</v>
      </c>
      <c r="I1384" s="2"/>
      <c r="J1384" s="2"/>
      <c r="K1384" t="s">
        <v>1037</v>
      </c>
      <c r="L1384" s="2">
        <v>44770</v>
      </c>
      <c r="M1384" s="1">
        <f>Tabla1_Resueltas[[#This Row],[Resuelta]]-Tabla1_Resueltas[[#This Row],[Creada]]</f>
        <v>2</v>
      </c>
      <c r="N1384" s="1">
        <f>Tabla1_Resueltas[[#This Row],[Fecha Fin Escalado]]-Tabla1_Resueltas[[#This Row],[Fecha Inicio Escalado]]</f>
        <v>0</v>
      </c>
      <c r="O1384" s="1">
        <f>YEAR(Tabla1_Resueltas[[#This Row],[Resuelta]])</f>
        <v>2022</v>
      </c>
      <c r="P1384" s="1">
        <f>MONTH(Tabla1_Resueltas[[#This Row],[Resuelta]])</f>
        <v>7</v>
      </c>
      <c r="Q1384" s="1">
        <f>_xlfn.PERCENTILE.INC(Tabla1_Resueltas[CicleTime],0.85)</f>
        <v>28</v>
      </c>
      <c r="R1384" s="1">
        <f>_xlfn.PERCENTILE.INC(Tabla1_Resueltas[CicleTime],0.7)</f>
        <v>9</v>
      </c>
      <c r="S1384" s="1">
        <f>_xlfn.PERCENTILE.INC(Tabla1_Resueltas[CicleTime],0.5)</f>
        <v>3</v>
      </c>
    </row>
    <row r="1385" spans="1:19" x14ac:dyDescent="0.35">
      <c r="A1385" t="s">
        <v>19</v>
      </c>
      <c r="B1385" t="s">
        <v>2084</v>
      </c>
      <c r="C1385" t="s">
        <v>36</v>
      </c>
      <c r="D1385" t="s">
        <v>132</v>
      </c>
      <c r="E1385" t="s">
        <v>1428</v>
      </c>
      <c r="F1385">
        <v>5382396</v>
      </c>
      <c r="G1385" s="2">
        <v>44768</v>
      </c>
      <c r="H1385" s="2">
        <v>44785</v>
      </c>
      <c r="I1385" s="2"/>
      <c r="J1385" s="2"/>
      <c r="K1385" t="s">
        <v>1037</v>
      </c>
      <c r="L1385" s="2">
        <v>44770</v>
      </c>
      <c r="M1385" s="1">
        <f>Tabla1_Resueltas[[#This Row],[Resuelta]]-Tabla1_Resueltas[[#This Row],[Creada]]</f>
        <v>2</v>
      </c>
      <c r="N1385" s="1">
        <f>Tabla1_Resueltas[[#This Row],[Fecha Fin Escalado]]-Tabla1_Resueltas[[#This Row],[Fecha Inicio Escalado]]</f>
        <v>0</v>
      </c>
      <c r="O1385" s="1">
        <f>YEAR(Tabla1_Resueltas[[#This Row],[Resuelta]])</f>
        <v>2022</v>
      </c>
      <c r="P1385" s="1">
        <f>MONTH(Tabla1_Resueltas[[#This Row],[Resuelta]])</f>
        <v>7</v>
      </c>
      <c r="Q1385" s="1">
        <f>_xlfn.PERCENTILE.INC(Tabla1_Resueltas[CicleTime],0.85)</f>
        <v>28</v>
      </c>
      <c r="R1385" s="1">
        <f>_xlfn.PERCENTILE.INC(Tabla1_Resueltas[CicleTime],0.7)</f>
        <v>9</v>
      </c>
      <c r="S1385" s="1">
        <f>_xlfn.PERCENTILE.INC(Tabla1_Resueltas[CicleTime],0.5)</f>
        <v>3</v>
      </c>
    </row>
    <row r="1386" spans="1:19" x14ac:dyDescent="0.35">
      <c r="A1386" t="s">
        <v>19</v>
      </c>
      <c r="B1386" t="s">
        <v>2084</v>
      </c>
      <c r="C1386" t="s">
        <v>20</v>
      </c>
      <c r="D1386" t="s">
        <v>132</v>
      </c>
      <c r="E1386" t="s">
        <v>1429</v>
      </c>
      <c r="F1386">
        <v>5382038</v>
      </c>
      <c r="G1386" s="2">
        <v>44768</v>
      </c>
      <c r="H1386" s="2">
        <v>44783</v>
      </c>
      <c r="I1386" s="2"/>
      <c r="J1386" s="2"/>
      <c r="K1386" t="s">
        <v>1037</v>
      </c>
      <c r="L1386" s="2">
        <v>44768</v>
      </c>
      <c r="M1386" s="1">
        <f>Tabla1_Resueltas[[#This Row],[Resuelta]]-Tabla1_Resueltas[[#This Row],[Creada]]</f>
        <v>0</v>
      </c>
      <c r="N1386" s="1">
        <f>Tabla1_Resueltas[[#This Row],[Fecha Fin Escalado]]-Tabla1_Resueltas[[#This Row],[Fecha Inicio Escalado]]</f>
        <v>0</v>
      </c>
      <c r="O1386" s="1">
        <f>YEAR(Tabla1_Resueltas[[#This Row],[Resuelta]])</f>
        <v>2022</v>
      </c>
      <c r="P1386" s="1">
        <f>MONTH(Tabla1_Resueltas[[#This Row],[Resuelta]])</f>
        <v>7</v>
      </c>
      <c r="Q1386" s="1">
        <f>_xlfn.PERCENTILE.INC(Tabla1_Resueltas[CicleTime],0.85)</f>
        <v>28</v>
      </c>
      <c r="R1386" s="1">
        <f>_xlfn.PERCENTILE.INC(Tabla1_Resueltas[CicleTime],0.7)</f>
        <v>9</v>
      </c>
      <c r="S1386" s="1">
        <f>_xlfn.PERCENTILE.INC(Tabla1_Resueltas[CicleTime],0.5)</f>
        <v>3</v>
      </c>
    </row>
    <row r="1387" spans="1:19" x14ac:dyDescent="0.35">
      <c r="A1387" t="s">
        <v>19</v>
      </c>
      <c r="B1387" t="s">
        <v>2086</v>
      </c>
      <c r="C1387" t="s">
        <v>36</v>
      </c>
      <c r="D1387" t="s">
        <v>132</v>
      </c>
      <c r="E1387" t="s">
        <v>1430</v>
      </c>
      <c r="F1387">
        <v>5382037</v>
      </c>
      <c r="G1387" s="2">
        <v>44768</v>
      </c>
      <c r="H1387" s="2">
        <v>44783</v>
      </c>
      <c r="I1387" s="2">
        <v>44768</v>
      </c>
      <c r="J1387" s="2">
        <v>44768</v>
      </c>
      <c r="K1387" t="s">
        <v>1037</v>
      </c>
      <c r="L1387" s="2">
        <v>44768</v>
      </c>
      <c r="M1387" s="1">
        <f>Tabla1_Resueltas[[#This Row],[Resuelta]]-Tabla1_Resueltas[[#This Row],[Creada]]</f>
        <v>0</v>
      </c>
      <c r="N1387" s="1">
        <f>Tabla1_Resueltas[[#This Row],[Fecha Fin Escalado]]-Tabla1_Resueltas[[#This Row],[Fecha Inicio Escalado]]</f>
        <v>0</v>
      </c>
      <c r="O1387" s="1">
        <f>YEAR(Tabla1_Resueltas[[#This Row],[Resuelta]])</f>
        <v>2022</v>
      </c>
      <c r="P1387" s="1">
        <f>MONTH(Tabla1_Resueltas[[#This Row],[Resuelta]])</f>
        <v>7</v>
      </c>
      <c r="Q1387" s="1">
        <f>_xlfn.PERCENTILE.INC(Tabla1_Resueltas[CicleTime],0.85)</f>
        <v>28</v>
      </c>
      <c r="R1387" s="1">
        <f>_xlfn.PERCENTILE.INC(Tabla1_Resueltas[CicleTime],0.7)</f>
        <v>9</v>
      </c>
      <c r="S1387" s="1">
        <f>_xlfn.PERCENTILE.INC(Tabla1_Resueltas[CicleTime],0.5)</f>
        <v>3</v>
      </c>
    </row>
    <row r="1388" spans="1:19" x14ac:dyDescent="0.35">
      <c r="A1388" t="s">
        <v>19</v>
      </c>
      <c r="B1388" t="s">
        <v>2086</v>
      </c>
      <c r="C1388" t="s">
        <v>20</v>
      </c>
      <c r="D1388" t="s">
        <v>132</v>
      </c>
      <c r="E1388" t="s">
        <v>1431</v>
      </c>
      <c r="F1388">
        <v>5382030</v>
      </c>
      <c r="G1388" s="2">
        <v>44768</v>
      </c>
      <c r="H1388" s="2">
        <v>44783</v>
      </c>
      <c r="I1388" s="2"/>
      <c r="J1388" s="2"/>
      <c r="K1388" t="s">
        <v>1037</v>
      </c>
      <c r="L1388" s="2">
        <v>44768</v>
      </c>
      <c r="M1388" s="1">
        <f>Tabla1_Resueltas[[#This Row],[Resuelta]]-Tabla1_Resueltas[[#This Row],[Creada]]</f>
        <v>0</v>
      </c>
      <c r="N1388" s="1">
        <f>Tabla1_Resueltas[[#This Row],[Fecha Fin Escalado]]-Tabla1_Resueltas[[#This Row],[Fecha Inicio Escalado]]</f>
        <v>0</v>
      </c>
      <c r="O1388" s="1">
        <f>YEAR(Tabla1_Resueltas[[#This Row],[Resuelta]])</f>
        <v>2022</v>
      </c>
      <c r="P1388" s="1">
        <f>MONTH(Tabla1_Resueltas[[#This Row],[Resuelta]])</f>
        <v>7</v>
      </c>
      <c r="Q1388" s="1">
        <f>_xlfn.PERCENTILE.INC(Tabla1_Resueltas[CicleTime],0.85)</f>
        <v>28</v>
      </c>
      <c r="R1388" s="1">
        <f>_xlfn.PERCENTILE.INC(Tabla1_Resueltas[CicleTime],0.7)</f>
        <v>9</v>
      </c>
      <c r="S1388" s="1">
        <f>_xlfn.PERCENTILE.INC(Tabla1_Resueltas[CicleTime],0.5)</f>
        <v>3</v>
      </c>
    </row>
    <row r="1389" spans="1:19" x14ac:dyDescent="0.35">
      <c r="A1389" t="s">
        <v>19</v>
      </c>
      <c r="B1389" t="s">
        <v>2086</v>
      </c>
      <c r="C1389" t="s">
        <v>20</v>
      </c>
      <c r="D1389" t="s">
        <v>132</v>
      </c>
      <c r="E1389" t="s">
        <v>1432</v>
      </c>
      <c r="F1389">
        <v>5382023</v>
      </c>
      <c r="G1389" s="2">
        <v>44768</v>
      </c>
      <c r="H1389" s="2">
        <v>44784</v>
      </c>
      <c r="I1389" s="2"/>
      <c r="J1389" s="2"/>
      <c r="K1389" t="s">
        <v>1037</v>
      </c>
      <c r="L1389" s="2">
        <v>44769</v>
      </c>
      <c r="M1389" s="1">
        <f>Tabla1_Resueltas[[#This Row],[Resuelta]]-Tabla1_Resueltas[[#This Row],[Creada]]</f>
        <v>1</v>
      </c>
      <c r="N1389" s="1">
        <f>Tabla1_Resueltas[[#This Row],[Fecha Fin Escalado]]-Tabla1_Resueltas[[#This Row],[Fecha Inicio Escalado]]</f>
        <v>0</v>
      </c>
      <c r="O1389" s="1">
        <f>YEAR(Tabla1_Resueltas[[#This Row],[Resuelta]])</f>
        <v>2022</v>
      </c>
      <c r="P1389" s="1">
        <f>MONTH(Tabla1_Resueltas[[#This Row],[Resuelta]])</f>
        <v>7</v>
      </c>
      <c r="Q1389" s="1">
        <f>_xlfn.PERCENTILE.INC(Tabla1_Resueltas[CicleTime],0.85)</f>
        <v>28</v>
      </c>
      <c r="R1389" s="1">
        <f>_xlfn.PERCENTILE.INC(Tabla1_Resueltas[CicleTime],0.7)</f>
        <v>9</v>
      </c>
      <c r="S1389" s="1">
        <f>_xlfn.PERCENTILE.INC(Tabla1_Resueltas[CicleTime],0.5)</f>
        <v>3</v>
      </c>
    </row>
    <row r="1390" spans="1:19" x14ac:dyDescent="0.35">
      <c r="A1390" t="s">
        <v>19</v>
      </c>
      <c r="B1390" t="s">
        <v>2084</v>
      </c>
      <c r="C1390" t="s">
        <v>20</v>
      </c>
      <c r="D1390" t="s">
        <v>132</v>
      </c>
      <c r="E1390" t="s">
        <v>1433</v>
      </c>
      <c r="F1390">
        <v>5381688</v>
      </c>
      <c r="G1390" s="2">
        <v>44768</v>
      </c>
      <c r="H1390" s="2">
        <v>44784</v>
      </c>
      <c r="I1390" s="2">
        <v>44768</v>
      </c>
      <c r="J1390" s="2">
        <v>44769</v>
      </c>
      <c r="K1390" t="s">
        <v>1037</v>
      </c>
      <c r="L1390" s="2">
        <v>44769</v>
      </c>
      <c r="M1390" s="1">
        <f>Tabla1_Resueltas[[#This Row],[Resuelta]]-Tabla1_Resueltas[[#This Row],[Creada]]</f>
        <v>1</v>
      </c>
      <c r="N1390" s="1">
        <f>Tabla1_Resueltas[[#This Row],[Fecha Fin Escalado]]-Tabla1_Resueltas[[#This Row],[Fecha Inicio Escalado]]</f>
        <v>1</v>
      </c>
      <c r="O1390" s="1">
        <f>YEAR(Tabla1_Resueltas[[#This Row],[Resuelta]])</f>
        <v>2022</v>
      </c>
      <c r="P1390" s="1">
        <f>MONTH(Tabla1_Resueltas[[#This Row],[Resuelta]])</f>
        <v>7</v>
      </c>
      <c r="Q1390" s="1">
        <f>_xlfn.PERCENTILE.INC(Tabla1_Resueltas[CicleTime],0.85)</f>
        <v>28</v>
      </c>
      <c r="R1390" s="1">
        <f>_xlfn.PERCENTILE.INC(Tabla1_Resueltas[CicleTime],0.7)</f>
        <v>9</v>
      </c>
      <c r="S1390" s="1">
        <f>_xlfn.PERCENTILE.INC(Tabla1_Resueltas[CicleTime],0.5)</f>
        <v>3</v>
      </c>
    </row>
    <row r="1391" spans="1:19" x14ac:dyDescent="0.35">
      <c r="A1391" t="s">
        <v>19</v>
      </c>
      <c r="B1391" t="s">
        <v>2086</v>
      </c>
      <c r="C1391" t="s">
        <v>20</v>
      </c>
      <c r="D1391" t="s">
        <v>132</v>
      </c>
      <c r="E1391" t="s">
        <v>1434</v>
      </c>
      <c r="F1391">
        <v>5381687</v>
      </c>
      <c r="G1391" s="2">
        <v>44768</v>
      </c>
      <c r="H1391" s="2">
        <v>44785</v>
      </c>
      <c r="I1391" s="2">
        <v>44768</v>
      </c>
      <c r="J1391" s="2">
        <v>44770</v>
      </c>
      <c r="K1391" t="s">
        <v>1037</v>
      </c>
      <c r="L1391" s="2">
        <v>44770</v>
      </c>
      <c r="M1391" s="1">
        <f>Tabla1_Resueltas[[#This Row],[Resuelta]]-Tabla1_Resueltas[[#This Row],[Creada]]</f>
        <v>2</v>
      </c>
      <c r="N1391" s="1">
        <f>Tabla1_Resueltas[[#This Row],[Fecha Fin Escalado]]-Tabla1_Resueltas[[#This Row],[Fecha Inicio Escalado]]</f>
        <v>2</v>
      </c>
      <c r="O1391" s="1">
        <f>YEAR(Tabla1_Resueltas[[#This Row],[Resuelta]])</f>
        <v>2022</v>
      </c>
      <c r="P1391" s="1">
        <f>MONTH(Tabla1_Resueltas[[#This Row],[Resuelta]])</f>
        <v>7</v>
      </c>
      <c r="Q1391" s="1">
        <f>_xlfn.PERCENTILE.INC(Tabla1_Resueltas[CicleTime],0.85)</f>
        <v>28</v>
      </c>
      <c r="R1391" s="1">
        <f>_xlfn.PERCENTILE.INC(Tabla1_Resueltas[CicleTime],0.7)</f>
        <v>9</v>
      </c>
      <c r="S1391" s="1">
        <f>_xlfn.PERCENTILE.INC(Tabla1_Resueltas[CicleTime],0.5)</f>
        <v>3</v>
      </c>
    </row>
    <row r="1392" spans="1:19" x14ac:dyDescent="0.35">
      <c r="A1392" t="s">
        <v>19</v>
      </c>
      <c r="B1392" t="s">
        <v>2084</v>
      </c>
      <c r="C1392" t="s">
        <v>36</v>
      </c>
      <c r="D1392" t="s">
        <v>132</v>
      </c>
      <c r="E1392" t="s">
        <v>1435</v>
      </c>
      <c r="F1392">
        <v>5381673</v>
      </c>
      <c r="G1392" s="2">
        <v>44768</v>
      </c>
      <c r="H1392" s="2">
        <v>44783</v>
      </c>
      <c r="I1392" s="2"/>
      <c r="J1392" s="2"/>
      <c r="K1392" t="s">
        <v>1037</v>
      </c>
      <c r="L1392" s="2">
        <v>44768</v>
      </c>
      <c r="M1392" s="1">
        <f>Tabla1_Resueltas[[#This Row],[Resuelta]]-Tabla1_Resueltas[[#This Row],[Creada]]</f>
        <v>0</v>
      </c>
      <c r="N1392" s="1">
        <f>Tabla1_Resueltas[[#This Row],[Fecha Fin Escalado]]-Tabla1_Resueltas[[#This Row],[Fecha Inicio Escalado]]</f>
        <v>0</v>
      </c>
      <c r="O1392" s="1">
        <f>YEAR(Tabla1_Resueltas[[#This Row],[Resuelta]])</f>
        <v>2022</v>
      </c>
      <c r="P1392" s="1">
        <f>MONTH(Tabla1_Resueltas[[#This Row],[Resuelta]])</f>
        <v>7</v>
      </c>
      <c r="Q1392" s="1">
        <f>_xlfn.PERCENTILE.INC(Tabla1_Resueltas[CicleTime],0.85)</f>
        <v>28</v>
      </c>
      <c r="R1392" s="1">
        <f>_xlfn.PERCENTILE.INC(Tabla1_Resueltas[CicleTime],0.7)</f>
        <v>9</v>
      </c>
      <c r="S1392" s="1">
        <f>_xlfn.PERCENTILE.INC(Tabla1_Resueltas[CicleTime],0.5)</f>
        <v>3</v>
      </c>
    </row>
    <row r="1393" spans="1:19" x14ac:dyDescent="0.35">
      <c r="A1393" t="s">
        <v>19</v>
      </c>
      <c r="B1393" t="s">
        <v>2084</v>
      </c>
      <c r="C1393" t="s">
        <v>36</v>
      </c>
      <c r="D1393" t="s">
        <v>132</v>
      </c>
      <c r="E1393" t="s">
        <v>1436</v>
      </c>
      <c r="F1393">
        <v>5381667</v>
      </c>
      <c r="G1393" s="2">
        <v>44768</v>
      </c>
      <c r="H1393" s="2">
        <v>44783</v>
      </c>
      <c r="I1393" s="2"/>
      <c r="J1393" s="2"/>
      <c r="K1393" t="s">
        <v>1037</v>
      </c>
      <c r="L1393" s="2">
        <v>44768</v>
      </c>
      <c r="M1393" s="1">
        <f>Tabla1_Resueltas[[#This Row],[Resuelta]]-Tabla1_Resueltas[[#This Row],[Creada]]</f>
        <v>0</v>
      </c>
      <c r="N1393" s="1">
        <f>Tabla1_Resueltas[[#This Row],[Fecha Fin Escalado]]-Tabla1_Resueltas[[#This Row],[Fecha Inicio Escalado]]</f>
        <v>0</v>
      </c>
      <c r="O1393" s="1">
        <f>YEAR(Tabla1_Resueltas[[#This Row],[Resuelta]])</f>
        <v>2022</v>
      </c>
      <c r="P1393" s="1">
        <f>MONTH(Tabla1_Resueltas[[#This Row],[Resuelta]])</f>
        <v>7</v>
      </c>
      <c r="Q1393" s="1">
        <f>_xlfn.PERCENTILE.INC(Tabla1_Resueltas[CicleTime],0.85)</f>
        <v>28</v>
      </c>
      <c r="R1393" s="1">
        <f>_xlfn.PERCENTILE.INC(Tabla1_Resueltas[CicleTime],0.7)</f>
        <v>9</v>
      </c>
      <c r="S1393" s="1">
        <f>_xlfn.PERCENTILE.INC(Tabla1_Resueltas[CicleTime],0.5)</f>
        <v>3</v>
      </c>
    </row>
    <row r="1394" spans="1:19" x14ac:dyDescent="0.35">
      <c r="A1394" t="s">
        <v>19</v>
      </c>
      <c r="B1394" t="s">
        <v>2084</v>
      </c>
      <c r="C1394" t="s">
        <v>36</v>
      </c>
      <c r="D1394" t="s">
        <v>132</v>
      </c>
      <c r="E1394" t="s">
        <v>1437</v>
      </c>
      <c r="F1394">
        <v>5381666</v>
      </c>
      <c r="G1394" s="2">
        <v>44768</v>
      </c>
      <c r="H1394" s="2">
        <v>44783</v>
      </c>
      <c r="I1394" s="2"/>
      <c r="J1394" s="2"/>
      <c r="K1394" t="s">
        <v>1037</v>
      </c>
      <c r="L1394" s="2">
        <v>44768</v>
      </c>
      <c r="M1394" s="1">
        <f>Tabla1_Resueltas[[#This Row],[Resuelta]]-Tabla1_Resueltas[[#This Row],[Creada]]</f>
        <v>0</v>
      </c>
      <c r="N1394" s="1">
        <f>Tabla1_Resueltas[[#This Row],[Fecha Fin Escalado]]-Tabla1_Resueltas[[#This Row],[Fecha Inicio Escalado]]</f>
        <v>0</v>
      </c>
      <c r="O1394" s="1">
        <f>YEAR(Tabla1_Resueltas[[#This Row],[Resuelta]])</f>
        <v>2022</v>
      </c>
      <c r="P1394" s="1">
        <f>MONTH(Tabla1_Resueltas[[#This Row],[Resuelta]])</f>
        <v>7</v>
      </c>
      <c r="Q1394" s="1">
        <f>_xlfn.PERCENTILE.INC(Tabla1_Resueltas[CicleTime],0.85)</f>
        <v>28</v>
      </c>
      <c r="R1394" s="1">
        <f>_xlfn.PERCENTILE.INC(Tabla1_Resueltas[CicleTime],0.7)</f>
        <v>9</v>
      </c>
      <c r="S1394" s="1">
        <f>_xlfn.PERCENTILE.INC(Tabla1_Resueltas[CicleTime],0.5)</f>
        <v>3</v>
      </c>
    </row>
    <row r="1395" spans="1:19" x14ac:dyDescent="0.35">
      <c r="A1395" t="s">
        <v>19</v>
      </c>
      <c r="B1395" t="s">
        <v>2084</v>
      </c>
      <c r="C1395" t="s">
        <v>36</v>
      </c>
      <c r="D1395" t="s">
        <v>132</v>
      </c>
      <c r="E1395" t="s">
        <v>1438</v>
      </c>
      <c r="F1395">
        <v>5381836</v>
      </c>
      <c r="G1395" s="2">
        <v>44768</v>
      </c>
      <c r="H1395" s="2">
        <v>44783</v>
      </c>
      <c r="I1395" s="2"/>
      <c r="J1395" s="2"/>
      <c r="K1395" t="s">
        <v>1037</v>
      </c>
      <c r="L1395" s="2">
        <v>44768</v>
      </c>
      <c r="M1395" s="1">
        <f>Tabla1_Resueltas[[#This Row],[Resuelta]]-Tabla1_Resueltas[[#This Row],[Creada]]</f>
        <v>0</v>
      </c>
      <c r="N1395" s="1">
        <f>Tabla1_Resueltas[[#This Row],[Fecha Fin Escalado]]-Tabla1_Resueltas[[#This Row],[Fecha Inicio Escalado]]</f>
        <v>0</v>
      </c>
      <c r="O1395" s="1">
        <f>YEAR(Tabla1_Resueltas[[#This Row],[Resuelta]])</f>
        <v>2022</v>
      </c>
      <c r="P1395" s="1">
        <f>MONTH(Tabla1_Resueltas[[#This Row],[Resuelta]])</f>
        <v>7</v>
      </c>
      <c r="Q1395" s="1">
        <f>_xlfn.PERCENTILE.INC(Tabla1_Resueltas[CicleTime],0.85)</f>
        <v>28</v>
      </c>
      <c r="R1395" s="1">
        <f>_xlfn.PERCENTILE.INC(Tabla1_Resueltas[CicleTime],0.7)</f>
        <v>9</v>
      </c>
      <c r="S1395" s="1">
        <f>_xlfn.PERCENTILE.INC(Tabla1_Resueltas[CicleTime],0.5)</f>
        <v>3</v>
      </c>
    </row>
    <row r="1396" spans="1:19" x14ac:dyDescent="0.35">
      <c r="A1396" t="s">
        <v>19</v>
      </c>
      <c r="B1396" t="s">
        <v>2088</v>
      </c>
      <c r="C1396" t="s">
        <v>20</v>
      </c>
      <c r="D1396" t="s">
        <v>132</v>
      </c>
      <c r="E1396" t="s">
        <v>1439</v>
      </c>
      <c r="F1396">
        <v>5368895</v>
      </c>
      <c r="G1396" s="2">
        <v>44763</v>
      </c>
      <c r="H1396" s="2">
        <v>44783</v>
      </c>
      <c r="I1396" s="2"/>
      <c r="J1396" s="2"/>
      <c r="K1396" t="s">
        <v>1037</v>
      </c>
      <c r="L1396" s="2">
        <v>44764</v>
      </c>
      <c r="M1396" s="1">
        <f>Tabla1_Resueltas[[#This Row],[Resuelta]]-Tabla1_Resueltas[[#This Row],[Creada]]</f>
        <v>1</v>
      </c>
      <c r="N1396" s="1">
        <f>Tabla1_Resueltas[[#This Row],[Fecha Fin Escalado]]-Tabla1_Resueltas[[#This Row],[Fecha Inicio Escalado]]</f>
        <v>0</v>
      </c>
      <c r="O1396" s="1">
        <f>YEAR(Tabla1_Resueltas[[#This Row],[Resuelta]])</f>
        <v>2022</v>
      </c>
      <c r="P1396" s="1">
        <f>MONTH(Tabla1_Resueltas[[#This Row],[Resuelta]])</f>
        <v>7</v>
      </c>
      <c r="Q1396" s="1">
        <f>_xlfn.PERCENTILE.INC(Tabla1_Resueltas[CicleTime],0.85)</f>
        <v>28</v>
      </c>
      <c r="R1396" s="1">
        <f>_xlfn.PERCENTILE.INC(Tabla1_Resueltas[CicleTime],0.7)</f>
        <v>9</v>
      </c>
      <c r="S1396" s="1">
        <f>_xlfn.PERCENTILE.INC(Tabla1_Resueltas[CicleTime],0.5)</f>
        <v>3</v>
      </c>
    </row>
    <row r="1397" spans="1:19" x14ac:dyDescent="0.35">
      <c r="A1397" t="s">
        <v>17</v>
      </c>
      <c r="B1397" t="s">
        <v>2083</v>
      </c>
      <c r="C1397" t="s">
        <v>18</v>
      </c>
      <c r="D1397" t="s">
        <v>132</v>
      </c>
      <c r="E1397" t="s">
        <v>1440</v>
      </c>
      <c r="F1397">
        <v>5367795</v>
      </c>
      <c r="G1397" s="2">
        <v>44763</v>
      </c>
      <c r="H1397" s="2">
        <v>44778</v>
      </c>
      <c r="I1397" s="2"/>
      <c r="J1397" s="2"/>
      <c r="K1397" t="s">
        <v>1037</v>
      </c>
      <c r="L1397" s="2">
        <v>44763</v>
      </c>
      <c r="M1397" s="1">
        <f>Tabla1_Resueltas[[#This Row],[Resuelta]]-Tabla1_Resueltas[[#This Row],[Creada]]</f>
        <v>0</v>
      </c>
      <c r="N1397" s="1">
        <f>Tabla1_Resueltas[[#This Row],[Fecha Fin Escalado]]-Tabla1_Resueltas[[#This Row],[Fecha Inicio Escalado]]</f>
        <v>0</v>
      </c>
      <c r="O1397" s="1">
        <f>YEAR(Tabla1_Resueltas[[#This Row],[Resuelta]])</f>
        <v>2022</v>
      </c>
      <c r="P1397" s="1">
        <f>MONTH(Tabla1_Resueltas[[#This Row],[Resuelta]])</f>
        <v>7</v>
      </c>
      <c r="Q1397" s="1">
        <f>_xlfn.PERCENTILE.INC(Tabla1_Resueltas[CicleTime],0.85)</f>
        <v>28</v>
      </c>
      <c r="R1397" s="1">
        <f>_xlfn.PERCENTILE.INC(Tabla1_Resueltas[CicleTime],0.7)</f>
        <v>9</v>
      </c>
      <c r="S1397" s="1">
        <f>_xlfn.PERCENTILE.INC(Tabla1_Resueltas[CicleTime],0.5)</f>
        <v>3</v>
      </c>
    </row>
    <row r="1398" spans="1:19" x14ac:dyDescent="0.35">
      <c r="A1398" t="s">
        <v>19</v>
      </c>
      <c r="B1398" t="s">
        <v>2084</v>
      </c>
      <c r="C1398" t="s">
        <v>20</v>
      </c>
      <c r="D1398" t="s">
        <v>132</v>
      </c>
      <c r="E1398" t="s">
        <v>1441</v>
      </c>
      <c r="F1398">
        <v>5367308</v>
      </c>
      <c r="G1398" s="2">
        <v>44763</v>
      </c>
      <c r="H1398" s="2">
        <v>44778</v>
      </c>
      <c r="I1398" s="2"/>
      <c r="J1398" s="2"/>
      <c r="K1398" t="s">
        <v>1037</v>
      </c>
      <c r="L1398" s="2">
        <v>44768</v>
      </c>
      <c r="M1398" s="1">
        <f>Tabla1_Resueltas[[#This Row],[Resuelta]]-Tabla1_Resueltas[[#This Row],[Creada]]</f>
        <v>5</v>
      </c>
      <c r="N1398" s="1">
        <f>Tabla1_Resueltas[[#This Row],[Fecha Fin Escalado]]-Tabla1_Resueltas[[#This Row],[Fecha Inicio Escalado]]</f>
        <v>0</v>
      </c>
      <c r="O1398" s="1">
        <f>YEAR(Tabla1_Resueltas[[#This Row],[Resuelta]])</f>
        <v>2022</v>
      </c>
      <c r="P1398" s="1">
        <f>MONTH(Tabla1_Resueltas[[#This Row],[Resuelta]])</f>
        <v>7</v>
      </c>
      <c r="Q1398" s="1">
        <f>_xlfn.PERCENTILE.INC(Tabla1_Resueltas[CicleTime],0.85)</f>
        <v>28</v>
      </c>
      <c r="R1398" s="1">
        <f>_xlfn.PERCENTILE.INC(Tabla1_Resueltas[CicleTime],0.7)</f>
        <v>9</v>
      </c>
      <c r="S1398" s="1">
        <f>_xlfn.PERCENTILE.INC(Tabla1_Resueltas[CicleTime],0.5)</f>
        <v>3</v>
      </c>
    </row>
    <row r="1399" spans="1:19" x14ac:dyDescent="0.35">
      <c r="A1399" t="s">
        <v>17</v>
      </c>
      <c r="B1399" t="s">
        <v>2083</v>
      </c>
      <c r="C1399" t="s">
        <v>20</v>
      </c>
      <c r="D1399" t="s">
        <v>132</v>
      </c>
      <c r="E1399" t="s">
        <v>1442</v>
      </c>
      <c r="F1399">
        <v>5367062</v>
      </c>
      <c r="G1399" s="2">
        <v>44763</v>
      </c>
      <c r="H1399" s="2">
        <v>44778</v>
      </c>
      <c r="I1399" s="2"/>
      <c r="J1399" s="2"/>
      <c r="K1399" t="s">
        <v>1037</v>
      </c>
      <c r="L1399" s="2">
        <v>44763</v>
      </c>
      <c r="M1399" s="1">
        <f>Tabla1_Resueltas[[#This Row],[Resuelta]]-Tabla1_Resueltas[[#This Row],[Creada]]</f>
        <v>0</v>
      </c>
      <c r="N1399" s="1">
        <f>Tabla1_Resueltas[[#This Row],[Fecha Fin Escalado]]-Tabla1_Resueltas[[#This Row],[Fecha Inicio Escalado]]</f>
        <v>0</v>
      </c>
      <c r="O1399" s="1">
        <f>YEAR(Tabla1_Resueltas[[#This Row],[Resuelta]])</f>
        <v>2022</v>
      </c>
      <c r="P1399" s="1">
        <f>MONTH(Tabla1_Resueltas[[#This Row],[Resuelta]])</f>
        <v>7</v>
      </c>
      <c r="Q1399" s="1">
        <f>_xlfn.PERCENTILE.INC(Tabla1_Resueltas[CicleTime],0.85)</f>
        <v>28</v>
      </c>
      <c r="R1399" s="1">
        <f>_xlfn.PERCENTILE.INC(Tabla1_Resueltas[CicleTime],0.7)</f>
        <v>9</v>
      </c>
      <c r="S1399" s="1">
        <f>_xlfn.PERCENTILE.INC(Tabla1_Resueltas[CicleTime],0.5)</f>
        <v>3</v>
      </c>
    </row>
    <row r="1400" spans="1:19" x14ac:dyDescent="0.35">
      <c r="A1400" t="s">
        <v>17</v>
      </c>
      <c r="B1400" t="s">
        <v>2092</v>
      </c>
      <c r="C1400" t="s">
        <v>36</v>
      </c>
      <c r="D1400" t="s">
        <v>132</v>
      </c>
      <c r="E1400" t="s">
        <v>1443</v>
      </c>
      <c r="F1400">
        <v>5366509</v>
      </c>
      <c r="G1400" s="2">
        <v>44763</v>
      </c>
      <c r="H1400" s="2">
        <v>44778</v>
      </c>
      <c r="I1400" s="2"/>
      <c r="J1400" s="2"/>
      <c r="K1400" t="s">
        <v>1037</v>
      </c>
      <c r="L1400" s="2">
        <v>44763</v>
      </c>
      <c r="M1400" s="1">
        <f>Tabla1_Resueltas[[#This Row],[Resuelta]]-Tabla1_Resueltas[[#This Row],[Creada]]</f>
        <v>0</v>
      </c>
      <c r="N1400" s="1">
        <f>Tabla1_Resueltas[[#This Row],[Fecha Fin Escalado]]-Tabla1_Resueltas[[#This Row],[Fecha Inicio Escalado]]</f>
        <v>0</v>
      </c>
      <c r="O1400" s="1">
        <f>YEAR(Tabla1_Resueltas[[#This Row],[Resuelta]])</f>
        <v>2022</v>
      </c>
      <c r="P1400" s="1">
        <f>MONTH(Tabla1_Resueltas[[#This Row],[Resuelta]])</f>
        <v>7</v>
      </c>
      <c r="Q1400" s="1">
        <f>_xlfn.PERCENTILE.INC(Tabla1_Resueltas[CicleTime],0.85)</f>
        <v>28</v>
      </c>
      <c r="R1400" s="1">
        <f>_xlfn.PERCENTILE.INC(Tabla1_Resueltas[CicleTime],0.7)</f>
        <v>9</v>
      </c>
      <c r="S1400" s="1">
        <f>_xlfn.PERCENTILE.INC(Tabla1_Resueltas[CicleTime],0.5)</f>
        <v>3</v>
      </c>
    </row>
    <row r="1401" spans="1:19" x14ac:dyDescent="0.35">
      <c r="A1401" t="s">
        <v>19</v>
      </c>
      <c r="B1401" t="s">
        <v>2086</v>
      </c>
      <c r="C1401" t="s">
        <v>20</v>
      </c>
      <c r="D1401" t="s">
        <v>132</v>
      </c>
      <c r="E1401" t="s">
        <v>1444</v>
      </c>
      <c r="F1401">
        <v>5364846</v>
      </c>
      <c r="G1401" s="2">
        <v>44763</v>
      </c>
      <c r="H1401" s="2">
        <v>44783</v>
      </c>
      <c r="I1401" s="2">
        <v>44763</v>
      </c>
      <c r="J1401" s="2">
        <v>44768</v>
      </c>
      <c r="K1401" t="s">
        <v>1037</v>
      </c>
      <c r="L1401" s="2">
        <v>44768</v>
      </c>
      <c r="M1401" s="1">
        <f>Tabla1_Resueltas[[#This Row],[Resuelta]]-Tabla1_Resueltas[[#This Row],[Creada]]</f>
        <v>5</v>
      </c>
      <c r="N1401" s="1">
        <f>Tabla1_Resueltas[[#This Row],[Fecha Fin Escalado]]-Tabla1_Resueltas[[#This Row],[Fecha Inicio Escalado]]</f>
        <v>5</v>
      </c>
      <c r="O1401" s="1">
        <f>YEAR(Tabla1_Resueltas[[#This Row],[Resuelta]])</f>
        <v>2022</v>
      </c>
      <c r="P1401" s="1">
        <f>MONTH(Tabla1_Resueltas[[#This Row],[Resuelta]])</f>
        <v>7</v>
      </c>
      <c r="Q1401" s="1">
        <f>_xlfn.PERCENTILE.INC(Tabla1_Resueltas[CicleTime],0.85)</f>
        <v>28</v>
      </c>
      <c r="R1401" s="1">
        <f>_xlfn.PERCENTILE.INC(Tabla1_Resueltas[CicleTime],0.7)</f>
        <v>9</v>
      </c>
      <c r="S1401" s="1">
        <f>_xlfn.PERCENTILE.INC(Tabla1_Resueltas[CicleTime],0.5)</f>
        <v>3</v>
      </c>
    </row>
    <row r="1402" spans="1:19" x14ac:dyDescent="0.35">
      <c r="A1402" t="s">
        <v>19</v>
      </c>
      <c r="B1402" t="s">
        <v>2086</v>
      </c>
      <c r="C1402" t="s">
        <v>20</v>
      </c>
      <c r="D1402" t="s">
        <v>132</v>
      </c>
      <c r="E1402" t="s">
        <v>1445</v>
      </c>
      <c r="F1402">
        <v>5365013</v>
      </c>
      <c r="G1402" s="2">
        <v>44763</v>
      </c>
      <c r="H1402" s="2">
        <v>44785</v>
      </c>
      <c r="I1402" s="2">
        <v>44763</v>
      </c>
      <c r="J1402" s="2">
        <v>44770</v>
      </c>
      <c r="K1402" t="s">
        <v>1037</v>
      </c>
      <c r="L1402" s="2">
        <v>44770</v>
      </c>
      <c r="M1402" s="1">
        <f>Tabla1_Resueltas[[#This Row],[Resuelta]]-Tabla1_Resueltas[[#This Row],[Creada]]</f>
        <v>7</v>
      </c>
      <c r="N1402" s="1">
        <f>Tabla1_Resueltas[[#This Row],[Fecha Fin Escalado]]-Tabla1_Resueltas[[#This Row],[Fecha Inicio Escalado]]</f>
        <v>7</v>
      </c>
      <c r="O1402" s="1">
        <f>YEAR(Tabla1_Resueltas[[#This Row],[Resuelta]])</f>
        <v>2022</v>
      </c>
      <c r="P1402" s="1">
        <f>MONTH(Tabla1_Resueltas[[#This Row],[Resuelta]])</f>
        <v>7</v>
      </c>
      <c r="Q1402" s="1">
        <f>_xlfn.PERCENTILE.INC(Tabla1_Resueltas[CicleTime],0.85)</f>
        <v>28</v>
      </c>
      <c r="R1402" s="1">
        <f>_xlfn.PERCENTILE.INC(Tabla1_Resueltas[CicleTime],0.7)</f>
        <v>9</v>
      </c>
      <c r="S1402" s="1">
        <f>_xlfn.PERCENTILE.INC(Tabla1_Resueltas[CicleTime],0.5)</f>
        <v>3</v>
      </c>
    </row>
    <row r="1403" spans="1:19" x14ac:dyDescent="0.35">
      <c r="A1403" t="s">
        <v>19</v>
      </c>
      <c r="B1403" t="s">
        <v>2084</v>
      </c>
      <c r="C1403" t="s">
        <v>36</v>
      </c>
      <c r="D1403" t="s">
        <v>132</v>
      </c>
      <c r="E1403" t="s">
        <v>1446</v>
      </c>
      <c r="F1403">
        <v>5362840</v>
      </c>
      <c r="G1403" s="2">
        <v>44762</v>
      </c>
      <c r="H1403" s="2">
        <v>44778</v>
      </c>
      <c r="I1403" s="2"/>
      <c r="J1403" s="2"/>
      <c r="K1403" t="s">
        <v>1037</v>
      </c>
      <c r="L1403" s="2">
        <v>44763</v>
      </c>
      <c r="M1403" s="1">
        <f>Tabla1_Resueltas[[#This Row],[Resuelta]]-Tabla1_Resueltas[[#This Row],[Creada]]</f>
        <v>1</v>
      </c>
      <c r="N1403" s="1">
        <f>Tabla1_Resueltas[[#This Row],[Fecha Fin Escalado]]-Tabla1_Resueltas[[#This Row],[Fecha Inicio Escalado]]</f>
        <v>0</v>
      </c>
      <c r="O1403" s="1">
        <f>YEAR(Tabla1_Resueltas[[#This Row],[Resuelta]])</f>
        <v>2022</v>
      </c>
      <c r="P1403" s="1">
        <f>MONTH(Tabla1_Resueltas[[#This Row],[Resuelta]])</f>
        <v>7</v>
      </c>
      <c r="Q1403" s="1">
        <f>_xlfn.PERCENTILE.INC(Tabla1_Resueltas[CicleTime],0.85)</f>
        <v>28</v>
      </c>
      <c r="R1403" s="1">
        <f>_xlfn.PERCENTILE.INC(Tabla1_Resueltas[CicleTime],0.7)</f>
        <v>9</v>
      </c>
      <c r="S1403" s="1">
        <f>_xlfn.PERCENTILE.INC(Tabla1_Resueltas[CicleTime],0.5)</f>
        <v>3</v>
      </c>
    </row>
    <row r="1404" spans="1:19" x14ac:dyDescent="0.35">
      <c r="A1404" t="s">
        <v>19</v>
      </c>
      <c r="B1404" t="s">
        <v>2084</v>
      </c>
      <c r="C1404" t="s">
        <v>20</v>
      </c>
      <c r="D1404" t="s">
        <v>132</v>
      </c>
      <c r="E1404" t="s">
        <v>1447</v>
      </c>
      <c r="F1404">
        <v>5359718</v>
      </c>
      <c r="G1404" s="2">
        <v>44762</v>
      </c>
      <c r="H1404" s="2">
        <v>44778</v>
      </c>
      <c r="I1404" s="2">
        <v>44762</v>
      </c>
      <c r="J1404" s="2">
        <v>44762</v>
      </c>
      <c r="K1404" t="s">
        <v>1037</v>
      </c>
      <c r="L1404" s="2">
        <v>44762</v>
      </c>
      <c r="M1404" s="1">
        <f>Tabla1_Resueltas[[#This Row],[Resuelta]]-Tabla1_Resueltas[[#This Row],[Creada]]</f>
        <v>0</v>
      </c>
      <c r="N1404" s="1">
        <f>Tabla1_Resueltas[[#This Row],[Fecha Fin Escalado]]-Tabla1_Resueltas[[#This Row],[Fecha Inicio Escalado]]</f>
        <v>0</v>
      </c>
      <c r="O1404" s="1">
        <f>YEAR(Tabla1_Resueltas[[#This Row],[Resuelta]])</f>
        <v>2022</v>
      </c>
      <c r="P1404" s="1">
        <f>MONTH(Tabla1_Resueltas[[#This Row],[Resuelta]])</f>
        <v>7</v>
      </c>
      <c r="Q1404" s="1">
        <f>_xlfn.PERCENTILE.INC(Tabla1_Resueltas[CicleTime],0.85)</f>
        <v>28</v>
      </c>
      <c r="R1404" s="1">
        <f>_xlfn.PERCENTILE.INC(Tabla1_Resueltas[CicleTime],0.7)</f>
        <v>9</v>
      </c>
      <c r="S1404" s="1">
        <f>_xlfn.PERCENTILE.INC(Tabla1_Resueltas[CicleTime],0.5)</f>
        <v>3</v>
      </c>
    </row>
    <row r="1405" spans="1:19" x14ac:dyDescent="0.35">
      <c r="A1405" t="s">
        <v>19</v>
      </c>
      <c r="B1405" t="s">
        <v>2084</v>
      </c>
      <c r="C1405" t="s">
        <v>20</v>
      </c>
      <c r="D1405" t="s">
        <v>132</v>
      </c>
      <c r="E1405" t="s">
        <v>1448</v>
      </c>
      <c r="F1405">
        <v>5358881</v>
      </c>
      <c r="G1405" s="2">
        <v>44762</v>
      </c>
      <c r="H1405" s="2">
        <v>44777</v>
      </c>
      <c r="I1405" s="2"/>
      <c r="J1405" s="2"/>
      <c r="K1405" t="s">
        <v>1037</v>
      </c>
      <c r="L1405" s="2">
        <v>44762</v>
      </c>
      <c r="M1405" s="1">
        <f>Tabla1_Resueltas[[#This Row],[Resuelta]]-Tabla1_Resueltas[[#This Row],[Creada]]</f>
        <v>0</v>
      </c>
      <c r="N1405" s="1">
        <f>Tabla1_Resueltas[[#This Row],[Fecha Fin Escalado]]-Tabla1_Resueltas[[#This Row],[Fecha Inicio Escalado]]</f>
        <v>0</v>
      </c>
      <c r="O1405" s="1">
        <f>YEAR(Tabla1_Resueltas[[#This Row],[Resuelta]])</f>
        <v>2022</v>
      </c>
      <c r="P1405" s="1">
        <f>MONTH(Tabla1_Resueltas[[#This Row],[Resuelta]])</f>
        <v>7</v>
      </c>
      <c r="Q1405" s="1">
        <f>_xlfn.PERCENTILE.INC(Tabla1_Resueltas[CicleTime],0.85)</f>
        <v>28</v>
      </c>
      <c r="R1405" s="1">
        <f>_xlfn.PERCENTILE.INC(Tabla1_Resueltas[CicleTime],0.7)</f>
        <v>9</v>
      </c>
      <c r="S1405" s="1">
        <f>_xlfn.PERCENTILE.INC(Tabla1_Resueltas[CicleTime],0.5)</f>
        <v>3</v>
      </c>
    </row>
    <row r="1406" spans="1:19" x14ac:dyDescent="0.35">
      <c r="A1406" t="s">
        <v>19</v>
      </c>
      <c r="B1406" t="s">
        <v>2090</v>
      </c>
      <c r="C1406" t="s">
        <v>18</v>
      </c>
      <c r="D1406" t="s">
        <v>132</v>
      </c>
      <c r="E1406" t="s">
        <v>1449</v>
      </c>
      <c r="F1406">
        <v>5356307</v>
      </c>
      <c r="G1406" s="2">
        <v>44761</v>
      </c>
      <c r="H1406" s="2">
        <v>44786</v>
      </c>
      <c r="I1406" s="2"/>
      <c r="J1406" s="2"/>
      <c r="K1406" t="s">
        <v>1037</v>
      </c>
      <c r="L1406" s="2">
        <v>44770</v>
      </c>
      <c r="M1406" s="1">
        <f>Tabla1_Resueltas[[#This Row],[Resuelta]]-Tabla1_Resueltas[[#This Row],[Creada]]</f>
        <v>9</v>
      </c>
      <c r="N1406" s="1">
        <f>Tabla1_Resueltas[[#This Row],[Fecha Fin Escalado]]-Tabla1_Resueltas[[#This Row],[Fecha Inicio Escalado]]</f>
        <v>0</v>
      </c>
      <c r="O1406" s="1">
        <f>YEAR(Tabla1_Resueltas[[#This Row],[Resuelta]])</f>
        <v>2022</v>
      </c>
      <c r="P1406" s="1">
        <f>MONTH(Tabla1_Resueltas[[#This Row],[Resuelta]])</f>
        <v>7</v>
      </c>
      <c r="Q1406" s="1">
        <f>_xlfn.PERCENTILE.INC(Tabla1_Resueltas[CicleTime],0.85)</f>
        <v>28</v>
      </c>
      <c r="R1406" s="1">
        <f>_xlfn.PERCENTILE.INC(Tabla1_Resueltas[CicleTime],0.7)</f>
        <v>9</v>
      </c>
      <c r="S1406" s="1">
        <f>_xlfn.PERCENTILE.INC(Tabla1_Resueltas[CicleTime],0.5)</f>
        <v>3</v>
      </c>
    </row>
    <row r="1407" spans="1:19" x14ac:dyDescent="0.35">
      <c r="A1407" t="s">
        <v>17</v>
      </c>
      <c r="B1407" t="s">
        <v>2083</v>
      </c>
      <c r="C1407" t="s">
        <v>18</v>
      </c>
      <c r="D1407" t="s">
        <v>132</v>
      </c>
      <c r="E1407" t="s">
        <v>1450</v>
      </c>
      <c r="F1407">
        <v>5353560</v>
      </c>
      <c r="G1407" s="2">
        <v>44761</v>
      </c>
      <c r="H1407" s="2">
        <v>44776</v>
      </c>
      <c r="I1407" s="2"/>
      <c r="J1407" s="2"/>
      <c r="K1407" t="s">
        <v>1037</v>
      </c>
      <c r="L1407" s="2">
        <v>44761</v>
      </c>
      <c r="M1407" s="1">
        <f>Tabla1_Resueltas[[#This Row],[Resuelta]]-Tabla1_Resueltas[[#This Row],[Creada]]</f>
        <v>0</v>
      </c>
      <c r="N1407" s="1">
        <f>Tabla1_Resueltas[[#This Row],[Fecha Fin Escalado]]-Tabla1_Resueltas[[#This Row],[Fecha Inicio Escalado]]</f>
        <v>0</v>
      </c>
      <c r="O1407" s="1">
        <f>YEAR(Tabla1_Resueltas[[#This Row],[Resuelta]])</f>
        <v>2022</v>
      </c>
      <c r="P1407" s="1">
        <f>MONTH(Tabla1_Resueltas[[#This Row],[Resuelta]])</f>
        <v>7</v>
      </c>
      <c r="Q1407" s="1">
        <f>_xlfn.PERCENTILE.INC(Tabla1_Resueltas[CicleTime],0.85)</f>
        <v>28</v>
      </c>
      <c r="R1407" s="1">
        <f>_xlfn.PERCENTILE.INC(Tabla1_Resueltas[CicleTime],0.7)</f>
        <v>9</v>
      </c>
      <c r="S1407" s="1">
        <f>_xlfn.PERCENTILE.INC(Tabla1_Resueltas[CicleTime],0.5)</f>
        <v>3</v>
      </c>
    </row>
    <row r="1408" spans="1:19" x14ac:dyDescent="0.35">
      <c r="A1408" t="s">
        <v>19</v>
      </c>
      <c r="B1408" t="s">
        <v>2084</v>
      </c>
      <c r="C1408" t="s">
        <v>20</v>
      </c>
      <c r="D1408" t="s">
        <v>132</v>
      </c>
      <c r="E1408" t="s">
        <v>1451</v>
      </c>
      <c r="F1408">
        <v>5352846</v>
      </c>
      <c r="G1408" s="2">
        <v>44761</v>
      </c>
      <c r="H1408" s="2">
        <v>44776</v>
      </c>
      <c r="I1408" s="2"/>
      <c r="J1408" s="2"/>
      <c r="K1408" t="s">
        <v>1037</v>
      </c>
      <c r="L1408" s="2">
        <v>44761</v>
      </c>
      <c r="M1408" s="1">
        <f>Tabla1_Resueltas[[#This Row],[Resuelta]]-Tabla1_Resueltas[[#This Row],[Creada]]</f>
        <v>0</v>
      </c>
      <c r="N1408" s="1">
        <f>Tabla1_Resueltas[[#This Row],[Fecha Fin Escalado]]-Tabla1_Resueltas[[#This Row],[Fecha Inicio Escalado]]</f>
        <v>0</v>
      </c>
      <c r="O1408" s="1">
        <f>YEAR(Tabla1_Resueltas[[#This Row],[Resuelta]])</f>
        <v>2022</v>
      </c>
      <c r="P1408" s="1">
        <f>MONTH(Tabla1_Resueltas[[#This Row],[Resuelta]])</f>
        <v>7</v>
      </c>
      <c r="Q1408" s="1">
        <f>_xlfn.PERCENTILE.INC(Tabla1_Resueltas[CicleTime],0.85)</f>
        <v>28</v>
      </c>
      <c r="R1408" s="1">
        <f>_xlfn.PERCENTILE.INC(Tabla1_Resueltas[CicleTime],0.7)</f>
        <v>9</v>
      </c>
      <c r="S1408" s="1">
        <f>_xlfn.PERCENTILE.INC(Tabla1_Resueltas[CicleTime],0.5)</f>
        <v>3</v>
      </c>
    </row>
    <row r="1409" spans="1:19" x14ac:dyDescent="0.35">
      <c r="A1409" t="s">
        <v>17</v>
      </c>
      <c r="B1409" t="s">
        <v>2083</v>
      </c>
      <c r="C1409" t="s">
        <v>36</v>
      </c>
      <c r="D1409" t="s">
        <v>132</v>
      </c>
      <c r="E1409" t="s">
        <v>1452</v>
      </c>
      <c r="F1409">
        <v>5352829</v>
      </c>
      <c r="G1409" s="2">
        <v>44761</v>
      </c>
      <c r="H1409" s="2">
        <v>44776</v>
      </c>
      <c r="I1409" s="2"/>
      <c r="J1409" s="2"/>
      <c r="K1409" t="s">
        <v>1037</v>
      </c>
      <c r="L1409" s="2">
        <v>44761</v>
      </c>
      <c r="M1409" s="1">
        <f>Tabla1_Resueltas[[#This Row],[Resuelta]]-Tabla1_Resueltas[[#This Row],[Creada]]</f>
        <v>0</v>
      </c>
      <c r="N1409" s="1">
        <f>Tabla1_Resueltas[[#This Row],[Fecha Fin Escalado]]-Tabla1_Resueltas[[#This Row],[Fecha Inicio Escalado]]</f>
        <v>0</v>
      </c>
      <c r="O1409" s="1">
        <f>YEAR(Tabla1_Resueltas[[#This Row],[Resuelta]])</f>
        <v>2022</v>
      </c>
      <c r="P1409" s="1">
        <f>MONTH(Tabla1_Resueltas[[#This Row],[Resuelta]])</f>
        <v>7</v>
      </c>
      <c r="Q1409" s="1">
        <f>_xlfn.PERCENTILE.INC(Tabla1_Resueltas[CicleTime],0.85)</f>
        <v>28</v>
      </c>
      <c r="R1409" s="1">
        <f>_xlfn.PERCENTILE.INC(Tabla1_Resueltas[CicleTime],0.7)</f>
        <v>9</v>
      </c>
      <c r="S1409" s="1">
        <f>_xlfn.PERCENTILE.INC(Tabla1_Resueltas[CicleTime],0.5)</f>
        <v>3</v>
      </c>
    </row>
    <row r="1410" spans="1:19" x14ac:dyDescent="0.35">
      <c r="A1410" t="s">
        <v>19</v>
      </c>
      <c r="B1410" t="s">
        <v>2084</v>
      </c>
      <c r="C1410" t="s">
        <v>20</v>
      </c>
      <c r="D1410" t="s">
        <v>132</v>
      </c>
      <c r="E1410" t="s">
        <v>1453</v>
      </c>
      <c r="F1410">
        <v>5352649</v>
      </c>
      <c r="G1410" s="2">
        <v>44761</v>
      </c>
      <c r="H1410" s="2">
        <v>44778</v>
      </c>
      <c r="I1410" s="2">
        <v>44761</v>
      </c>
      <c r="J1410" s="2">
        <v>44763</v>
      </c>
      <c r="K1410" t="s">
        <v>1037</v>
      </c>
      <c r="L1410" s="2">
        <v>44763</v>
      </c>
      <c r="M1410" s="1">
        <f>Tabla1_Resueltas[[#This Row],[Resuelta]]-Tabla1_Resueltas[[#This Row],[Creada]]</f>
        <v>2</v>
      </c>
      <c r="N1410" s="1">
        <f>Tabla1_Resueltas[[#This Row],[Fecha Fin Escalado]]-Tabla1_Resueltas[[#This Row],[Fecha Inicio Escalado]]</f>
        <v>2</v>
      </c>
      <c r="O1410" s="1">
        <f>YEAR(Tabla1_Resueltas[[#This Row],[Resuelta]])</f>
        <v>2022</v>
      </c>
      <c r="P1410" s="1">
        <f>MONTH(Tabla1_Resueltas[[#This Row],[Resuelta]])</f>
        <v>7</v>
      </c>
      <c r="Q1410" s="1">
        <f>_xlfn.PERCENTILE.INC(Tabla1_Resueltas[CicleTime],0.85)</f>
        <v>28</v>
      </c>
      <c r="R1410" s="1">
        <f>_xlfn.PERCENTILE.INC(Tabla1_Resueltas[CicleTime],0.7)</f>
        <v>9</v>
      </c>
      <c r="S1410" s="1">
        <f>_xlfn.PERCENTILE.INC(Tabla1_Resueltas[CicleTime],0.5)</f>
        <v>3</v>
      </c>
    </row>
    <row r="1411" spans="1:19" x14ac:dyDescent="0.35">
      <c r="A1411" t="s">
        <v>19</v>
      </c>
      <c r="B1411" t="s">
        <v>2084</v>
      </c>
      <c r="C1411" t="s">
        <v>20</v>
      </c>
      <c r="D1411" t="s">
        <v>132</v>
      </c>
      <c r="E1411" t="s">
        <v>1454</v>
      </c>
      <c r="F1411">
        <v>5352624</v>
      </c>
      <c r="G1411" s="2">
        <v>44761</v>
      </c>
      <c r="H1411" s="2">
        <v>44776</v>
      </c>
      <c r="I1411" s="2"/>
      <c r="J1411" s="2"/>
      <c r="K1411" t="s">
        <v>1037</v>
      </c>
      <c r="L1411" s="2">
        <v>44761</v>
      </c>
      <c r="M1411" s="1">
        <f>Tabla1_Resueltas[[#This Row],[Resuelta]]-Tabla1_Resueltas[[#This Row],[Creada]]</f>
        <v>0</v>
      </c>
      <c r="N1411" s="1">
        <f>Tabla1_Resueltas[[#This Row],[Fecha Fin Escalado]]-Tabla1_Resueltas[[#This Row],[Fecha Inicio Escalado]]</f>
        <v>0</v>
      </c>
      <c r="O1411" s="1">
        <f>YEAR(Tabla1_Resueltas[[#This Row],[Resuelta]])</f>
        <v>2022</v>
      </c>
      <c r="P1411" s="1">
        <f>MONTH(Tabla1_Resueltas[[#This Row],[Resuelta]])</f>
        <v>7</v>
      </c>
      <c r="Q1411" s="1">
        <f>_xlfn.PERCENTILE.INC(Tabla1_Resueltas[CicleTime],0.85)</f>
        <v>28</v>
      </c>
      <c r="R1411" s="1">
        <f>_xlfn.PERCENTILE.INC(Tabla1_Resueltas[CicleTime],0.7)</f>
        <v>9</v>
      </c>
      <c r="S1411" s="1">
        <f>_xlfn.PERCENTILE.INC(Tabla1_Resueltas[CicleTime],0.5)</f>
        <v>3</v>
      </c>
    </row>
    <row r="1412" spans="1:19" x14ac:dyDescent="0.35">
      <c r="A1412" t="s">
        <v>19</v>
      </c>
      <c r="B1412" t="s">
        <v>2084</v>
      </c>
      <c r="C1412" t="s">
        <v>20</v>
      </c>
      <c r="D1412" t="s">
        <v>132</v>
      </c>
      <c r="E1412" t="s">
        <v>1455</v>
      </c>
      <c r="F1412">
        <v>5352519</v>
      </c>
      <c r="G1412" s="2">
        <v>44761</v>
      </c>
      <c r="H1412" s="2">
        <v>44776</v>
      </c>
      <c r="I1412" s="2">
        <v>44761</v>
      </c>
      <c r="J1412" s="2">
        <v>44761</v>
      </c>
      <c r="K1412" t="s">
        <v>1037</v>
      </c>
      <c r="L1412" s="2">
        <v>44761</v>
      </c>
      <c r="M1412" s="1">
        <f>Tabla1_Resueltas[[#This Row],[Resuelta]]-Tabla1_Resueltas[[#This Row],[Creada]]</f>
        <v>0</v>
      </c>
      <c r="N1412" s="1">
        <f>Tabla1_Resueltas[[#This Row],[Fecha Fin Escalado]]-Tabla1_Resueltas[[#This Row],[Fecha Inicio Escalado]]</f>
        <v>0</v>
      </c>
      <c r="O1412" s="1">
        <f>YEAR(Tabla1_Resueltas[[#This Row],[Resuelta]])</f>
        <v>2022</v>
      </c>
      <c r="P1412" s="1">
        <f>MONTH(Tabla1_Resueltas[[#This Row],[Resuelta]])</f>
        <v>7</v>
      </c>
      <c r="Q1412" s="1">
        <f>_xlfn.PERCENTILE.INC(Tabla1_Resueltas[CicleTime],0.85)</f>
        <v>28</v>
      </c>
      <c r="R1412" s="1">
        <f>_xlfn.PERCENTILE.INC(Tabla1_Resueltas[CicleTime],0.7)</f>
        <v>9</v>
      </c>
      <c r="S1412" s="1">
        <f>_xlfn.PERCENTILE.INC(Tabla1_Resueltas[CicleTime],0.5)</f>
        <v>3</v>
      </c>
    </row>
    <row r="1413" spans="1:19" x14ac:dyDescent="0.35">
      <c r="A1413" t="s">
        <v>17</v>
      </c>
      <c r="B1413" t="s">
        <v>2104</v>
      </c>
      <c r="C1413" t="s">
        <v>36</v>
      </c>
      <c r="D1413" t="s">
        <v>132</v>
      </c>
      <c r="E1413" t="s">
        <v>1456</v>
      </c>
      <c r="F1413">
        <v>5352192</v>
      </c>
      <c r="G1413" s="2">
        <v>44761</v>
      </c>
      <c r="H1413" s="2">
        <v>44776</v>
      </c>
      <c r="I1413" s="2"/>
      <c r="J1413" s="2"/>
      <c r="K1413" t="s">
        <v>1037</v>
      </c>
      <c r="L1413" s="2">
        <v>44761</v>
      </c>
      <c r="M1413" s="1">
        <f>Tabla1_Resueltas[[#This Row],[Resuelta]]-Tabla1_Resueltas[[#This Row],[Creada]]</f>
        <v>0</v>
      </c>
      <c r="N1413" s="1">
        <f>Tabla1_Resueltas[[#This Row],[Fecha Fin Escalado]]-Tabla1_Resueltas[[#This Row],[Fecha Inicio Escalado]]</f>
        <v>0</v>
      </c>
      <c r="O1413" s="1">
        <f>YEAR(Tabla1_Resueltas[[#This Row],[Resuelta]])</f>
        <v>2022</v>
      </c>
      <c r="P1413" s="1">
        <f>MONTH(Tabla1_Resueltas[[#This Row],[Resuelta]])</f>
        <v>7</v>
      </c>
      <c r="Q1413" s="1">
        <f>_xlfn.PERCENTILE.INC(Tabla1_Resueltas[CicleTime],0.85)</f>
        <v>28</v>
      </c>
      <c r="R1413" s="1">
        <f>_xlfn.PERCENTILE.INC(Tabla1_Resueltas[CicleTime],0.7)</f>
        <v>9</v>
      </c>
      <c r="S1413" s="1">
        <f>_xlfn.PERCENTILE.INC(Tabla1_Resueltas[CicleTime],0.5)</f>
        <v>3</v>
      </c>
    </row>
    <row r="1414" spans="1:19" x14ac:dyDescent="0.35">
      <c r="A1414" t="s">
        <v>17</v>
      </c>
      <c r="B1414" t="s">
        <v>2083</v>
      </c>
      <c r="C1414" t="s">
        <v>20</v>
      </c>
      <c r="D1414" t="s">
        <v>132</v>
      </c>
      <c r="E1414" t="s">
        <v>1457</v>
      </c>
      <c r="F1414">
        <v>5349563</v>
      </c>
      <c r="G1414" s="2">
        <v>44760</v>
      </c>
      <c r="H1414" s="2">
        <v>44776</v>
      </c>
      <c r="I1414" s="2"/>
      <c r="J1414" s="2"/>
      <c r="K1414" t="s">
        <v>1037</v>
      </c>
      <c r="L1414" s="2">
        <v>44760</v>
      </c>
      <c r="M1414" s="1">
        <f>Tabla1_Resueltas[[#This Row],[Resuelta]]-Tabla1_Resueltas[[#This Row],[Creada]]</f>
        <v>0</v>
      </c>
      <c r="N1414" s="1">
        <f>Tabla1_Resueltas[[#This Row],[Fecha Fin Escalado]]-Tabla1_Resueltas[[#This Row],[Fecha Inicio Escalado]]</f>
        <v>0</v>
      </c>
      <c r="O1414" s="1">
        <f>YEAR(Tabla1_Resueltas[[#This Row],[Resuelta]])</f>
        <v>2022</v>
      </c>
      <c r="P1414" s="1">
        <f>MONTH(Tabla1_Resueltas[[#This Row],[Resuelta]])</f>
        <v>7</v>
      </c>
      <c r="Q1414" s="1">
        <f>_xlfn.PERCENTILE.INC(Tabla1_Resueltas[CicleTime],0.85)</f>
        <v>28</v>
      </c>
      <c r="R1414" s="1">
        <f>_xlfn.PERCENTILE.INC(Tabla1_Resueltas[CicleTime],0.7)</f>
        <v>9</v>
      </c>
      <c r="S1414" s="1">
        <f>_xlfn.PERCENTILE.INC(Tabla1_Resueltas[CicleTime],0.5)</f>
        <v>3</v>
      </c>
    </row>
    <row r="1415" spans="1:19" x14ac:dyDescent="0.35">
      <c r="A1415" t="s">
        <v>17</v>
      </c>
      <c r="B1415" t="s">
        <v>2083</v>
      </c>
      <c r="C1415" t="s">
        <v>20</v>
      </c>
      <c r="D1415" t="s">
        <v>132</v>
      </c>
      <c r="E1415" t="s">
        <v>1458</v>
      </c>
      <c r="F1415">
        <v>5349550</v>
      </c>
      <c r="G1415" s="2">
        <v>44760</v>
      </c>
      <c r="H1415" s="2">
        <v>44776</v>
      </c>
      <c r="I1415" s="2"/>
      <c r="J1415" s="2"/>
      <c r="K1415" t="s">
        <v>1037</v>
      </c>
      <c r="L1415" s="2">
        <v>44760</v>
      </c>
      <c r="M1415" s="1">
        <f>Tabla1_Resueltas[[#This Row],[Resuelta]]-Tabla1_Resueltas[[#This Row],[Creada]]</f>
        <v>0</v>
      </c>
      <c r="N1415" s="1">
        <f>Tabla1_Resueltas[[#This Row],[Fecha Fin Escalado]]-Tabla1_Resueltas[[#This Row],[Fecha Inicio Escalado]]</f>
        <v>0</v>
      </c>
      <c r="O1415" s="1">
        <f>YEAR(Tabla1_Resueltas[[#This Row],[Resuelta]])</f>
        <v>2022</v>
      </c>
      <c r="P1415" s="1">
        <f>MONTH(Tabla1_Resueltas[[#This Row],[Resuelta]])</f>
        <v>7</v>
      </c>
      <c r="Q1415" s="1">
        <f>_xlfn.PERCENTILE.INC(Tabla1_Resueltas[CicleTime],0.85)</f>
        <v>28</v>
      </c>
      <c r="R1415" s="1">
        <f>_xlfn.PERCENTILE.INC(Tabla1_Resueltas[CicleTime],0.7)</f>
        <v>9</v>
      </c>
      <c r="S1415" s="1">
        <f>_xlfn.PERCENTILE.INC(Tabla1_Resueltas[CicleTime],0.5)</f>
        <v>3</v>
      </c>
    </row>
    <row r="1416" spans="1:19" x14ac:dyDescent="0.35">
      <c r="A1416" t="s">
        <v>17</v>
      </c>
      <c r="B1416" t="s">
        <v>2083</v>
      </c>
      <c r="C1416" t="s">
        <v>20</v>
      </c>
      <c r="D1416" t="s">
        <v>132</v>
      </c>
      <c r="E1416" t="s">
        <v>1459</v>
      </c>
      <c r="F1416">
        <v>5349542</v>
      </c>
      <c r="G1416" s="2">
        <v>44760</v>
      </c>
      <c r="H1416" s="2">
        <v>44776</v>
      </c>
      <c r="I1416" s="2"/>
      <c r="J1416" s="2"/>
      <c r="K1416" t="s">
        <v>1037</v>
      </c>
      <c r="L1416" s="2">
        <v>44760</v>
      </c>
      <c r="M1416" s="1">
        <f>Tabla1_Resueltas[[#This Row],[Resuelta]]-Tabla1_Resueltas[[#This Row],[Creada]]</f>
        <v>0</v>
      </c>
      <c r="N1416" s="1">
        <f>Tabla1_Resueltas[[#This Row],[Fecha Fin Escalado]]-Tabla1_Resueltas[[#This Row],[Fecha Inicio Escalado]]</f>
        <v>0</v>
      </c>
      <c r="O1416" s="1">
        <f>YEAR(Tabla1_Resueltas[[#This Row],[Resuelta]])</f>
        <v>2022</v>
      </c>
      <c r="P1416" s="1">
        <f>MONTH(Tabla1_Resueltas[[#This Row],[Resuelta]])</f>
        <v>7</v>
      </c>
      <c r="Q1416" s="1">
        <f>_xlfn.PERCENTILE.INC(Tabla1_Resueltas[CicleTime],0.85)</f>
        <v>28</v>
      </c>
      <c r="R1416" s="1">
        <f>_xlfn.PERCENTILE.INC(Tabla1_Resueltas[CicleTime],0.7)</f>
        <v>9</v>
      </c>
      <c r="S1416" s="1">
        <f>_xlfn.PERCENTILE.INC(Tabla1_Resueltas[CicleTime],0.5)</f>
        <v>3</v>
      </c>
    </row>
    <row r="1417" spans="1:19" x14ac:dyDescent="0.35">
      <c r="A1417" t="s">
        <v>19</v>
      </c>
      <c r="B1417" t="s">
        <v>2084</v>
      </c>
      <c r="C1417" t="s">
        <v>20</v>
      </c>
      <c r="D1417" t="s">
        <v>132</v>
      </c>
      <c r="E1417" t="s">
        <v>1460</v>
      </c>
      <c r="F1417">
        <v>5347917</v>
      </c>
      <c r="G1417" s="2">
        <v>44760</v>
      </c>
      <c r="H1417" s="2">
        <v>44775</v>
      </c>
      <c r="I1417" s="2"/>
      <c r="J1417" s="2"/>
      <c r="K1417" t="s">
        <v>1037</v>
      </c>
      <c r="L1417" s="2">
        <v>44760</v>
      </c>
      <c r="M1417" s="1">
        <f>Tabla1_Resueltas[[#This Row],[Resuelta]]-Tabla1_Resueltas[[#This Row],[Creada]]</f>
        <v>0</v>
      </c>
      <c r="N1417" s="1">
        <f>Tabla1_Resueltas[[#This Row],[Fecha Fin Escalado]]-Tabla1_Resueltas[[#This Row],[Fecha Inicio Escalado]]</f>
        <v>0</v>
      </c>
      <c r="O1417" s="1">
        <f>YEAR(Tabla1_Resueltas[[#This Row],[Resuelta]])</f>
        <v>2022</v>
      </c>
      <c r="P1417" s="1">
        <f>MONTH(Tabla1_Resueltas[[#This Row],[Resuelta]])</f>
        <v>7</v>
      </c>
      <c r="Q1417" s="1">
        <f>_xlfn.PERCENTILE.INC(Tabla1_Resueltas[CicleTime],0.85)</f>
        <v>28</v>
      </c>
      <c r="R1417" s="1">
        <f>_xlfn.PERCENTILE.INC(Tabla1_Resueltas[CicleTime],0.7)</f>
        <v>9</v>
      </c>
      <c r="S1417" s="1">
        <f>_xlfn.PERCENTILE.INC(Tabla1_Resueltas[CicleTime],0.5)</f>
        <v>3</v>
      </c>
    </row>
    <row r="1418" spans="1:19" x14ac:dyDescent="0.35">
      <c r="A1418" t="s">
        <v>17</v>
      </c>
      <c r="B1418" t="s">
        <v>2084</v>
      </c>
      <c r="C1418" t="s">
        <v>42</v>
      </c>
      <c r="D1418" t="s">
        <v>132</v>
      </c>
      <c r="E1418" t="s">
        <v>1461</v>
      </c>
      <c r="F1418">
        <v>5347419</v>
      </c>
      <c r="G1418" s="2">
        <v>44760</v>
      </c>
      <c r="H1418" s="2">
        <v>44775</v>
      </c>
      <c r="I1418" s="2"/>
      <c r="J1418" s="2"/>
      <c r="K1418" t="s">
        <v>1037</v>
      </c>
      <c r="L1418" s="2">
        <v>44760</v>
      </c>
      <c r="M1418" s="1">
        <f>Tabla1_Resueltas[[#This Row],[Resuelta]]-Tabla1_Resueltas[[#This Row],[Creada]]</f>
        <v>0</v>
      </c>
      <c r="N1418" s="1">
        <f>Tabla1_Resueltas[[#This Row],[Fecha Fin Escalado]]-Tabla1_Resueltas[[#This Row],[Fecha Inicio Escalado]]</f>
        <v>0</v>
      </c>
      <c r="O1418" s="1">
        <f>YEAR(Tabla1_Resueltas[[#This Row],[Resuelta]])</f>
        <v>2022</v>
      </c>
      <c r="P1418" s="1">
        <f>MONTH(Tabla1_Resueltas[[#This Row],[Resuelta]])</f>
        <v>7</v>
      </c>
      <c r="Q1418" s="1">
        <f>_xlfn.PERCENTILE.INC(Tabla1_Resueltas[CicleTime],0.85)</f>
        <v>28</v>
      </c>
      <c r="R1418" s="1">
        <f>_xlfn.PERCENTILE.INC(Tabla1_Resueltas[CicleTime],0.7)</f>
        <v>9</v>
      </c>
      <c r="S1418" s="1">
        <f>_xlfn.PERCENTILE.INC(Tabla1_Resueltas[CicleTime],0.5)</f>
        <v>3</v>
      </c>
    </row>
    <row r="1419" spans="1:19" x14ac:dyDescent="0.35">
      <c r="A1419" t="s">
        <v>19</v>
      </c>
      <c r="B1419" t="s">
        <v>2084</v>
      </c>
      <c r="C1419" t="s">
        <v>20</v>
      </c>
      <c r="D1419" t="s">
        <v>132</v>
      </c>
      <c r="E1419" t="s">
        <v>1462</v>
      </c>
      <c r="F1419">
        <v>5346866</v>
      </c>
      <c r="G1419" s="2">
        <v>44760</v>
      </c>
      <c r="H1419" s="2">
        <v>44783</v>
      </c>
      <c r="I1419" s="2">
        <v>44760</v>
      </c>
      <c r="J1419" s="2">
        <v>44768</v>
      </c>
      <c r="K1419" t="s">
        <v>1037</v>
      </c>
      <c r="L1419" s="2">
        <v>44768</v>
      </c>
      <c r="M1419" s="1">
        <f>Tabla1_Resueltas[[#This Row],[Resuelta]]-Tabla1_Resueltas[[#This Row],[Creada]]</f>
        <v>8</v>
      </c>
      <c r="N1419" s="1">
        <f>Tabla1_Resueltas[[#This Row],[Fecha Fin Escalado]]-Tabla1_Resueltas[[#This Row],[Fecha Inicio Escalado]]</f>
        <v>8</v>
      </c>
      <c r="O1419" s="1">
        <f>YEAR(Tabla1_Resueltas[[#This Row],[Resuelta]])</f>
        <v>2022</v>
      </c>
      <c r="P1419" s="1">
        <f>MONTH(Tabla1_Resueltas[[#This Row],[Resuelta]])</f>
        <v>7</v>
      </c>
      <c r="Q1419" s="1">
        <f>_xlfn.PERCENTILE.INC(Tabla1_Resueltas[CicleTime],0.85)</f>
        <v>28</v>
      </c>
      <c r="R1419" s="1">
        <f>_xlfn.PERCENTILE.INC(Tabla1_Resueltas[CicleTime],0.7)</f>
        <v>9</v>
      </c>
      <c r="S1419" s="1">
        <f>_xlfn.PERCENTILE.INC(Tabla1_Resueltas[CicleTime],0.5)</f>
        <v>3</v>
      </c>
    </row>
    <row r="1420" spans="1:19" x14ac:dyDescent="0.35">
      <c r="A1420" t="s">
        <v>19</v>
      </c>
      <c r="B1420" t="s">
        <v>2084</v>
      </c>
      <c r="C1420" t="s">
        <v>36</v>
      </c>
      <c r="D1420" t="s">
        <v>132</v>
      </c>
      <c r="E1420" t="s">
        <v>1463</v>
      </c>
      <c r="F1420">
        <v>5346863</v>
      </c>
      <c r="G1420" s="2">
        <v>44760</v>
      </c>
      <c r="H1420" s="2">
        <v>44776</v>
      </c>
      <c r="I1420" s="2">
        <v>44760</v>
      </c>
      <c r="J1420" s="2">
        <v>44760</v>
      </c>
      <c r="K1420" t="s">
        <v>1037</v>
      </c>
      <c r="L1420" s="2">
        <v>44760</v>
      </c>
      <c r="M1420" s="1">
        <f>Tabla1_Resueltas[[#This Row],[Resuelta]]-Tabla1_Resueltas[[#This Row],[Creada]]</f>
        <v>0</v>
      </c>
      <c r="N1420" s="1">
        <f>Tabla1_Resueltas[[#This Row],[Fecha Fin Escalado]]-Tabla1_Resueltas[[#This Row],[Fecha Inicio Escalado]]</f>
        <v>0</v>
      </c>
      <c r="O1420" s="1">
        <f>YEAR(Tabla1_Resueltas[[#This Row],[Resuelta]])</f>
        <v>2022</v>
      </c>
      <c r="P1420" s="1">
        <f>MONTH(Tabla1_Resueltas[[#This Row],[Resuelta]])</f>
        <v>7</v>
      </c>
      <c r="Q1420" s="1">
        <f>_xlfn.PERCENTILE.INC(Tabla1_Resueltas[CicleTime],0.85)</f>
        <v>28</v>
      </c>
      <c r="R1420" s="1">
        <f>_xlfn.PERCENTILE.INC(Tabla1_Resueltas[CicleTime],0.7)</f>
        <v>9</v>
      </c>
      <c r="S1420" s="1">
        <f>_xlfn.PERCENTILE.INC(Tabla1_Resueltas[CicleTime],0.5)</f>
        <v>3</v>
      </c>
    </row>
    <row r="1421" spans="1:19" x14ac:dyDescent="0.35">
      <c r="A1421" t="s">
        <v>19</v>
      </c>
      <c r="B1421" t="s">
        <v>2090</v>
      </c>
      <c r="C1421" t="s">
        <v>18</v>
      </c>
      <c r="D1421" t="s">
        <v>132</v>
      </c>
      <c r="E1421" t="s">
        <v>1464</v>
      </c>
      <c r="F1421">
        <v>5344279</v>
      </c>
      <c r="G1421" s="2">
        <v>44760</v>
      </c>
      <c r="H1421" s="2">
        <v>44786</v>
      </c>
      <c r="I1421" s="2"/>
      <c r="J1421" s="2"/>
      <c r="K1421" t="s">
        <v>1037</v>
      </c>
      <c r="L1421" s="2">
        <v>44771</v>
      </c>
      <c r="M1421" s="1">
        <f>Tabla1_Resueltas[[#This Row],[Resuelta]]-Tabla1_Resueltas[[#This Row],[Creada]]</f>
        <v>11</v>
      </c>
      <c r="N1421" s="1">
        <f>Tabla1_Resueltas[[#This Row],[Fecha Fin Escalado]]-Tabla1_Resueltas[[#This Row],[Fecha Inicio Escalado]]</f>
        <v>0</v>
      </c>
      <c r="O1421" s="1">
        <f>YEAR(Tabla1_Resueltas[[#This Row],[Resuelta]])</f>
        <v>2022</v>
      </c>
      <c r="P1421" s="1">
        <f>MONTH(Tabla1_Resueltas[[#This Row],[Resuelta]])</f>
        <v>7</v>
      </c>
      <c r="Q1421" s="1">
        <f>_xlfn.PERCENTILE.INC(Tabla1_Resueltas[CicleTime],0.85)</f>
        <v>28</v>
      </c>
      <c r="R1421" s="1">
        <f>_xlfn.PERCENTILE.INC(Tabla1_Resueltas[CicleTime],0.7)</f>
        <v>9</v>
      </c>
      <c r="S1421" s="1">
        <f>_xlfn.PERCENTILE.INC(Tabla1_Resueltas[CicleTime],0.5)</f>
        <v>3</v>
      </c>
    </row>
    <row r="1422" spans="1:19" x14ac:dyDescent="0.35">
      <c r="A1422" t="s">
        <v>19</v>
      </c>
      <c r="B1422" t="s">
        <v>2084</v>
      </c>
      <c r="C1422" t="s">
        <v>36</v>
      </c>
      <c r="D1422" t="s">
        <v>132</v>
      </c>
      <c r="E1422" t="s">
        <v>1465</v>
      </c>
      <c r="F1422">
        <v>5343470</v>
      </c>
      <c r="G1422" s="2">
        <v>44760</v>
      </c>
      <c r="H1422" s="2">
        <v>44775</v>
      </c>
      <c r="I1422" s="2">
        <v>44760</v>
      </c>
      <c r="J1422" s="2">
        <v>44760</v>
      </c>
      <c r="K1422" t="s">
        <v>1037</v>
      </c>
      <c r="L1422" s="2">
        <v>44760</v>
      </c>
      <c r="M1422" s="1">
        <f>Tabla1_Resueltas[[#This Row],[Resuelta]]-Tabla1_Resueltas[[#This Row],[Creada]]</f>
        <v>0</v>
      </c>
      <c r="N1422" s="1">
        <f>Tabla1_Resueltas[[#This Row],[Fecha Fin Escalado]]-Tabla1_Resueltas[[#This Row],[Fecha Inicio Escalado]]</f>
        <v>0</v>
      </c>
      <c r="O1422" s="1">
        <f>YEAR(Tabla1_Resueltas[[#This Row],[Resuelta]])</f>
        <v>2022</v>
      </c>
      <c r="P1422" s="1">
        <f>MONTH(Tabla1_Resueltas[[#This Row],[Resuelta]])</f>
        <v>7</v>
      </c>
      <c r="Q1422" s="1">
        <f>_xlfn.PERCENTILE.INC(Tabla1_Resueltas[CicleTime],0.85)</f>
        <v>28</v>
      </c>
      <c r="R1422" s="1">
        <f>_xlfn.PERCENTILE.INC(Tabla1_Resueltas[CicleTime],0.7)</f>
        <v>9</v>
      </c>
      <c r="S1422" s="1">
        <f>_xlfn.PERCENTILE.INC(Tabla1_Resueltas[CicleTime],0.5)</f>
        <v>3</v>
      </c>
    </row>
    <row r="1423" spans="1:19" x14ac:dyDescent="0.35">
      <c r="A1423" t="s">
        <v>19</v>
      </c>
      <c r="B1423" t="s">
        <v>2084</v>
      </c>
      <c r="C1423" t="s">
        <v>20</v>
      </c>
      <c r="D1423" t="s">
        <v>132</v>
      </c>
      <c r="E1423" t="s">
        <v>1466</v>
      </c>
      <c r="F1423">
        <v>5343415</v>
      </c>
      <c r="G1423" s="2">
        <v>44760</v>
      </c>
      <c r="H1423" s="2">
        <v>44775</v>
      </c>
      <c r="I1423" s="2"/>
      <c r="J1423" s="2"/>
      <c r="K1423" t="s">
        <v>1037</v>
      </c>
      <c r="L1423" s="2">
        <v>44760</v>
      </c>
      <c r="M1423" s="1">
        <f>Tabla1_Resueltas[[#This Row],[Resuelta]]-Tabla1_Resueltas[[#This Row],[Creada]]</f>
        <v>0</v>
      </c>
      <c r="N1423" s="1">
        <f>Tabla1_Resueltas[[#This Row],[Fecha Fin Escalado]]-Tabla1_Resueltas[[#This Row],[Fecha Inicio Escalado]]</f>
        <v>0</v>
      </c>
      <c r="O1423" s="1">
        <f>YEAR(Tabla1_Resueltas[[#This Row],[Resuelta]])</f>
        <v>2022</v>
      </c>
      <c r="P1423" s="1">
        <f>MONTH(Tabla1_Resueltas[[#This Row],[Resuelta]])</f>
        <v>7</v>
      </c>
      <c r="Q1423" s="1">
        <f>_xlfn.PERCENTILE.INC(Tabla1_Resueltas[CicleTime],0.85)</f>
        <v>28</v>
      </c>
      <c r="R1423" s="1">
        <f>_xlfn.PERCENTILE.INC(Tabla1_Resueltas[CicleTime],0.7)</f>
        <v>9</v>
      </c>
      <c r="S1423" s="1">
        <f>_xlfn.PERCENTILE.INC(Tabla1_Resueltas[CicleTime],0.5)</f>
        <v>3</v>
      </c>
    </row>
    <row r="1424" spans="1:19" x14ac:dyDescent="0.35">
      <c r="A1424" t="s">
        <v>19</v>
      </c>
      <c r="B1424" t="s">
        <v>2084</v>
      </c>
      <c r="C1424" t="s">
        <v>20</v>
      </c>
      <c r="D1424" t="s">
        <v>132</v>
      </c>
      <c r="E1424" t="s">
        <v>1467</v>
      </c>
      <c r="F1424">
        <v>5343099</v>
      </c>
      <c r="G1424" s="2">
        <v>44760</v>
      </c>
      <c r="H1424" s="2">
        <v>44775</v>
      </c>
      <c r="I1424" s="2"/>
      <c r="J1424" s="2"/>
      <c r="K1424" t="s">
        <v>1037</v>
      </c>
      <c r="L1424" s="2">
        <v>44760</v>
      </c>
      <c r="M1424" s="1">
        <f>Tabla1_Resueltas[[#This Row],[Resuelta]]-Tabla1_Resueltas[[#This Row],[Creada]]</f>
        <v>0</v>
      </c>
      <c r="N1424" s="1">
        <f>Tabla1_Resueltas[[#This Row],[Fecha Fin Escalado]]-Tabla1_Resueltas[[#This Row],[Fecha Inicio Escalado]]</f>
        <v>0</v>
      </c>
      <c r="O1424" s="1">
        <f>YEAR(Tabla1_Resueltas[[#This Row],[Resuelta]])</f>
        <v>2022</v>
      </c>
      <c r="P1424" s="1">
        <f>MONTH(Tabla1_Resueltas[[#This Row],[Resuelta]])</f>
        <v>7</v>
      </c>
      <c r="Q1424" s="1">
        <f>_xlfn.PERCENTILE.INC(Tabla1_Resueltas[CicleTime],0.85)</f>
        <v>28</v>
      </c>
      <c r="R1424" s="1">
        <f>_xlfn.PERCENTILE.INC(Tabla1_Resueltas[CicleTime],0.7)</f>
        <v>9</v>
      </c>
      <c r="S1424" s="1">
        <f>_xlfn.PERCENTILE.INC(Tabla1_Resueltas[CicleTime],0.5)</f>
        <v>3</v>
      </c>
    </row>
    <row r="1425" spans="1:19" x14ac:dyDescent="0.35">
      <c r="A1425" t="s">
        <v>17</v>
      </c>
      <c r="B1425" t="s">
        <v>2083</v>
      </c>
      <c r="C1425" t="s">
        <v>20</v>
      </c>
      <c r="D1425" t="s">
        <v>132</v>
      </c>
      <c r="E1425" t="s">
        <v>1468</v>
      </c>
      <c r="F1425">
        <v>5338467</v>
      </c>
      <c r="G1425" s="2">
        <v>44757</v>
      </c>
      <c r="H1425" s="2">
        <v>44775</v>
      </c>
      <c r="I1425" s="2"/>
      <c r="J1425" s="2"/>
      <c r="K1425" t="s">
        <v>1037</v>
      </c>
      <c r="L1425" s="2">
        <v>44760</v>
      </c>
      <c r="M1425" s="1">
        <f>Tabla1_Resueltas[[#This Row],[Resuelta]]-Tabla1_Resueltas[[#This Row],[Creada]]</f>
        <v>3</v>
      </c>
      <c r="N1425" s="1">
        <f>Tabla1_Resueltas[[#This Row],[Fecha Fin Escalado]]-Tabla1_Resueltas[[#This Row],[Fecha Inicio Escalado]]</f>
        <v>0</v>
      </c>
      <c r="O1425" s="1">
        <f>YEAR(Tabla1_Resueltas[[#This Row],[Resuelta]])</f>
        <v>2022</v>
      </c>
      <c r="P1425" s="1">
        <f>MONTH(Tabla1_Resueltas[[#This Row],[Resuelta]])</f>
        <v>7</v>
      </c>
      <c r="Q1425" s="1">
        <f>_xlfn.PERCENTILE.INC(Tabla1_Resueltas[CicleTime],0.85)</f>
        <v>28</v>
      </c>
      <c r="R1425" s="1">
        <f>_xlfn.PERCENTILE.INC(Tabla1_Resueltas[CicleTime],0.7)</f>
        <v>9</v>
      </c>
      <c r="S1425" s="1">
        <f>_xlfn.PERCENTILE.INC(Tabla1_Resueltas[CicleTime],0.5)</f>
        <v>3</v>
      </c>
    </row>
    <row r="1426" spans="1:19" x14ac:dyDescent="0.35">
      <c r="A1426" t="s">
        <v>17</v>
      </c>
      <c r="B1426" t="s">
        <v>2083</v>
      </c>
      <c r="C1426" t="s">
        <v>20</v>
      </c>
      <c r="D1426" t="s">
        <v>132</v>
      </c>
      <c r="E1426" t="s">
        <v>1469</v>
      </c>
      <c r="F1426">
        <v>5338464</v>
      </c>
      <c r="G1426" s="2">
        <v>44757</v>
      </c>
      <c r="H1426" s="2">
        <v>44775</v>
      </c>
      <c r="I1426" s="2"/>
      <c r="J1426" s="2"/>
      <c r="K1426" t="s">
        <v>1037</v>
      </c>
      <c r="L1426" s="2">
        <v>44760</v>
      </c>
      <c r="M1426" s="1">
        <f>Tabla1_Resueltas[[#This Row],[Resuelta]]-Tabla1_Resueltas[[#This Row],[Creada]]</f>
        <v>3</v>
      </c>
      <c r="N1426" s="1">
        <f>Tabla1_Resueltas[[#This Row],[Fecha Fin Escalado]]-Tabla1_Resueltas[[#This Row],[Fecha Inicio Escalado]]</f>
        <v>0</v>
      </c>
      <c r="O1426" s="1">
        <f>YEAR(Tabla1_Resueltas[[#This Row],[Resuelta]])</f>
        <v>2022</v>
      </c>
      <c r="P1426" s="1">
        <f>MONTH(Tabla1_Resueltas[[#This Row],[Resuelta]])</f>
        <v>7</v>
      </c>
      <c r="Q1426" s="1">
        <f>_xlfn.PERCENTILE.INC(Tabla1_Resueltas[CicleTime],0.85)</f>
        <v>28</v>
      </c>
      <c r="R1426" s="1">
        <f>_xlfn.PERCENTILE.INC(Tabla1_Resueltas[CicleTime],0.7)</f>
        <v>9</v>
      </c>
      <c r="S1426" s="1">
        <f>_xlfn.PERCENTILE.INC(Tabla1_Resueltas[CicleTime],0.5)</f>
        <v>3</v>
      </c>
    </row>
    <row r="1427" spans="1:19" x14ac:dyDescent="0.35">
      <c r="A1427" t="s">
        <v>19</v>
      </c>
      <c r="B1427" t="s">
        <v>2084</v>
      </c>
      <c r="C1427" t="s">
        <v>20</v>
      </c>
      <c r="D1427" t="s">
        <v>132</v>
      </c>
      <c r="E1427" t="s">
        <v>1470</v>
      </c>
      <c r="F1427">
        <v>5336430</v>
      </c>
      <c r="G1427" s="2">
        <v>44757</v>
      </c>
      <c r="H1427" s="2">
        <v>44776</v>
      </c>
      <c r="I1427" s="2">
        <v>44757</v>
      </c>
      <c r="J1427" s="2">
        <v>44760</v>
      </c>
      <c r="K1427" t="s">
        <v>1037</v>
      </c>
      <c r="L1427" s="2">
        <v>44760</v>
      </c>
      <c r="M1427" s="1">
        <f>Tabla1_Resueltas[[#This Row],[Resuelta]]-Tabla1_Resueltas[[#This Row],[Creada]]</f>
        <v>3</v>
      </c>
      <c r="N1427" s="1">
        <f>Tabla1_Resueltas[[#This Row],[Fecha Fin Escalado]]-Tabla1_Resueltas[[#This Row],[Fecha Inicio Escalado]]</f>
        <v>3</v>
      </c>
      <c r="O1427" s="1">
        <f>YEAR(Tabla1_Resueltas[[#This Row],[Resuelta]])</f>
        <v>2022</v>
      </c>
      <c r="P1427" s="1">
        <f>MONTH(Tabla1_Resueltas[[#This Row],[Resuelta]])</f>
        <v>7</v>
      </c>
      <c r="Q1427" s="1">
        <f>_xlfn.PERCENTILE.INC(Tabla1_Resueltas[CicleTime],0.85)</f>
        <v>28</v>
      </c>
      <c r="R1427" s="1">
        <f>_xlfn.PERCENTILE.INC(Tabla1_Resueltas[CicleTime],0.7)</f>
        <v>9</v>
      </c>
      <c r="S1427" s="1">
        <f>_xlfn.PERCENTILE.INC(Tabla1_Resueltas[CicleTime],0.5)</f>
        <v>3</v>
      </c>
    </row>
    <row r="1428" spans="1:19" x14ac:dyDescent="0.35">
      <c r="A1428" t="s">
        <v>17</v>
      </c>
      <c r="B1428" t="s">
        <v>2083</v>
      </c>
      <c r="C1428" t="s">
        <v>18</v>
      </c>
      <c r="D1428" t="s">
        <v>132</v>
      </c>
      <c r="E1428" t="s">
        <v>1471</v>
      </c>
      <c r="F1428">
        <v>5335520</v>
      </c>
      <c r="G1428" s="2">
        <v>44757</v>
      </c>
      <c r="H1428" s="2">
        <v>44774</v>
      </c>
      <c r="I1428" s="2"/>
      <c r="J1428" s="2"/>
      <c r="K1428" t="s">
        <v>1037</v>
      </c>
      <c r="L1428" s="2">
        <v>44757</v>
      </c>
      <c r="M1428" s="1">
        <f>Tabla1_Resueltas[[#This Row],[Resuelta]]-Tabla1_Resueltas[[#This Row],[Creada]]</f>
        <v>0</v>
      </c>
      <c r="N1428" s="1">
        <f>Tabla1_Resueltas[[#This Row],[Fecha Fin Escalado]]-Tabla1_Resueltas[[#This Row],[Fecha Inicio Escalado]]</f>
        <v>0</v>
      </c>
      <c r="O1428" s="1">
        <f>YEAR(Tabla1_Resueltas[[#This Row],[Resuelta]])</f>
        <v>2022</v>
      </c>
      <c r="P1428" s="1">
        <f>MONTH(Tabla1_Resueltas[[#This Row],[Resuelta]])</f>
        <v>7</v>
      </c>
      <c r="Q1428" s="1">
        <f>_xlfn.PERCENTILE.INC(Tabla1_Resueltas[CicleTime],0.85)</f>
        <v>28</v>
      </c>
      <c r="R1428" s="1">
        <f>_xlfn.PERCENTILE.INC(Tabla1_Resueltas[CicleTime],0.7)</f>
        <v>9</v>
      </c>
      <c r="S1428" s="1">
        <f>_xlfn.PERCENTILE.INC(Tabla1_Resueltas[CicleTime],0.5)</f>
        <v>3</v>
      </c>
    </row>
    <row r="1429" spans="1:19" x14ac:dyDescent="0.35">
      <c r="A1429" t="s">
        <v>19</v>
      </c>
      <c r="B1429" t="s">
        <v>2088</v>
      </c>
      <c r="C1429" t="s">
        <v>20</v>
      </c>
      <c r="D1429" t="s">
        <v>132</v>
      </c>
      <c r="E1429" t="s">
        <v>1472</v>
      </c>
      <c r="F1429">
        <v>5335376</v>
      </c>
      <c r="G1429" s="2">
        <v>44757</v>
      </c>
      <c r="H1429" s="2">
        <v>44783</v>
      </c>
      <c r="I1429" s="2">
        <v>44757</v>
      </c>
      <c r="J1429" s="2">
        <v>44768</v>
      </c>
      <c r="K1429" t="s">
        <v>1037</v>
      </c>
      <c r="L1429" s="2">
        <v>44768</v>
      </c>
      <c r="M1429" s="1">
        <f>Tabla1_Resueltas[[#This Row],[Resuelta]]-Tabla1_Resueltas[[#This Row],[Creada]]</f>
        <v>11</v>
      </c>
      <c r="N1429" s="1">
        <f>Tabla1_Resueltas[[#This Row],[Fecha Fin Escalado]]-Tabla1_Resueltas[[#This Row],[Fecha Inicio Escalado]]</f>
        <v>11</v>
      </c>
      <c r="O1429" s="1">
        <f>YEAR(Tabla1_Resueltas[[#This Row],[Resuelta]])</f>
        <v>2022</v>
      </c>
      <c r="P1429" s="1">
        <f>MONTH(Tabla1_Resueltas[[#This Row],[Resuelta]])</f>
        <v>7</v>
      </c>
      <c r="Q1429" s="1">
        <f>_xlfn.PERCENTILE.INC(Tabla1_Resueltas[CicleTime],0.85)</f>
        <v>28</v>
      </c>
      <c r="R1429" s="1">
        <f>_xlfn.PERCENTILE.INC(Tabla1_Resueltas[CicleTime],0.7)</f>
        <v>9</v>
      </c>
      <c r="S1429" s="1">
        <f>_xlfn.PERCENTILE.INC(Tabla1_Resueltas[CicleTime],0.5)</f>
        <v>3</v>
      </c>
    </row>
    <row r="1430" spans="1:19" x14ac:dyDescent="0.35">
      <c r="A1430" t="s">
        <v>19</v>
      </c>
      <c r="B1430" t="s">
        <v>2088</v>
      </c>
      <c r="C1430" t="s">
        <v>20</v>
      </c>
      <c r="D1430" t="s">
        <v>132</v>
      </c>
      <c r="E1430" t="s">
        <v>1473</v>
      </c>
      <c r="F1430">
        <v>5333241</v>
      </c>
      <c r="G1430" s="2">
        <v>44756</v>
      </c>
      <c r="H1430" s="2">
        <v>44775</v>
      </c>
      <c r="I1430" s="2"/>
      <c r="J1430" s="2"/>
      <c r="K1430" t="s">
        <v>1037</v>
      </c>
      <c r="L1430" s="2">
        <v>44760</v>
      </c>
      <c r="M1430" s="1">
        <f>Tabla1_Resueltas[[#This Row],[Resuelta]]-Tabla1_Resueltas[[#This Row],[Creada]]</f>
        <v>4</v>
      </c>
      <c r="N1430" s="1">
        <f>Tabla1_Resueltas[[#This Row],[Fecha Fin Escalado]]-Tabla1_Resueltas[[#This Row],[Fecha Inicio Escalado]]</f>
        <v>0</v>
      </c>
      <c r="O1430" s="1">
        <f>YEAR(Tabla1_Resueltas[[#This Row],[Resuelta]])</f>
        <v>2022</v>
      </c>
      <c r="P1430" s="1">
        <f>MONTH(Tabla1_Resueltas[[#This Row],[Resuelta]])</f>
        <v>7</v>
      </c>
      <c r="Q1430" s="1">
        <f>_xlfn.PERCENTILE.INC(Tabla1_Resueltas[CicleTime],0.85)</f>
        <v>28</v>
      </c>
      <c r="R1430" s="1">
        <f>_xlfn.PERCENTILE.INC(Tabla1_Resueltas[CicleTime],0.7)</f>
        <v>9</v>
      </c>
      <c r="S1430" s="1">
        <f>_xlfn.PERCENTILE.INC(Tabla1_Resueltas[CicleTime],0.5)</f>
        <v>3</v>
      </c>
    </row>
    <row r="1431" spans="1:19" x14ac:dyDescent="0.35">
      <c r="A1431" t="s">
        <v>19</v>
      </c>
      <c r="B1431" t="s">
        <v>2090</v>
      </c>
      <c r="C1431" t="s">
        <v>18</v>
      </c>
      <c r="D1431" t="s">
        <v>132</v>
      </c>
      <c r="E1431" t="s">
        <v>1474</v>
      </c>
      <c r="F1431">
        <v>5332984</v>
      </c>
      <c r="G1431" s="2">
        <v>44756</v>
      </c>
      <c r="H1431" s="2">
        <v>44786</v>
      </c>
      <c r="I1431" s="2"/>
      <c r="J1431" s="2"/>
      <c r="K1431" t="s">
        <v>1037</v>
      </c>
      <c r="L1431" s="2">
        <v>44770</v>
      </c>
      <c r="M1431" s="1">
        <f>Tabla1_Resueltas[[#This Row],[Resuelta]]-Tabla1_Resueltas[[#This Row],[Creada]]</f>
        <v>14</v>
      </c>
      <c r="N1431" s="1">
        <f>Tabla1_Resueltas[[#This Row],[Fecha Fin Escalado]]-Tabla1_Resueltas[[#This Row],[Fecha Inicio Escalado]]</f>
        <v>0</v>
      </c>
      <c r="O1431" s="1">
        <f>YEAR(Tabla1_Resueltas[[#This Row],[Resuelta]])</f>
        <v>2022</v>
      </c>
      <c r="P1431" s="1">
        <f>MONTH(Tabla1_Resueltas[[#This Row],[Resuelta]])</f>
        <v>7</v>
      </c>
      <c r="Q1431" s="1">
        <f>_xlfn.PERCENTILE.INC(Tabla1_Resueltas[CicleTime],0.85)</f>
        <v>28</v>
      </c>
      <c r="R1431" s="1">
        <f>_xlfn.PERCENTILE.INC(Tabla1_Resueltas[CicleTime],0.7)</f>
        <v>9</v>
      </c>
      <c r="S1431" s="1">
        <f>_xlfn.PERCENTILE.INC(Tabla1_Resueltas[CicleTime],0.5)</f>
        <v>3</v>
      </c>
    </row>
    <row r="1432" spans="1:19" x14ac:dyDescent="0.35">
      <c r="A1432" t="s">
        <v>17</v>
      </c>
      <c r="B1432" t="s">
        <v>2092</v>
      </c>
      <c r="C1432" t="s">
        <v>18</v>
      </c>
      <c r="D1432" t="s">
        <v>132</v>
      </c>
      <c r="E1432" t="s">
        <v>1475</v>
      </c>
      <c r="F1432">
        <v>5331775</v>
      </c>
      <c r="G1432" s="2">
        <v>44756</v>
      </c>
      <c r="H1432" s="2">
        <v>44774</v>
      </c>
      <c r="I1432" s="2"/>
      <c r="J1432" s="2"/>
      <c r="K1432" t="s">
        <v>1037</v>
      </c>
      <c r="L1432" s="2">
        <v>44756</v>
      </c>
      <c r="M1432" s="1">
        <f>Tabla1_Resueltas[[#This Row],[Resuelta]]-Tabla1_Resueltas[[#This Row],[Creada]]</f>
        <v>0</v>
      </c>
      <c r="N1432" s="1">
        <f>Tabla1_Resueltas[[#This Row],[Fecha Fin Escalado]]-Tabla1_Resueltas[[#This Row],[Fecha Inicio Escalado]]</f>
        <v>0</v>
      </c>
      <c r="O1432" s="1">
        <f>YEAR(Tabla1_Resueltas[[#This Row],[Resuelta]])</f>
        <v>2022</v>
      </c>
      <c r="P1432" s="1">
        <f>MONTH(Tabla1_Resueltas[[#This Row],[Resuelta]])</f>
        <v>7</v>
      </c>
      <c r="Q1432" s="1">
        <f>_xlfn.PERCENTILE.INC(Tabla1_Resueltas[CicleTime],0.85)</f>
        <v>28</v>
      </c>
      <c r="R1432" s="1">
        <f>_xlfn.PERCENTILE.INC(Tabla1_Resueltas[CicleTime],0.7)</f>
        <v>9</v>
      </c>
      <c r="S1432" s="1">
        <f>_xlfn.PERCENTILE.INC(Tabla1_Resueltas[CicleTime],0.5)</f>
        <v>3</v>
      </c>
    </row>
    <row r="1433" spans="1:19" x14ac:dyDescent="0.35">
      <c r="A1433" t="s">
        <v>19</v>
      </c>
      <c r="B1433" t="s">
        <v>2084</v>
      </c>
      <c r="C1433" t="s">
        <v>20</v>
      </c>
      <c r="D1433" t="s">
        <v>132</v>
      </c>
      <c r="E1433" t="s">
        <v>1476</v>
      </c>
      <c r="F1433">
        <v>5331820</v>
      </c>
      <c r="G1433" s="2">
        <v>44756</v>
      </c>
      <c r="H1433" s="2">
        <v>44774</v>
      </c>
      <c r="I1433" s="2"/>
      <c r="J1433" s="2"/>
      <c r="K1433" t="s">
        <v>1037</v>
      </c>
      <c r="L1433" s="2">
        <v>44756</v>
      </c>
      <c r="M1433" s="1">
        <f>Tabla1_Resueltas[[#This Row],[Resuelta]]-Tabla1_Resueltas[[#This Row],[Creada]]</f>
        <v>0</v>
      </c>
      <c r="N1433" s="1">
        <f>Tabla1_Resueltas[[#This Row],[Fecha Fin Escalado]]-Tabla1_Resueltas[[#This Row],[Fecha Inicio Escalado]]</f>
        <v>0</v>
      </c>
      <c r="O1433" s="1">
        <f>YEAR(Tabla1_Resueltas[[#This Row],[Resuelta]])</f>
        <v>2022</v>
      </c>
      <c r="P1433" s="1">
        <f>MONTH(Tabla1_Resueltas[[#This Row],[Resuelta]])</f>
        <v>7</v>
      </c>
      <c r="Q1433" s="1">
        <f>_xlfn.PERCENTILE.INC(Tabla1_Resueltas[CicleTime],0.85)</f>
        <v>28</v>
      </c>
      <c r="R1433" s="1">
        <f>_xlfn.PERCENTILE.INC(Tabla1_Resueltas[CicleTime],0.7)</f>
        <v>9</v>
      </c>
      <c r="S1433" s="1">
        <f>_xlfn.PERCENTILE.INC(Tabla1_Resueltas[CicleTime],0.5)</f>
        <v>3</v>
      </c>
    </row>
    <row r="1434" spans="1:19" x14ac:dyDescent="0.35">
      <c r="A1434" t="s">
        <v>19</v>
      </c>
      <c r="B1434" t="s">
        <v>2106</v>
      </c>
      <c r="C1434" t="s">
        <v>20</v>
      </c>
      <c r="D1434" t="s">
        <v>132</v>
      </c>
      <c r="E1434" t="s">
        <v>1477</v>
      </c>
      <c r="F1434">
        <v>5331816</v>
      </c>
      <c r="G1434" s="2">
        <v>44756</v>
      </c>
      <c r="H1434" s="2">
        <v>44779</v>
      </c>
      <c r="I1434" s="2"/>
      <c r="J1434" s="2"/>
      <c r="K1434" t="s">
        <v>1037</v>
      </c>
      <c r="L1434" s="2">
        <v>44764</v>
      </c>
      <c r="M1434" s="1">
        <f>Tabla1_Resueltas[[#This Row],[Resuelta]]-Tabla1_Resueltas[[#This Row],[Creada]]</f>
        <v>8</v>
      </c>
      <c r="N1434" s="1">
        <f>Tabla1_Resueltas[[#This Row],[Fecha Fin Escalado]]-Tabla1_Resueltas[[#This Row],[Fecha Inicio Escalado]]</f>
        <v>0</v>
      </c>
      <c r="O1434" s="1">
        <f>YEAR(Tabla1_Resueltas[[#This Row],[Resuelta]])</f>
        <v>2022</v>
      </c>
      <c r="P1434" s="1">
        <f>MONTH(Tabla1_Resueltas[[#This Row],[Resuelta]])</f>
        <v>7</v>
      </c>
      <c r="Q1434" s="1">
        <f>_xlfn.PERCENTILE.INC(Tabla1_Resueltas[CicleTime],0.85)</f>
        <v>28</v>
      </c>
      <c r="R1434" s="1">
        <f>_xlfn.PERCENTILE.INC(Tabla1_Resueltas[CicleTime],0.7)</f>
        <v>9</v>
      </c>
      <c r="S1434" s="1">
        <f>_xlfn.PERCENTILE.INC(Tabla1_Resueltas[CicleTime],0.5)</f>
        <v>3</v>
      </c>
    </row>
    <row r="1435" spans="1:19" x14ac:dyDescent="0.35">
      <c r="A1435" t="s">
        <v>17</v>
      </c>
      <c r="B1435" t="s">
        <v>2106</v>
      </c>
      <c r="C1435" t="s">
        <v>42</v>
      </c>
      <c r="D1435" t="s">
        <v>132</v>
      </c>
      <c r="E1435" t="s">
        <v>1478</v>
      </c>
      <c r="F1435">
        <v>5330952</v>
      </c>
      <c r="G1435" s="2">
        <v>44756</v>
      </c>
      <c r="H1435" s="2">
        <v>44774</v>
      </c>
      <c r="I1435" s="2"/>
      <c r="J1435" s="2"/>
      <c r="K1435" t="s">
        <v>1037</v>
      </c>
      <c r="L1435" s="2">
        <v>44756</v>
      </c>
      <c r="M1435" s="1">
        <f>Tabla1_Resueltas[[#This Row],[Resuelta]]-Tabla1_Resueltas[[#This Row],[Creada]]</f>
        <v>0</v>
      </c>
      <c r="N1435" s="1">
        <f>Tabla1_Resueltas[[#This Row],[Fecha Fin Escalado]]-Tabla1_Resueltas[[#This Row],[Fecha Inicio Escalado]]</f>
        <v>0</v>
      </c>
      <c r="O1435" s="1">
        <f>YEAR(Tabla1_Resueltas[[#This Row],[Resuelta]])</f>
        <v>2022</v>
      </c>
      <c r="P1435" s="1">
        <f>MONTH(Tabla1_Resueltas[[#This Row],[Resuelta]])</f>
        <v>7</v>
      </c>
      <c r="Q1435" s="1">
        <f>_xlfn.PERCENTILE.INC(Tabla1_Resueltas[CicleTime],0.85)</f>
        <v>28</v>
      </c>
      <c r="R1435" s="1">
        <f>_xlfn.PERCENTILE.INC(Tabla1_Resueltas[CicleTime],0.7)</f>
        <v>9</v>
      </c>
      <c r="S1435" s="1">
        <f>_xlfn.PERCENTILE.INC(Tabla1_Resueltas[CicleTime],0.5)</f>
        <v>3</v>
      </c>
    </row>
    <row r="1436" spans="1:19" x14ac:dyDescent="0.35">
      <c r="A1436" t="s">
        <v>19</v>
      </c>
      <c r="B1436" t="s">
        <v>2090</v>
      </c>
      <c r="C1436" t="s">
        <v>18</v>
      </c>
      <c r="D1436" t="s">
        <v>132</v>
      </c>
      <c r="E1436" t="s">
        <v>1479</v>
      </c>
      <c r="F1436">
        <v>5330698</v>
      </c>
      <c r="G1436" s="2">
        <v>44756</v>
      </c>
      <c r="H1436" s="2">
        <v>44786</v>
      </c>
      <c r="I1436" s="2"/>
      <c r="J1436" s="2"/>
      <c r="K1436" t="s">
        <v>1037</v>
      </c>
      <c r="L1436" s="2">
        <v>44770</v>
      </c>
      <c r="M1436" s="1">
        <f>Tabla1_Resueltas[[#This Row],[Resuelta]]-Tabla1_Resueltas[[#This Row],[Creada]]</f>
        <v>14</v>
      </c>
      <c r="N1436" s="1">
        <f>Tabla1_Resueltas[[#This Row],[Fecha Fin Escalado]]-Tabla1_Resueltas[[#This Row],[Fecha Inicio Escalado]]</f>
        <v>0</v>
      </c>
      <c r="O1436" s="1">
        <f>YEAR(Tabla1_Resueltas[[#This Row],[Resuelta]])</f>
        <v>2022</v>
      </c>
      <c r="P1436" s="1">
        <f>MONTH(Tabla1_Resueltas[[#This Row],[Resuelta]])</f>
        <v>7</v>
      </c>
      <c r="Q1436" s="1">
        <f>_xlfn.PERCENTILE.INC(Tabla1_Resueltas[CicleTime],0.85)</f>
        <v>28</v>
      </c>
      <c r="R1436" s="1">
        <f>_xlfn.PERCENTILE.INC(Tabla1_Resueltas[CicleTime],0.7)</f>
        <v>9</v>
      </c>
      <c r="S1436" s="1">
        <f>_xlfn.PERCENTILE.INC(Tabla1_Resueltas[CicleTime],0.5)</f>
        <v>3</v>
      </c>
    </row>
    <row r="1437" spans="1:19" x14ac:dyDescent="0.35">
      <c r="A1437" t="s">
        <v>19</v>
      </c>
      <c r="B1437" t="s">
        <v>2084</v>
      </c>
      <c r="C1437" t="s">
        <v>20</v>
      </c>
      <c r="D1437" t="s">
        <v>132</v>
      </c>
      <c r="E1437" t="s">
        <v>1480</v>
      </c>
      <c r="F1437">
        <v>5330430</v>
      </c>
      <c r="G1437" s="2">
        <v>44756</v>
      </c>
      <c r="H1437" s="2">
        <v>44774</v>
      </c>
      <c r="I1437" s="2"/>
      <c r="J1437" s="2"/>
      <c r="K1437" t="s">
        <v>1037</v>
      </c>
      <c r="L1437" s="2">
        <v>44757</v>
      </c>
      <c r="M1437" s="1">
        <f>Tabla1_Resueltas[[#This Row],[Resuelta]]-Tabla1_Resueltas[[#This Row],[Creada]]</f>
        <v>1</v>
      </c>
      <c r="N1437" s="1">
        <f>Tabla1_Resueltas[[#This Row],[Fecha Fin Escalado]]-Tabla1_Resueltas[[#This Row],[Fecha Inicio Escalado]]</f>
        <v>0</v>
      </c>
      <c r="O1437" s="1">
        <f>YEAR(Tabla1_Resueltas[[#This Row],[Resuelta]])</f>
        <v>2022</v>
      </c>
      <c r="P1437" s="1">
        <f>MONTH(Tabla1_Resueltas[[#This Row],[Resuelta]])</f>
        <v>7</v>
      </c>
      <c r="Q1437" s="1">
        <f>_xlfn.PERCENTILE.INC(Tabla1_Resueltas[CicleTime],0.85)</f>
        <v>28</v>
      </c>
      <c r="R1437" s="1">
        <f>_xlfn.PERCENTILE.INC(Tabla1_Resueltas[CicleTime],0.7)</f>
        <v>9</v>
      </c>
      <c r="S1437" s="1">
        <f>_xlfn.PERCENTILE.INC(Tabla1_Resueltas[CicleTime],0.5)</f>
        <v>3</v>
      </c>
    </row>
    <row r="1438" spans="1:19" x14ac:dyDescent="0.35">
      <c r="A1438" t="s">
        <v>19</v>
      </c>
      <c r="B1438" t="s">
        <v>2086</v>
      </c>
      <c r="C1438" t="s">
        <v>20</v>
      </c>
      <c r="D1438" t="s">
        <v>132</v>
      </c>
      <c r="E1438" t="s">
        <v>1481</v>
      </c>
      <c r="F1438">
        <v>5329808</v>
      </c>
      <c r="G1438" s="2">
        <v>44756</v>
      </c>
      <c r="H1438" s="2">
        <v>44779</v>
      </c>
      <c r="I1438" s="2">
        <v>44756</v>
      </c>
      <c r="J1438" s="2">
        <v>44764</v>
      </c>
      <c r="K1438" t="s">
        <v>1037</v>
      </c>
      <c r="L1438" s="2">
        <v>44764</v>
      </c>
      <c r="M1438" s="1">
        <f>Tabla1_Resueltas[[#This Row],[Resuelta]]-Tabla1_Resueltas[[#This Row],[Creada]]</f>
        <v>8</v>
      </c>
      <c r="N1438" s="1">
        <f>Tabla1_Resueltas[[#This Row],[Fecha Fin Escalado]]-Tabla1_Resueltas[[#This Row],[Fecha Inicio Escalado]]</f>
        <v>8</v>
      </c>
      <c r="O1438" s="1">
        <f>YEAR(Tabla1_Resueltas[[#This Row],[Resuelta]])</f>
        <v>2022</v>
      </c>
      <c r="P1438" s="1">
        <f>MONTH(Tabla1_Resueltas[[#This Row],[Resuelta]])</f>
        <v>7</v>
      </c>
      <c r="Q1438" s="1">
        <f>_xlfn.PERCENTILE.INC(Tabla1_Resueltas[CicleTime],0.85)</f>
        <v>28</v>
      </c>
      <c r="R1438" s="1">
        <f>_xlfn.PERCENTILE.INC(Tabla1_Resueltas[CicleTime],0.7)</f>
        <v>9</v>
      </c>
      <c r="S1438" s="1">
        <f>_xlfn.PERCENTILE.INC(Tabla1_Resueltas[CicleTime],0.5)</f>
        <v>3</v>
      </c>
    </row>
    <row r="1439" spans="1:19" x14ac:dyDescent="0.35">
      <c r="A1439" t="s">
        <v>19</v>
      </c>
      <c r="B1439" t="s">
        <v>2084</v>
      </c>
      <c r="C1439" t="s">
        <v>36</v>
      </c>
      <c r="D1439" t="s">
        <v>132</v>
      </c>
      <c r="E1439" t="s">
        <v>1482</v>
      </c>
      <c r="F1439">
        <v>5329802</v>
      </c>
      <c r="G1439" s="2">
        <v>44756</v>
      </c>
      <c r="H1439" s="2">
        <v>44774</v>
      </c>
      <c r="I1439" s="2">
        <v>44756</v>
      </c>
      <c r="J1439" s="2">
        <v>44756</v>
      </c>
      <c r="K1439" t="s">
        <v>1037</v>
      </c>
      <c r="L1439" s="2">
        <v>44756</v>
      </c>
      <c r="M1439" s="1">
        <f>Tabla1_Resueltas[[#This Row],[Resuelta]]-Tabla1_Resueltas[[#This Row],[Creada]]</f>
        <v>0</v>
      </c>
      <c r="N1439" s="1">
        <f>Tabla1_Resueltas[[#This Row],[Fecha Fin Escalado]]-Tabla1_Resueltas[[#This Row],[Fecha Inicio Escalado]]</f>
        <v>0</v>
      </c>
      <c r="O1439" s="1">
        <f>YEAR(Tabla1_Resueltas[[#This Row],[Resuelta]])</f>
        <v>2022</v>
      </c>
      <c r="P1439" s="1">
        <f>MONTH(Tabla1_Resueltas[[#This Row],[Resuelta]])</f>
        <v>7</v>
      </c>
      <c r="Q1439" s="1">
        <f>_xlfn.PERCENTILE.INC(Tabla1_Resueltas[CicleTime],0.85)</f>
        <v>28</v>
      </c>
      <c r="R1439" s="1">
        <f>_xlfn.PERCENTILE.INC(Tabla1_Resueltas[CicleTime],0.7)</f>
        <v>9</v>
      </c>
      <c r="S1439" s="1">
        <f>_xlfn.PERCENTILE.INC(Tabla1_Resueltas[CicleTime],0.5)</f>
        <v>3</v>
      </c>
    </row>
    <row r="1440" spans="1:19" x14ac:dyDescent="0.35">
      <c r="A1440" t="s">
        <v>19</v>
      </c>
      <c r="B1440" t="s">
        <v>2090</v>
      </c>
      <c r="C1440" t="s">
        <v>18</v>
      </c>
      <c r="D1440" t="s">
        <v>132</v>
      </c>
      <c r="E1440" t="s">
        <v>1483</v>
      </c>
      <c r="F1440">
        <v>5328112</v>
      </c>
      <c r="G1440" s="2">
        <v>44756</v>
      </c>
      <c r="H1440" s="2">
        <v>44774</v>
      </c>
      <c r="I1440" s="2"/>
      <c r="J1440" s="2"/>
      <c r="K1440" t="s">
        <v>1037</v>
      </c>
      <c r="L1440" s="2">
        <v>44768</v>
      </c>
      <c r="M1440" s="1">
        <f>Tabla1_Resueltas[[#This Row],[Resuelta]]-Tabla1_Resueltas[[#This Row],[Creada]]</f>
        <v>12</v>
      </c>
      <c r="N1440" s="1">
        <f>Tabla1_Resueltas[[#This Row],[Fecha Fin Escalado]]-Tabla1_Resueltas[[#This Row],[Fecha Inicio Escalado]]</f>
        <v>0</v>
      </c>
      <c r="O1440" s="1">
        <f>YEAR(Tabla1_Resueltas[[#This Row],[Resuelta]])</f>
        <v>2022</v>
      </c>
      <c r="P1440" s="1">
        <f>MONTH(Tabla1_Resueltas[[#This Row],[Resuelta]])</f>
        <v>7</v>
      </c>
      <c r="Q1440" s="1">
        <f>_xlfn.PERCENTILE.INC(Tabla1_Resueltas[CicleTime],0.85)</f>
        <v>28</v>
      </c>
      <c r="R1440" s="1">
        <f>_xlfn.PERCENTILE.INC(Tabla1_Resueltas[CicleTime],0.7)</f>
        <v>9</v>
      </c>
      <c r="S1440" s="1">
        <f>_xlfn.PERCENTILE.INC(Tabla1_Resueltas[CicleTime],0.5)</f>
        <v>3</v>
      </c>
    </row>
    <row r="1441" spans="1:19" x14ac:dyDescent="0.35">
      <c r="A1441" t="s">
        <v>17</v>
      </c>
      <c r="B1441" t="s">
        <v>2096</v>
      </c>
      <c r="C1441" t="s">
        <v>20</v>
      </c>
      <c r="D1441" t="s">
        <v>132</v>
      </c>
      <c r="E1441" t="s">
        <v>1484</v>
      </c>
      <c r="F1441">
        <v>5322803</v>
      </c>
      <c r="G1441" s="2">
        <v>44755</v>
      </c>
      <c r="H1441" s="2">
        <v>44774</v>
      </c>
      <c r="I1441" s="2"/>
      <c r="J1441" s="2"/>
      <c r="K1441" t="s">
        <v>1037</v>
      </c>
      <c r="L1441" s="2">
        <v>44755</v>
      </c>
      <c r="M1441" s="1">
        <f>Tabla1_Resueltas[[#This Row],[Resuelta]]-Tabla1_Resueltas[[#This Row],[Creada]]</f>
        <v>0</v>
      </c>
      <c r="N1441" s="1">
        <f>Tabla1_Resueltas[[#This Row],[Fecha Fin Escalado]]-Tabla1_Resueltas[[#This Row],[Fecha Inicio Escalado]]</f>
        <v>0</v>
      </c>
      <c r="O1441" s="1">
        <f>YEAR(Tabla1_Resueltas[[#This Row],[Resuelta]])</f>
        <v>2022</v>
      </c>
      <c r="P1441" s="1">
        <f>MONTH(Tabla1_Resueltas[[#This Row],[Resuelta]])</f>
        <v>7</v>
      </c>
      <c r="Q1441" s="1">
        <f>_xlfn.PERCENTILE.INC(Tabla1_Resueltas[CicleTime],0.85)</f>
        <v>28</v>
      </c>
      <c r="R1441" s="1">
        <f>_xlfn.PERCENTILE.INC(Tabla1_Resueltas[CicleTime],0.7)</f>
        <v>9</v>
      </c>
      <c r="S1441" s="1">
        <f>_xlfn.PERCENTILE.INC(Tabla1_Resueltas[CicleTime],0.5)</f>
        <v>3</v>
      </c>
    </row>
    <row r="1442" spans="1:19" x14ac:dyDescent="0.35">
      <c r="A1442" t="s">
        <v>17</v>
      </c>
      <c r="B1442" t="s">
        <v>2083</v>
      </c>
      <c r="C1442" t="s">
        <v>20</v>
      </c>
      <c r="D1442" t="s">
        <v>132</v>
      </c>
      <c r="E1442" t="s">
        <v>1485</v>
      </c>
      <c r="F1442">
        <v>5321884</v>
      </c>
      <c r="G1442" s="2">
        <v>44754</v>
      </c>
      <c r="H1442" s="2">
        <v>44777</v>
      </c>
      <c r="I1442" s="2"/>
      <c r="J1442" s="2"/>
      <c r="K1442" t="s">
        <v>1037</v>
      </c>
      <c r="L1442" s="2">
        <v>44755</v>
      </c>
      <c r="M1442" s="1">
        <f>Tabla1_Resueltas[[#This Row],[Resuelta]]-Tabla1_Resueltas[[#This Row],[Creada]]</f>
        <v>1</v>
      </c>
      <c r="N1442" s="1">
        <f>Tabla1_Resueltas[[#This Row],[Fecha Fin Escalado]]-Tabla1_Resueltas[[#This Row],[Fecha Inicio Escalado]]</f>
        <v>0</v>
      </c>
      <c r="O1442" s="1">
        <f>YEAR(Tabla1_Resueltas[[#This Row],[Resuelta]])</f>
        <v>2022</v>
      </c>
      <c r="P1442" s="1">
        <f>MONTH(Tabla1_Resueltas[[#This Row],[Resuelta]])</f>
        <v>7</v>
      </c>
      <c r="Q1442" s="1">
        <f>_xlfn.PERCENTILE.INC(Tabla1_Resueltas[CicleTime],0.85)</f>
        <v>28</v>
      </c>
      <c r="R1442" s="1">
        <f>_xlfn.PERCENTILE.INC(Tabla1_Resueltas[CicleTime],0.7)</f>
        <v>9</v>
      </c>
      <c r="S1442" s="1">
        <f>_xlfn.PERCENTILE.INC(Tabla1_Resueltas[CicleTime],0.5)</f>
        <v>3</v>
      </c>
    </row>
    <row r="1443" spans="1:19" x14ac:dyDescent="0.35">
      <c r="A1443" t="s">
        <v>17</v>
      </c>
      <c r="B1443" t="s">
        <v>2083</v>
      </c>
      <c r="C1443" t="s">
        <v>20</v>
      </c>
      <c r="D1443" t="s">
        <v>132</v>
      </c>
      <c r="E1443" t="s">
        <v>1486</v>
      </c>
      <c r="F1443">
        <v>5321883</v>
      </c>
      <c r="G1443" s="2">
        <v>44754</v>
      </c>
      <c r="H1443" s="2">
        <v>44777</v>
      </c>
      <c r="I1443" s="2"/>
      <c r="J1443" s="2"/>
      <c r="K1443" t="s">
        <v>1037</v>
      </c>
      <c r="L1443" s="2">
        <v>44755</v>
      </c>
      <c r="M1443" s="1">
        <f>Tabla1_Resueltas[[#This Row],[Resuelta]]-Tabla1_Resueltas[[#This Row],[Creada]]</f>
        <v>1</v>
      </c>
      <c r="N1443" s="1">
        <f>Tabla1_Resueltas[[#This Row],[Fecha Fin Escalado]]-Tabla1_Resueltas[[#This Row],[Fecha Inicio Escalado]]</f>
        <v>0</v>
      </c>
      <c r="O1443" s="1">
        <f>YEAR(Tabla1_Resueltas[[#This Row],[Resuelta]])</f>
        <v>2022</v>
      </c>
      <c r="P1443" s="1">
        <f>MONTH(Tabla1_Resueltas[[#This Row],[Resuelta]])</f>
        <v>7</v>
      </c>
      <c r="Q1443" s="1">
        <f>_xlfn.PERCENTILE.INC(Tabla1_Resueltas[CicleTime],0.85)</f>
        <v>28</v>
      </c>
      <c r="R1443" s="1">
        <f>_xlfn.PERCENTILE.INC(Tabla1_Resueltas[CicleTime],0.7)</f>
        <v>9</v>
      </c>
      <c r="S1443" s="1">
        <f>_xlfn.PERCENTILE.INC(Tabla1_Resueltas[CicleTime],0.5)</f>
        <v>3</v>
      </c>
    </row>
    <row r="1444" spans="1:19" x14ac:dyDescent="0.35">
      <c r="A1444" t="s">
        <v>19</v>
      </c>
      <c r="B1444" t="s">
        <v>2088</v>
      </c>
      <c r="C1444" t="s">
        <v>20</v>
      </c>
      <c r="D1444" t="s">
        <v>132</v>
      </c>
      <c r="E1444" t="s">
        <v>1487</v>
      </c>
      <c r="F1444">
        <v>5321253</v>
      </c>
      <c r="G1444" s="2">
        <v>44754</v>
      </c>
      <c r="H1444" s="2">
        <v>44774</v>
      </c>
      <c r="I1444" s="2"/>
      <c r="J1444" s="2"/>
      <c r="K1444" t="s">
        <v>1037</v>
      </c>
      <c r="L1444" s="2">
        <v>44754</v>
      </c>
      <c r="M1444" s="1">
        <f>Tabla1_Resueltas[[#This Row],[Resuelta]]-Tabla1_Resueltas[[#This Row],[Creada]]</f>
        <v>0</v>
      </c>
      <c r="N1444" s="1">
        <f>Tabla1_Resueltas[[#This Row],[Fecha Fin Escalado]]-Tabla1_Resueltas[[#This Row],[Fecha Inicio Escalado]]</f>
        <v>0</v>
      </c>
      <c r="O1444" s="1">
        <f>YEAR(Tabla1_Resueltas[[#This Row],[Resuelta]])</f>
        <v>2022</v>
      </c>
      <c r="P1444" s="1">
        <f>MONTH(Tabla1_Resueltas[[#This Row],[Resuelta]])</f>
        <v>7</v>
      </c>
      <c r="Q1444" s="1">
        <f>_xlfn.PERCENTILE.INC(Tabla1_Resueltas[CicleTime],0.85)</f>
        <v>28</v>
      </c>
      <c r="R1444" s="1">
        <f>_xlfn.PERCENTILE.INC(Tabla1_Resueltas[CicleTime],0.7)</f>
        <v>9</v>
      </c>
      <c r="S1444" s="1">
        <f>_xlfn.PERCENTILE.INC(Tabla1_Resueltas[CicleTime],0.5)</f>
        <v>3</v>
      </c>
    </row>
    <row r="1445" spans="1:19" x14ac:dyDescent="0.35">
      <c r="A1445" t="s">
        <v>17</v>
      </c>
      <c r="B1445" t="s">
        <v>2083</v>
      </c>
      <c r="C1445" t="s">
        <v>20</v>
      </c>
      <c r="D1445" t="s">
        <v>132</v>
      </c>
      <c r="E1445" t="s">
        <v>1488</v>
      </c>
      <c r="F1445">
        <v>5320528</v>
      </c>
      <c r="G1445" s="2">
        <v>44754</v>
      </c>
      <c r="H1445" s="2">
        <v>44774</v>
      </c>
      <c r="I1445" s="2"/>
      <c r="J1445" s="2"/>
      <c r="K1445" t="s">
        <v>1037</v>
      </c>
      <c r="L1445" s="2">
        <v>44754</v>
      </c>
      <c r="M1445" s="1">
        <f>Tabla1_Resueltas[[#This Row],[Resuelta]]-Tabla1_Resueltas[[#This Row],[Creada]]</f>
        <v>0</v>
      </c>
      <c r="N1445" s="1">
        <f>Tabla1_Resueltas[[#This Row],[Fecha Fin Escalado]]-Tabla1_Resueltas[[#This Row],[Fecha Inicio Escalado]]</f>
        <v>0</v>
      </c>
      <c r="O1445" s="1">
        <f>YEAR(Tabla1_Resueltas[[#This Row],[Resuelta]])</f>
        <v>2022</v>
      </c>
      <c r="P1445" s="1">
        <f>MONTH(Tabla1_Resueltas[[#This Row],[Resuelta]])</f>
        <v>7</v>
      </c>
      <c r="Q1445" s="1">
        <f>_xlfn.PERCENTILE.INC(Tabla1_Resueltas[CicleTime],0.85)</f>
        <v>28</v>
      </c>
      <c r="R1445" s="1">
        <f>_xlfn.PERCENTILE.INC(Tabla1_Resueltas[CicleTime],0.7)</f>
        <v>9</v>
      </c>
      <c r="S1445" s="1">
        <f>_xlfn.PERCENTILE.INC(Tabla1_Resueltas[CicleTime],0.5)</f>
        <v>3</v>
      </c>
    </row>
    <row r="1446" spans="1:19" x14ac:dyDescent="0.35">
      <c r="A1446" t="s">
        <v>19</v>
      </c>
      <c r="B1446" t="s">
        <v>2084</v>
      </c>
      <c r="C1446" t="s">
        <v>20</v>
      </c>
      <c r="D1446" t="s">
        <v>132</v>
      </c>
      <c r="E1446" t="s">
        <v>1489</v>
      </c>
      <c r="F1446">
        <v>5320137</v>
      </c>
      <c r="G1446" s="2">
        <v>44754</v>
      </c>
      <c r="H1446" s="2">
        <v>44778</v>
      </c>
      <c r="I1446" s="2">
        <v>44754</v>
      </c>
      <c r="J1446" s="2">
        <v>44763</v>
      </c>
      <c r="K1446" t="s">
        <v>1037</v>
      </c>
      <c r="L1446" s="2">
        <v>44763</v>
      </c>
      <c r="M1446" s="1">
        <f>Tabla1_Resueltas[[#This Row],[Resuelta]]-Tabla1_Resueltas[[#This Row],[Creada]]</f>
        <v>9</v>
      </c>
      <c r="N1446" s="1">
        <f>Tabla1_Resueltas[[#This Row],[Fecha Fin Escalado]]-Tabla1_Resueltas[[#This Row],[Fecha Inicio Escalado]]</f>
        <v>9</v>
      </c>
      <c r="O1446" s="1">
        <f>YEAR(Tabla1_Resueltas[[#This Row],[Resuelta]])</f>
        <v>2022</v>
      </c>
      <c r="P1446" s="1">
        <f>MONTH(Tabla1_Resueltas[[#This Row],[Resuelta]])</f>
        <v>7</v>
      </c>
      <c r="Q1446" s="1">
        <f>_xlfn.PERCENTILE.INC(Tabla1_Resueltas[CicleTime],0.85)</f>
        <v>28</v>
      </c>
      <c r="R1446" s="1">
        <f>_xlfn.PERCENTILE.INC(Tabla1_Resueltas[CicleTime],0.7)</f>
        <v>9</v>
      </c>
      <c r="S1446" s="1">
        <f>_xlfn.PERCENTILE.INC(Tabla1_Resueltas[CicleTime],0.5)</f>
        <v>3</v>
      </c>
    </row>
    <row r="1447" spans="1:19" x14ac:dyDescent="0.35">
      <c r="A1447" t="s">
        <v>17</v>
      </c>
      <c r="B1447" t="s">
        <v>2083</v>
      </c>
      <c r="C1447" t="s">
        <v>18</v>
      </c>
      <c r="D1447" t="s">
        <v>132</v>
      </c>
      <c r="E1447" t="s">
        <v>1490</v>
      </c>
      <c r="F1447">
        <v>5319508</v>
      </c>
      <c r="G1447" s="2">
        <v>44754</v>
      </c>
      <c r="H1447" s="2">
        <v>44779</v>
      </c>
      <c r="I1447" s="2"/>
      <c r="J1447" s="2"/>
      <c r="K1447" t="s">
        <v>1037</v>
      </c>
      <c r="L1447" s="2">
        <v>44764</v>
      </c>
      <c r="M1447" s="1">
        <f>Tabla1_Resueltas[[#This Row],[Resuelta]]-Tabla1_Resueltas[[#This Row],[Creada]]</f>
        <v>10</v>
      </c>
      <c r="N1447" s="1">
        <f>Tabla1_Resueltas[[#This Row],[Fecha Fin Escalado]]-Tabla1_Resueltas[[#This Row],[Fecha Inicio Escalado]]</f>
        <v>0</v>
      </c>
      <c r="O1447" s="1">
        <f>YEAR(Tabla1_Resueltas[[#This Row],[Resuelta]])</f>
        <v>2022</v>
      </c>
      <c r="P1447" s="1">
        <f>MONTH(Tabla1_Resueltas[[#This Row],[Resuelta]])</f>
        <v>7</v>
      </c>
      <c r="Q1447" s="1">
        <f>_xlfn.PERCENTILE.INC(Tabla1_Resueltas[CicleTime],0.85)</f>
        <v>28</v>
      </c>
      <c r="R1447" s="1">
        <f>_xlfn.PERCENTILE.INC(Tabla1_Resueltas[CicleTime],0.7)</f>
        <v>9</v>
      </c>
      <c r="S1447" s="1">
        <f>_xlfn.PERCENTILE.INC(Tabla1_Resueltas[CicleTime],0.5)</f>
        <v>3</v>
      </c>
    </row>
    <row r="1448" spans="1:19" x14ac:dyDescent="0.35">
      <c r="A1448" t="s">
        <v>17</v>
      </c>
      <c r="B1448" t="s">
        <v>2083</v>
      </c>
      <c r="C1448" t="s">
        <v>20</v>
      </c>
      <c r="D1448" t="s">
        <v>132</v>
      </c>
      <c r="E1448" t="s">
        <v>1491</v>
      </c>
      <c r="F1448">
        <v>5317795</v>
      </c>
      <c r="G1448" s="2">
        <v>44754</v>
      </c>
      <c r="H1448" s="2">
        <v>44907</v>
      </c>
      <c r="I1448" s="2"/>
      <c r="J1448" s="2"/>
      <c r="K1448" t="s">
        <v>1037</v>
      </c>
      <c r="L1448" s="2">
        <v>44754</v>
      </c>
      <c r="M1448" s="1">
        <f>Tabla1_Resueltas[[#This Row],[Resuelta]]-Tabla1_Resueltas[[#This Row],[Creada]]</f>
        <v>0</v>
      </c>
      <c r="N1448" s="1">
        <f>Tabla1_Resueltas[[#This Row],[Fecha Fin Escalado]]-Tabla1_Resueltas[[#This Row],[Fecha Inicio Escalado]]</f>
        <v>0</v>
      </c>
      <c r="O1448" s="1">
        <f>YEAR(Tabla1_Resueltas[[#This Row],[Resuelta]])</f>
        <v>2022</v>
      </c>
      <c r="P1448" s="1">
        <f>MONTH(Tabla1_Resueltas[[#This Row],[Resuelta]])</f>
        <v>7</v>
      </c>
      <c r="Q1448" s="1">
        <f>_xlfn.PERCENTILE.INC(Tabla1_Resueltas[CicleTime],0.85)</f>
        <v>28</v>
      </c>
      <c r="R1448" s="1">
        <f>_xlfn.PERCENTILE.INC(Tabla1_Resueltas[CicleTime],0.7)</f>
        <v>9</v>
      </c>
      <c r="S1448" s="1">
        <f>_xlfn.PERCENTILE.INC(Tabla1_Resueltas[CicleTime],0.5)</f>
        <v>3</v>
      </c>
    </row>
    <row r="1449" spans="1:19" x14ac:dyDescent="0.35">
      <c r="A1449" t="s">
        <v>17</v>
      </c>
      <c r="B1449" t="s">
        <v>2083</v>
      </c>
      <c r="C1449" t="s">
        <v>20</v>
      </c>
      <c r="D1449" t="s">
        <v>132</v>
      </c>
      <c r="E1449" t="s">
        <v>1492</v>
      </c>
      <c r="F1449">
        <v>5317787</v>
      </c>
      <c r="G1449" s="2">
        <v>44754</v>
      </c>
      <c r="H1449" s="2">
        <v>44774</v>
      </c>
      <c r="I1449" s="2"/>
      <c r="J1449" s="2"/>
      <c r="K1449" t="s">
        <v>1037</v>
      </c>
      <c r="L1449" s="2">
        <v>44754</v>
      </c>
      <c r="M1449" s="1">
        <f>Tabla1_Resueltas[[#This Row],[Resuelta]]-Tabla1_Resueltas[[#This Row],[Creada]]</f>
        <v>0</v>
      </c>
      <c r="N1449" s="1">
        <f>Tabla1_Resueltas[[#This Row],[Fecha Fin Escalado]]-Tabla1_Resueltas[[#This Row],[Fecha Inicio Escalado]]</f>
        <v>0</v>
      </c>
      <c r="O1449" s="1">
        <f>YEAR(Tabla1_Resueltas[[#This Row],[Resuelta]])</f>
        <v>2022</v>
      </c>
      <c r="P1449" s="1">
        <f>MONTH(Tabla1_Resueltas[[#This Row],[Resuelta]])</f>
        <v>7</v>
      </c>
      <c r="Q1449" s="1">
        <f>_xlfn.PERCENTILE.INC(Tabla1_Resueltas[CicleTime],0.85)</f>
        <v>28</v>
      </c>
      <c r="R1449" s="1">
        <f>_xlfn.PERCENTILE.INC(Tabla1_Resueltas[CicleTime],0.7)</f>
        <v>9</v>
      </c>
      <c r="S1449" s="1">
        <f>_xlfn.PERCENTILE.INC(Tabla1_Resueltas[CicleTime],0.5)</f>
        <v>3</v>
      </c>
    </row>
    <row r="1450" spans="1:19" x14ac:dyDescent="0.35">
      <c r="A1450" t="s">
        <v>19</v>
      </c>
      <c r="B1450" t="s">
        <v>2086</v>
      </c>
      <c r="C1450" t="s">
        <v>20</v>
      </c>
      <c r="D1450" t="s">
        <v>132</v>
      </c>
      <c r="E1450" t="s">
        <v>1493</v>
      </c>
      <c r="F1450">
        <v>5317533</v>
      </c>
      <c r="G1450" s="2">
        <v>44754</v>
      </c>
      <c r="H1450" s="2">
        <v>44774</v>
      </c>
      <c r="I1450" s="2"/>
      <c r="J1450" s="2"/>
      <c r="K1450" t="s">
        <v>1037</v>
      </c>
      <c r="L1450" s="2">
        <v>44754</v>
      </c>
      <c r="M1450" s="1">
        <f>Tabla1_Resueltas[[#This Row],[Resuelta]]-Tabla1_Resueltas[[#This Row],[Creada]]</f>
        <v>0</v>
      </c>
      <c r="N1450" s="1">
        <f>Tabla1_Resueltas[[#This Row],[Fecha Fin Escalado]]-Tabla1_Resueltas[[#This Row],[Fecha Inicio Escalado]]</f>
        <v>0</v>
      </c>
      <c r="O1450" s="1">
        <f>YEAR(Tabla1_Resueltas[[#This Row],[Resuelta]])</f>
        <v>2022</v>
      </c>
      <c r="P1450" s="1">
        <f>MONTH(Tabla1_Resueltas[[#This Row],[Resuelta]])</f>
        <v>7</v>
      </c>
      <c r="Q1450" s="1">
        <f>_xlfn.PERCENTILE.INC(Tabla1_Resueltas[CicleTime],0.85)</f>
        <v>28</v>
      </c>
      <c r="R1450" s="1">
        <f>_xlfn.PERCENTILE.INC(Tabla1_Resueltas[CicleTime],0.7)</f>
        <v>9</v>
      </c>
      <c r="S1450" s="1">
        <f>_xlfn.PERCENTILE.INC(Tabla1_Resueltas[CicleTime],0.5)</f>
        <v>3</v>
      </c>
    </row>
    <row r="1451" spans="1:19" x14ac:dyDescent="0.35">
      <c r="A1451" t="s">
        <v>19</v>
      </c>
      <c r="B1451" t="s">
        <v>2090</v>
      </c>
      <c r="C1451" t="s">
        <v>18</v>
      </c>
      <c r="D1451" t="s">
        <v>132</v>
      </c>
      <c r="E1451" t="s">
        <v>1494</v>
      </c>
      <c r="F1451">
        <v>5317418</v>
      </c>
      <c r="G1451" s="2">
        <v>44754</v>
      </c>
      <c r="H1451" s="2">
        <v>44774</v>
      </c>
      <c r="I1451" s="2"/>
      <c r="J1451" s="2"/>
      <c r="K1451" t="s">
        <v>1037</v>
      </c>
      <c r="L1451" s="2">
        <v>44768</v>
      </c>
      <c r="M1451" s="1">
        <f>Tabla1_Resueltas[[#This Row],[Resuelta]]-Tabla1_Resueltas[[#This Row],[Creada]]</f>
        <v>14</v>
      </c>
      <c r="N1451" s="1">
        <f>Tabla1_Resueltas[[#This Row],[Fecha Fin Escalado]]-Tabla1_Resueltas[[#This Row],[Fecha Inicio Escalado]]</f>
        <v>0</v>
      </c>
      <c r="O1451" s="1">
        <f>YEAR(Tabla1_Resueltas[[#This Row],[Resuelta]])</f>
        <v>2022</v>
      </c>
      <c r="P1451" s="1">
        <f>MONTH(Tabla1_Resueltas[[#This Row],[Resuelta]])</f>
        <v>7</v>
      </c>
      <c r="Q1451" s="1">
        <f>_xlfn.PERCENTILE.INC(Tabla1_Resueltas[CicleTime],0.85)</f>
        <v>28</v>
      </c>
      <c r="R1451" s="1">
        <f>_xlfn.PERCENTILE.INC(Tabla1_Resueltas[CicleTime],0.7)</f>
        <v>9</v>
      </c>
      <c r="S1451" s="1">
        <f>_xlfn.PERCENTILE.INC(Tabla1_Resueltas[CicleTime],0.5)</f>
        <v>3</v>
      </c>
    </row>
    <row r="1452" spans="1:19" x14ac:dyDescent="0.35">
      <c r="A1452" t="s">
        <v>19</v>
      </c>
      <c r="B1452" t="s">
        <v>2088</v>
      </c>
      <c r="C1452" t="s">
        <v>20</v>
      </c>
      <c r="D1452" t="s">
        <v>132</v>
      </c>
      <c r="E1452" t="s">
        <v>1495</v>
      </c>
      <c r="F1452">
        <v>5317511</v>
      </c>
      <c r="G1452" s="2">
        <v>44754</v>
      </c>
      <c r="H1452" s="2">
        <v>44774</v>
      </c>
      <c r="I1452" s="2">
        <v>44754</v>
      </c>
      <c r="J1452" s="2">
        <v>44756</v>
      </c>
      <c r="K1452" t="s">
        <v>1037</v>
      </c>
      <c r="L1452" s="2">
        <v>44756</v>
      </c>
      <c r="M1452" s="1">
        <f>Tabla1_Resueltas[[#This Row],[Resuelta]]-Tabla1_Resueltas[[#This Row],[Creada]]</f>
        <v>2</v>
      </c>
      <c r="N1452" s="1">
        <f>Tabla1_Resueltas[[#This Row],[Fecha Fin Escalado]]-Tabla1_Resueltas[[#This Row],[Fecha Inicio Escalado]]</f>
        <v>2</v>
      </c>
      <c r="O1452" s="1">
        <f>YEAR(Tabla1_Resueltas[[#This Row],[Resuelta]])</f>
        <v>2022</v>
      </c>
      <c r="P1452" s="1">
        <f>MONTH(Tabla1_Resueltas[[#This Row],[Resuelta]])</f>
        <v>7</v>
      </c>
      <c r="Q1452" s="1">
        <f>_xlfn.PERCENTILE.INC(Tabla1_Resueltas[CicleTime],0.85)</f>
        <v>28</v>
      </c>
      <c r="R1452" s="1">
        <f>_xlfn.PERCENTILE.INC(Tabla1_Resueltas[CicleTime],0.7)</f>
        <v>9</v>
      </c>
      <c r="S1452" s="1">
        <f>_xlfn.PERCENTILE.INC(Tabla1_Resueltas[CicleTime],0.5)</f>
        <v>3</v>
      </c>
    </row>
    <row r="1453" spans="1:19" x14ac:dyDescent="0.35">
      <c r="A1453" t="s">
        <v>19</v>
      </c>
      <c r="B1453" t="s">
        <v>2086</v>
      </c>
      <c r="C1453" t="s">
        <v>20</v>
      </c>
      <c r="D1453" t="s">
        <v>132</v>
      </c>
      <c r="E1453" t="s">
        <v>1496</v>
      </c>
      <c r="F1453">
        <v>5314610</v>
      </c>
      <c r="G1453" s="2">
        <v>44753</v>
      </c>
      <c r="H1453" s="2">
        <v>44784</v>
      </c>
      <c r="I1453" s="2">
        <v>44753</v>
      </c>
      <c r="J1453" s="2">
        <v>44769</v>
      </c>
      <c r="K1453" t="s">
        <v>1037</v>
      </c>
      <c r="L1453" s="2">
        <v>44769</v>
      </c>
      <c r="M1453" s="1">
        <f>Tabla1_Resueltas[[#This Row],[Resuelta]]-Tabla1_Resueltas[[#This Row],[Creada]]</f>
        <v>16</v>
      </c>
      <c r="N1453" s="1">
        <f>Tabla1_Resueltas[[#This Row],[Fecha Fin Escalado]]-Tabla1_Resueltas[[#This Row],[Fecha Inicio Escalado]]</f>
        <v>16</v>
      </c>
      <c r="O1453" s="1">
        <f>YEAR(Tabla1_Resueltas[[#This Row],[Resuelta]])</f>
        <v>2022</v>
      </c>
      <c r="P1453" s="1">
        <f>MONTH(Tabla1_Resueltas[[#This Row],[Resuelta]])</f>
        <v>7</v>
      </c>
      <c r="Q1453" s="1">
        <f>_xlfn.PERCENTILE.INC(Tabla1_Resueltas[CicleTime],0.85)</f>
        <v>28</v>
      </c>
      <c r="R1453" s="1">
        <f>_xlfn.PERCENTILE.INC(Tabla1_Resueltas[CicleTime],0.7)</f>
        <v>9</v>
      </c>
      <c r="S1453" s="1">
        <f>_xlfn.PERCENTILE.INC(Tabla1_Resueltas[CicleTime],0.5)</f>
        <v>3</v>
      </c>
    </row>
    <row r="1454" spans="1:19" x14ac:dyDescent="0.35">
      <c r="A1454" t="s">
        <v>19</v>
      </c>
      <c r="B1454" t="s">
        <v>2088</v>
      </c>
      <c r="C1454" t="s">
        <v>20</v>
      </c>
      <c r="D1454" t="s">
        <v>132</v>
      </c>
      <c r="E1454" t="s">
        <v>1497</v>
      </c>
      <c r="F1454">
        <v>5311350</v>
      </c>
      <c r="G1454" s="2">
        <v>44753</v>
      </c>
      <c r="H1454" s="2">
        <v>44774</v>
      </c>
      <c r="I1454" s="2"/>
      <c r="J1454" s="2"/>
      <c r="K1454" t="s">
        <v>1037</v>
      </c>
      <c r="L1454" s="2">
        <v>44753</v>
      </c>
      <c r="M1454" s="1">
        <f>Tabla1_Resueltas[[#This Row],[Resuelta]]-Tabla1_Resueltas[[#This Row],[Creada]]</f>
        <v>0</v>
      </c>
      <c r="N1454" s="1">
        <f>Tabla1_Resueltas[[#This Row],[Fecha Fin Escalado]]-Tabla1_Resueltas[[#This Row],[Fecha Inicio Escalado]]</f>
        <v>0</v>
      </c>
      <c r="O1454" s="1">
        <f>YEAR(Tabla1_Resueltas[[#This Row],[Resuelta]])</f>
        <v>2022</v>
      </c>
      <c r="P1454" s="1">
        <f>MONTH(Tabla1_Resueltas[[#This Row],[Resuelta]])</f>
        <v>7</v>
      </c>
      <c r="Q1454" s="1">
        <f>_xlfn.PERCENTILE.INC(Tabla1_Resueltas[CicleTime],0.85)</f>
        <v>28</v>
      </c>
      <c r="R1454" s="1">
        <f>_xlfn.PERCENTILE.INC(Tabla1_Resueltas[CicleTime],0.7)</f>
        <v>9</v>
      </c>
      <c r="S1454" s="1">
        <f>_xlfn.PERCENTILE.INC(Tabla1_Resueltas[CicleTime],0.5)</f>
        <v>3</v>
      </c>
    </row>
    <row r="1455" spans="1:19" x14ac:dyDescent="0.35">
      <c r="A1455" t="s">
        <v>19</v>
      </c>
      <c r="B1455" t="s">
        <v>2086</v>
      </c>
      <c r="C1455" t="s">
        <v>20</v>
      </c>
      <c r="D1455" t="s">
        <v>132</v>
      </c>
      <c r="E1455" t="s">
        <v>1498</v>
      </c>
      <c r="F1455">
        <v>5310449</v>
      </c>
      <c r="G1455" s="2">
        <v>44753</v>
      </c>
      <c r="H1455" s="2">
        <v>44774</v>
      </c>
      <c r="I1455" s="2"/>
      <c r="J1455" s="2"/>
      <c r="K1455" t="s">
        <v>1037</v>
      </c>
      <c r="L1455" s="2">
        <v>44755</v>
      </c>
      <c r="M1455" s="1">
        <f>Tabla1_Resueltas[[#This Row],[Resuelta]]-Tabla1_Resueltas[[#This Row],[Creada]]</f>
        <v>2</v>
      </c>
      <c r="N1455" s="1">
        <f>Tabla1_Resueltas[[#This Row],[Fecha Fin Escalado]]-Tabla1_Resueltas[[#This Row],[Fecha Inicio Escalado]]</f>
        <v>0</v>
      </c>
      <c r="O1455" s="1">
        <f>YEAR(Tabla1_Resueltas[[#This Row],[Resuelta]])</f>
        <v>2022</v>
      </c>
      <c r="P1455" s="1">
        <f>MONTH(Tabla1_Resueltas[[#This Row],[Resuelta]])</f>
        <v>7</v>
      </c>
      <c r="Q1455" s="1">
        <f>_xlfn.PERCENTILE.INC(Tabla1_Resueltas[CicleTime],0.85)</f>
        <v>28</v>
      </c>
      <c r="R1455" s="1">
        <f>_xlfn.PERCENTILE.INC(Tabla1_Resueltas[CicleTime],0.7)</f>
        <v>9</v>
      </c>
      <c r="S1455" s="1">
        <f>_xlfn.PERCENTILE.INC(Tabla1_Resueltas[CicleTime],0.5)</f>
        <v>3</v>
      </c>
    </row>
    <row r="1456" spans="1:19" x14ac:dyDescent="0.35">
      <c r="A1456" t="s">
        <v>19</v>
      </c>
      <c r="B1456" t="s">
        <v>2086</v>
      </c>
      <c r="C1456" t="s">
        <v>20</v>
      </c>
      <c r="D1456" t="s">
        <v>132</v>
      </c>
      <c r="E1456" t="s">
        <v>1499</v>
      </c>
      <c r="F1456">
        <v>5310443</v>
      </c>
      <c r="G1456" s="2">
        <v>44753</v>
      </c>
      <c r="H1456" s="2">
        <v>44774</v>
      </c>
      <c r="I1456" s="2"/>
      <c r="J1456" s="2"/>
      <c r="K1456" t="s">
        <v>1037</v>
      </c>
      <c r="L1456" s="2">
        <v>44755</v>
      </c>
      <c r="M1456" s="1">
        <f>Tabla1_Resueltas[[#This Row],[Resuelta]]-Tabla1_Resueltas[[#This Row],[Creada]]</f>
        <v>2</v>
      </c>
      <c r="N1456" s="1">
        <f>Tabla1_Resueltas[[#This Row],[Fecha Fin Escalado]]-Tabla1_Resueltas[[#This Row],[Fecha Inicio Escalado]]</f>
        <v>0</v>
      </c>
      <c r="O1456" s="1">
        <f>YEAR(Tabla1_Resueltas[[#This Row],[Resuelta]])</f>
        <v>2022</v>
      </c>
      <c r="P1456" s="1">
        <f>MONTH(Tabla1_Resueltas[[#This Row],[Resuelta]])</f>
        <v>7</v>
      </c>
      <c r="Q1456" s="1">
        <f>_xlfn.PERCENTILE.INC(Tabla1_Resueltas[CicleTime],0.85)</f>
        <v>28</v>
      </c>
      <c r="R1456" s="1">
        <f>_xlfn.PERCENTILE.INC(Tabla1_Resueltas[CicleTime],0.7)</f>
        <v>9</v>
      </c>
      <c r="S1456" s="1">
        <f>_xlfn.PERCENTILE.INC(Tabla1_Resueltas[CicleTime],0.5)</f>
        <v>3</v>
      </c>
    </row>
    <row r="1457" spans="1:19" x14ac:dyDescent="0.35">
      <c r="A1457" t="s">
        <v>19</v>
      </c>
      <c r="B1457" t="s">
        <v>2086</v>
      </c>
      <c r="C1457" t="s">
        <v>20</v>
      </c>
      <c r="D1457" t="s">
        <v>132</v>
      </c>
      <c r="E1457" t="s">
        <v>1500</v>
      </c>
      <c r="F1457">
        <v>5310436</v>
      </c>
      <c r="G1457" s="2">
        <v>44753</v>
      </c>
      <c r="H1457" s="2">
        <v>44774</v>
      </c>
      <c r="I1457" s="2">
        <v>44753</v>
      </c>
      <c r="J1457" s="2">
        <v>44754</v>
      </c>
      <c r="K1457" t="s">
        <v>1037</v>
      </c>
      <c r="L1457" s="2">
        <v>44754</v>
      </c>
      <c r="M1457" s="1">
        <f>Tabla1_Resueltas[[#This Row],[Resuelta]]-Tabla1_Resueltas[[#This Row],[Creada]]</f>
        <v>1</v>
      </c>
      <c r="N1457" s="1">
        <f>Tabla1_Resueltas[[#This Row],[Fecha Fin Escalado]]-Tabla1_Resueltas[[#This Row],[Fecha Inicio Escalado]]</f>
        <v>1</v>
      </c>
      <c r="O1457" s="1">
        <f>YEAR(Tabla1_Resueltas[[#This Row],[Resuelta]])</f>
        <v>2022</v>
      </c>
      <c r="P1457" s="1">
        <f>MONTH(Tabla1_Resueltas[[#This Row],[Resuelta]])</f>
        <v>7</v>
      </c>
      <c r="Q1457" s="1">
        <f>_xlfn.PERCENTILE.INC(Tabla1_Resueltas[CicleTime],0.85)</f>
        <v>28</v>
      </c>
      <c r="R1457" s="1">
        <f>_xlfn.PERCENTILE.INC(Tabla1_Resueltas[CicleTime],0.7)</f>
        <v>9</v>
      </c>
      <c r="S1457" s="1">
        <f>_xlfn.PERCENTILE.INC(Tabla1_Resueltas[CicleTime],0.5)</f>
        <v>3</v>
      </c>
    </row>
    <row r="1458" spans="1:19" x14ac:dyDescent="0.35">
      <c r="A1458" t="s">
        <v>19</v>
      </c>
      <c r="B1458" t="s">
        <v>2086</v>
      </c>
      <c r="C1458" t="s">
        <v>20</v>
      </c>
      <c r="D1458" t="s">
        <v>132</v>
      </c>
      <c r="E1458" t="s">
        <v>1501</v>
      </c>
      <c r="F1458">
        <v>5310426</v>
      </c>
      <c r="G1458" s="2">
        <v>44753</v>
      </c>
      <c r="H1458" s="2">
        <v>44774</v>
      </c>
      <c r="I1458" s="2"/>
      <c r="J1458" s="2"/>
      <c r="K1458" t="s">
        <v>1037</v>
      </c>
      <c r="L1458" s="2">
        <v>44755</v>
      </c>
      <c r="M1458" s="1">
        <f>Tabla1_Resueltas[[#This Row],[Resuelta]]-Tabla1_Resueltas[[#This Row],[Creada]]</f>
        <v>2</v>
      </c>
      <c r="N1458" s="1">
        <f>Tabla1_Resueltas[[#This Row],[Fecha Fin Escalado]]-Tabla1_Resueltas[[#This Row],[Fecha Inicio Escalado]]</f>
        <v>0</v>
      </c>
      <c r="O1458" s="1">
        <f>YEAR(Tabla1_Resueltas[[#This Row],[Resuelta]])</f>
        <v>2022</v>
      </c>
      <c r="P1458" s="1">
        <f>MONTH(Tabla1_Resueltas[[#This Row],[Resuelta]])</f>
        <v>7</v>
      </c>
      <c r="Q1458" s="1">
        <f>_xlfn.PERCENTILE.INC(Tabla1_Resueltas[CicleTime],0.85)</f>
        <v>28</v>
      </c>
      <c r="R1458" s="1">
        <f>_xlfn.PERCENTILE.INC(Tabla1_Resueltas[CicleTime],0.7)</f>
        <v>9</v>
      </c>
      <c r="S1458" s="1">
        <f>_xlfn.PERCENTILE.INC(Tabla1_Resueltas[CicleTime],0.5)</f>
        <v>3</v>
      </c>
    </row>
    <row r="1459" spans="1:19" x14ac:dyDescent="0.35">
      <c r="A1459" t="s">
        <v>19</v>
      </c>
      <c r="B1459" t="s">
        <v>2088</v>
      </c>
      <c r="C1459" t="s">
        <v>20</v>
      </c>
      <c r="D1459" t="s">
        <v>132</v>
      </c>
      <c r="E1459" t="s">
        <v>1502</v>
      </c>
      <c r="F1459">
        <v>5310417</v>
      </c>
      <c r="G1459" s="2">
        <v>44753</v>
      </c>
      <c r="H1459" s="2">
        <v>44774</v>
      </c>
      <c r="I1459" s="2"/>
      <c r="J1459" s="2"/>
      <c r="K1459" t="s">
        <v>1037</v>
      </c>
      <c r="L1459" s="2">
        <v>44753</v>
      </c>
      <c r="M1459" s="1">
        <f>Tabla1_Resueltas[[#This Row],[Resuelta]]-Tabla1_Resueltas[[#This Row],[Creada]]</f>
        <v>0</v>
      </c>
      <c r="N1459" s="1">
        <f>Tabla1_Resueltas[[#This Row],[Fecha Fin Escalado]]-Tabla1_Resueltas[[#This Row],[Fecha Inicio Escalado]]</f>
        <v>0</v>
      </c>
      <c r="O1459" s="1">
        <f>YEAR(Tabla1_Resueltas[[#This Row],[Resuelta]])</f>
        <v>2022</v>
      </c>
      <c r="P1459" s="1">
        <f>MONTH(Tabla1_Resueltas[[#This Row],[Resuelta]])</f>
        <v>7</v>
      </c>
      <c r="Q1459" s="1">
        <f>_xlfn.PERCENTILE.INC(Tabla1_Resueltas[CicleTime],0.85)</f>
        <v>28</v>
      </c>
      <c r="R1459" s="1">
        <f>_xlfn.PERCENTILE.INC(Tabla1_Resueltas[CicleTime],0.7)</f>
        <v>9</v>
      </c>
      <c r="S1459" s="1">
        <f>_xlfn.PERCENTILE.INC(Tabla1_Resueltas[CicleTime],0.5)</f>
        <v>3</v>
      </c>
    </row>
    <row r="1460" spans="1:19" x14ac:dyDescent="0.35">
      <c r="A1460" t="s">
        <v>19</v>
      </c>
      <c r="B1460" t="s">
        <v>2084</v>
      </c>
      <c r="C1460" t="s">
        <v>20</v>
      </c>
      <c r="D1460" t="s">
        <v>132</v>
      </c>
      <c r="E1460" t="s">
        <v>1503</v>
      </c>
      <c r="F1460">
        <v>5310238</v>
      </c>
      <c r="G1460" s="2">
        <v>44753</v>
      </c>
      <c r="H1460" s="2">
        <v>44774</v>
      </c>
      <c r="I1460" s="2">
        <v>44753</v>
      </c>
      <c r="J1460" s="2">
        <v>44754</v>
      </c>
      <c r="K1460" t="s">
        <v>1037</v>
      </c>
      <c r="L1460" s="2">
        <v>44754</v>
      </c>
      <c r="M1460" s="1">
        <f>Tabla1_Resueltas[[#This Row],[Resuelta]]-Tabla1_Resueltas[[#This Row],[Creada]]</f>
        <v>1</v>
      </c>
      <c r="N1460" s="1">
        <f>Tabla1_Resueltas[[#This Row],[Fecha Fin Escalado]]-Tabla1_Resueltas[[#This Row],[Fecha Inicio Escalado]]</f>
        <v>1</v>
      </c>
      <c r="O1460" s="1">
        <f>YEAR(Tabla1_Resueltas[[#This Row],[Resuelta]])</f>
        <v>2022</v>
      </c>
      <c r="P1460" s="1">
        <f>MONTH(Tabla1_Resueltas[[#This Row],[Resuelta]])</f>
        <v>7</v>
      </c>
      <c r="Q1460" s="1">
        <f>_xlfn.PERCENTILE.INC(Tabla1_Resueltas[CicleTime],0.85)</f>
        <v>28</v>
      </c>
      <c r="R1460" s="1">
        <f>_xlfn.PERCENTILE.INC(Tabla1_Resueltas[CicleTime],0.7)</f>
        <v>9</v>
      </c>
      <c r="S1460" s="1">
        <f>_xlfn.PERCENTILE.INC(Tabla1_Resueltas[CicleTime],0.5)</f>
        <v>3</v>
      </c>
    </row>
    <row r="1461" spans="1:19" x14ac:dyDescent="0.35">
      <c r="A1461" t="s">
        <v>19</v>
      </c>
      <c r="B1461" t="s">
        <v>2086</v>
      </c>
      <c r="C1461" t="s">
        <v>20</v>
      </c>
      <c r="D1461" t="s">
        <v>132</v>
      </c>
      <c r="E1461" t="s">
        <v>1504</v>
      </c>
      <c r="F1461">
        <v>5303315</v>
      </c>
      <c r="G1461" s="2">
        <v>44750</v>
      </c>
      <c r="H1461" s="2">
        <v>44774</v>
      </c>
      <c r="I1461" s="2"/>
      <c r="J1461" s="2"/>
      <c r="K1461" t="s">
        <v>1037</v>
      </c>
      <c r="L1461" s="2">
        <v>44756</v>
      </c>
      <c r="M1461" s="1">
        <f>Tabla1_Resueltas[[#This Row],[Resuelta]]-Tabla1_Resueltas[[#This Row],[Creada]]</f>
        <v>6</v>
      </c>
      <c r="N1461" s="1">
        <f>Tabla1_Resueltas[[#This Row],[Fecha Fin Escalado]]-Tabla1_Resueltas[[#This Row],[Fecha Inicio Escalado]]</f>
        <v>0</v>
      </c>
      <c r="O1461" s="1">
        <f>YEAR(Tabla1_Resueltas[[#This Row],[Resuelta]])</f>
        <v>2022</v>
      </c>
      <c r="P1461" s="1">
        <f>MONTH(Tabla1_Resueltas[[#This Row],[Resuelta]])</f>
        <v>7</v>
      </c>
      <c r="Q1461" s="1">
        <f>_xlfn.PERCENTILE.INC(Tabla1_Resueltas[CicleTime],0.85)</f>
        <v>28</v>
      </c>
      <c r="R1461" s="1">
        <f>_xlfn.PERCENTILE.INC(Tabla1_Resueltas[CicleTime],0.7)</f>
        <v>9</v>
      </c>
      <c r="S1461" s="1">
        <f>_xlfn.PERCENTILE.INC(Tabla1_Resueltas[CicleTime],0.5)</f>
        <v>3</v>
      </c>
    </row>
    <row r="1462" spans="1:19" x14ac:dyDescent="0.35">
      <c r="A1462" t="s">
        <v>19</v>
      </c>
      <c r="B1462" t="s">
        <v>2084</v>
      </c>
      <c r="C1462" t="s">
        <v>20</v>
      </c>
      <c r="D1462" t="s">
        <v>132</v>
      </c>
      <c r="E1462" t="s">
        <v>1505</v>
      </c>
      <c r="F1462">
        <v>5302980</v>
      </c>
      <c r="G1462" s="2">
        <v>44750</v>
      </c>
      <c r="H1462" s="2">
        <v>44774</v>
      </c>
      <c r="I1462" s="2">
        <v>44750</v>
      </c>
      <c r="J1462" s="2">
        <v>44753</v>
      </c>
      <c r="K1462" t="s">
        <v>1037</v>
      </c>
      <c r="L1462" s="2">
        <v>44753</v>
      </c>
      <c r="M1462" s="1">
        <f>Tabla1_Resueltas[[#This Row],[Resuelta]]-Tabla1_Resueltas[[#This Row],[Creada]]</f>
        <v>3</v>
      </c>
      <c r="N1462" s="1">
        <f>Tabla1_Resueltas[[#This Row],[Fecha Fin Escalado]]-Tabla1_Resueltas[[#This Row],[Fecha Inicio Escalado]]</f>
        <v>3</v>
      </c>
      <c r="O1462" s="1">
        <f>YEAR(Tabla1_Resueltas[[#This Row],[Resuelta]])</f>
        <v>2022</v>
      </c>
      <c r="P1462" s="1">
        <f>MONTH(Tabla1_Resueltas[[#This Row],[Resuelta]])</f>
        <v>7</v>
      </c>
      <c r="Q1462" s="1">
        <f>_xlfn.PERCENTILE.INC(Tabla1_Resueltas[CicleTime],0.85)</f>
        <v>28</v>
      </c>
      <c r="R1462" s="1">
        <f>_xlfn.PERCENTILE.INC(Tabla1_Resueltas[CicleTime],0.7)</f>
        <v>9</v>
      </c>
      <c r="S1462" s="1">
        <f>_xlfn.PERCENTILE.INC(Tabla1_Resueltas[CicleTime],0.5)</f>
        <v>3</v>
      </c>
    </row>
    <row r="1463" spans="1:19" x14ac:dyDescent="0.35">
      <c r="A1463" t="s">
        <v>19</v>
      </c>
      <c r="B1463" t="s">
        <v>2090</v>
      </c>
      <c r="C1463" t="s">
        <v>20</v>
      </c>
      <c r="D1463" t="s">
        <v>132</v>
      </c>
      <c r="E1463" t="s">
        <v>1506</v>
      </c>
      <c r="F1463">
        <v>5299007</v>
      </c>
      <c r="G1463" s="2">
        <v>44749</v>
      </c>
      <c r="H1463" s="2">
        <v>44786</v>
      </c>
      <c r="I1463" s="2"/>
      <c r="J1463" s="2"/>
      <c r="K1463" t="s">
        <v>1037</v>
      </c>
      <c r="L1463" s="2">
        <v>44770</v>
      </c>
      <c r="M1463" s="1">
        <f>Tabla1_Resueltas[[#This Row],[Resuelta]]-Tabla1_Resueltas[[#This Row],[Creada]]</f>
        <v>21</v>
      </c>
      <c r="N1463" s="1">
        <f>Tabla1_Resueltas[[#This Row],[Fecha Fin Escalado]]-Tabla1_Resueltas[[#This Row],[Fecha Inicio Escalado]]</f>
        <v>0</v>
      </c>
      <c r="O1463" s="1">
        <f>YEAR(Tabla1_Resueltas[[#This Row],[Resuelta]])</f>
        <v>2022</v>
      </c>
      <c r="P1463" s="1">
        <f>MONTH(Tabla1_Resueltas[[#This Row],[Resuelta]])</f>
        <v>7</v>
      </c>
      <c r="Q1463" s="1">
        <f>_xlfn.PERCENTILE.INC(Tabla1_Resueltas[CicleTime],0.85)</f>
        <v>28</v>
      </c>
      <c r="R1463" s="1">
        <f>_xlfn.PERCENTILE.INC(Tabla1_Resueltas[CicleTime],0.7)</f>
        <v>9</v>
      </c>
      <c r="S1463" s="1">
        <f>_xlfn.PERCENTILE.INC(Tabla1_Resueltas[CicleTime],0.5)</f>
        <v>3</v>
      </c>
    </row>
    <row r="1464" spans="1:19" x14ac:dyDescent="0.35">
      <c r="A1464" t="s">
        <v>19</v>
      </c>
      <c r="B1464" t="s">
        <v>2090</v>
      </c>
      <c r="C1464" t="s">
        <v>18</v>
      </c>
      <c r="D1464" t="s">
        <v>132</v>
      </c>
      <c r="E1464" t="s">
        <v>1507</v>
      </c>
      <c r="F1464">
        <v>5298001</v>
      </c>
      <c r="G1464" s="2">
        <v>44749</v>
      </c>
      <c r="H1464" s="2">
        <v>44786</v>
      </c>
      <c r="I1464" s="2"/>
      <c r="J1464" s="2"/>
      <c r="K1464" t="s">
        <v>1037</v>
      </c>
      <c r="L1464" s="2">
        <v>44770</v>
      </c>
      <c r="M1464" s="1">
        <f>Tabla1_Resueltas[[#This Row],[Resuelta]]-Tabla1_Resueltas[[#This Row],[Creada]]</f>
        <v>21</v>
      </c>
      <c r="N1464" s="1">
        <f>Tabla1_Resueltas[[#This Row],[Fecha Fin Escalado]]-Tabla1_Resueltas[[#This Row],[Fecha Inicio Escalado]]</f>
        <v>0</v>
      </c>
      <c r="O1464" s="1">
        <f>YEAR(Tabla1_Resueltas[[#This Row],[Resuelta]])</f>
        <v>2022</v>
      </c>
      <c r="P1464" s="1">
        <f>MONTH(Tabla1_Resueltas[[#This Row],[Resuelta]])</f>
        <v>7</v>
      </c>
      <c r="Q1464" s="1">
        <f>_xlfn.PERCENTILE.INC(Tabla1_Resueltas[CicleTime],0.85)</f>
        <v>28</v>
      </c>
      <c r="R1464" s="1">
        <f>_xlfn.PERCENTILE.INC(Tabla1_Resueltas[CicleTime],0.7)</f>
        <v>9</v>
      </c>
      <c r="S1464" s="1">
        <f>_xlfn.PERCENTILE.INC(Tabla1_Resueltas[CicleTime],0.5)</f>
        <v>3</v>
      </c>
    </row>
    <row r="1465" spans="1:19" x14ac:dyDescent="0.35">
      <c r="A1465" t="s">
        <v>19</v>
      </c>
      <c r="B1465" t="s">
        <v>2086</v>
      </c>
      <c r="C1465" t="s">
        <v>20</v>
      </c>
      <c r="D1465" t="s">
        <v>132</v>
      </c>
      <c r="E1465" t="s">
        <v>1508</v>
      </c>
      <c r="F1465">
        <v>5297814</v>
      </c>
      <c r="G1465" s="2">
        <v>44749</v>
      </c>
      <c r="H1465" s="2">
        <v>44774</v>
      </c>
      <c r="I1465" s="2"/>
      <c r="J1465" s="2"/>
      <c r="K1465" t="s">
        <v>1037</v>
      </c>
      <c r="L1465" s="2">
        <v>44750</v>
      </c>
      <c r="M1465" s="1">
        <f>Tabla1_Resueltas[[#This Row],[Resuelta]]-Tabla1_Resueltas[[#This Row],[Creada]]</f>
        <v>1</v>
      </c>
      <c r="N1465" s="1">
        <f>Tabla1_Resueltas[[#This Row],[Fecha Fin Escalado]]-Tabla1_Resueltas[[#This Row],[Fecha Inicio Escalado]]</f>
        <v>0</v>
      </c>
      <c r="O1465" s="1">
        <f>YEAR(Tabla1_Resueltas[[#This Row],[Resuelta]])</f>
        <v>2022</v>
      </c>
      <c r="P1465" s="1">
        <f>MONTH(Tabla1_Resueltas[[#This Row],[Resuelta]])</f>
        <v>7</v>
      </c>
      <c r="Q1465" s="1">
        <f>_xlfn.PERCENTILE.INC(Tabla1_Resueltas[CicleTime],0.85)</f>
        <v>28</v>
      </c>
      <c r="R1465" s="1">
        <f>_xlfn.PERCENTILE.INC(Tabla1_Resueltas[CicleTime],0.7)</f>
        <v>9</v>
      </c>
      <c r="S1465" s="1">
        <f>_xlfn.PERCENTILE.INC(Tabla1_Resueltas[CicleTime],0.5)</f>
        <v>3</v>
      </c>
    </row>
    <row r="1466" spans="1:19" x14ac:dyDescent="0.35">
      <c r="A1466" t="s">
        <v>17</v>
      </c>
      <c r="B1466" t="s">
        <v>2092</v>
      </c>
      <c r="C1466" t="s">
        <v>18</v>
      </c>
      <c r="D1466" t="s">
        <v>132</v>
      </c>
      <c r="E1466" t="s">
        <v>1509</v>
      </c>
      <c r="F1466">
        <v>5297117</v>
      </c>
      <c r="G1466" s="2">
        <v>44749</v>
      </c>
      <c r="H1466" s="2">
        <v>44774</v>
      </c>
      <c r="I1466" s="2"/>
      <c r="J1466" s="2"/>
      <c r="K1466" t="s">
        <v>1037</v>
      </c>
      <c r="L1466" s="2">
        <v>44749</v>
      </c>
      <c r="M1466" s="1">
        <f>Tabla1_Resueltas[[#This Row],[Resuelta]]-Tabla1_Resueltas[[#This Row],[Creada]]</f>
        <v>0</v>
      </c>
      <c r="N1466" s="1">
        <f>Tabla1_Resueltas[[#This Row],[Fecha Fin Escalado]]-Tabla1_Resueltas[[#This Row],[Fecha Inicio Escalado]]</f>
        <v>0</v>
      </c>
      <c r="O1466" s="1">
        <f>YEAR(Tabla1_Resueltas[[#This Row],[Resuelta]])</f>
        <v>2022</v>
      </c>
      <c r="P1466" s="1">
        <f>MONTH(Tabla1_Resueltas[[#This Row],[Resuelta]])</f>
        <v>7</v>
      </c>
      <c r="Q1466" s="1">
        <f>_xlfn.PERCENTILE.INC(Tabla1_Resueltas[CicleTime],0.85)</f>
        <v>28</v>
      </c>
      <c r="R1466" s="1">
        <f>_xlfn.PERCENTILE.INC(Tabla1_Resueltas[CicleTime],0.7)</f>
        <v>9</v>
      </c>
      <c r="S1466" s="1">
        <f>_xlfn.PERCENTILE.INC(Tabla1_Resueltas[CicleTime],0.5)</f>
        <v>3</v>
      </c>
    </row>
    <row r="1467" spans="1:19" x14ac:dyDescent="0.35">
      <c r="A1467" t="s">
        <v>19</v>
      </c>
      <c r="B1467" t="s">
        <v>2090</v>
      </c>
      <c r="C1467" t="s">
        <v>18</v>
      </c>
      <c r="D1467" t="s">
        <v>132</v>
      </c>
      <c r="E1467" t="s">
        <v>1510</v>
      </c>
      <c r="F1467">
        <v>5296677</v>
      </c>
      <c r="G1467" s="2">
        <v>44749</v>
      </c>
      <c r="H1467" s="2">
        <v>44786</v>
      </c>
      <c r="I1467" s="2"/>
      <c r="J1467" s="2"/>
      <c r="K1467" t="s">
        <v>1037</v>
      </c>
      <c r="L1467" s="2">
        <v>44770</v>
      </c>
      <c r="M1467" s="1">
        <f>Tabla1_Resueltas[[#This Row],[Resuelta]]-Tabla1_Resueltas[[#This Row],[Creada]]</f>
        <v>21</v>
      </c>
      <c r="N1467" s="1">
        <f>Tabla1_Resueltas[[#This Row],[Fecha Fin Escalado]]-Tabla1_Resueltas[[#This Row],[Fecha Inicio Escalado]]</f>
        <v>0</v>
      </c>
      <c r="O1467" s="1">
        <f>YEAR(Tabla1_Resueltas[[#This Row],[Resuelta]])</f>
        <v>2022</v>
      </c>
      <c r="P1467" s="1">
        <f>MONTH(Tabla1_Resueltas[[#This Row],[Resuelta]])</f>
        <v>7</v>
      </c>
      <c r="Q1467" s="1">
        <f>_xlfn.PERCENTILE.INC(Tabla1_Resueltas[CicleTime],0.85)</f>
        <v>28</v>
      </c>
      <c r="R1467" s="1">
        <f>_xlfn.PERCENTILE.INC(Tabla1_Resueltas[CicleTime],0.7)</f>
        <v>9</v>
      </c>
      <c r="S1467" s="1">
        <f>_xlfn.PERCENTILE.INC(Tabla1_Resueltas[CicleTime],0.5)</f>
        <v>3</v>
      </c>
    </row>
    <row r="1468" spans="1:19" x14ac:dyDescent="0.35">
      <c r="A1468" t="s">
        <v>17</v>
      </c>
      <c r="B1468" t="s">
        <v>2083</v>
      </c>
      <c r="C1468" t="s">
        <v>36</v>
      </c>
      <c r="D1468" t="s">
        <v>132</v>
      </c>
      <c r="E1468" t="s">
        <v>1511</v>
      </c>
      <c r="F1468">
        <v>5296468</v>
      </c>
      <c r="G1468" s="2">
        <v>44749</v>
      </c>
      <c r="H1468" s="2">
        <v>44774</v>
      </c>
      <c r="I1468" s="2"/>
      <c r="J1468" s="2"/>
      <c r="K1468" t="s">
        <v>1037</v>
      </c>
      <c r="L1468" s="2">
        <v>44749</v>
      </c>
      <c r="M1468" s="1">
        <f>Tabla1_Resueltas[[#This Row],[Resuelta]]-Tabla1_Resueltas[[#This Row],[Creada]]</f>
        <v>0</v>
      </c>
      <c r="N1468" s="1">
        <f>Tabla1_Resueltas[[#This Row],[Fecha Fin Escalado]]-Tabla1_Resueltas[[#This Row],[Fecha Inicio Escalado]]</f>
        <v>0</v>
      </c>
      <c r="O1468" s="1">
        <f>YEAR(Tabla1_Resueltas[[#This Row],[Resuelta]])</f>
        <v>2022</v>
      </c>
      <c r="P1468" s="1">
        <f>MONTH(Tabla1_Resueltas[[#This Row],[Resuelta]])</f>
        <v>7</v>
      </c>
      <c r="Q1468" s="1">
        <f>_xlfn.PERCENTILE.INC(Tabla1_Resueltas[CicleTime],0.85)</f>
        <v>28</v>
      </c>
      <c r="R1468" s="1">
        <f>_xlfn.PERCENTILE.INC(Tabla1_Resueltas[CicleTime],0.7)</f>
        <v>9</v>
      </c>
      <c r="S1468" s="1">
        <f>_xlfn.PERCENTILE.INC(Tabla1_Resueltas[CicleTime],0.5)</f>
        <v>3</v>
      </c>
    </row>
    <row r="1469" spans="1:19" x14ac:dyDescent="0.35">
      <c r="A1469" t="s">
        <v>19</v>
      </c>
      <c r="B1469" t="s">
        <v>2090</v>
      </c>
      <c r="C1469" t="s">
        <v>18</v>
      </c>
      <c r="D1469" t="s">
        <v>132</v>
      </c>
      <c r="E1469" t="s">
        <v>1512</v>
      </c>
      <c r="F1469">
        <v>5295307</v>
      </c>
      <c r="G1469" s="2">
        <v>44749</v>
      </c>
      <c r="H1469" s="2">
        <v>44775</v>
      </c>
      <c r="I1469" s="2"/>
      <c r="J1469" s="2"/>
      <c r="K1469" t="s">
        <v>1037</v>
      </c>
      <c r="L1469" s="2">
        <v>44755</v>
      </c>
      <c r="M1469" s="1">
        <f>Tabla1_Resueltas[[#This Row],[Resuelta]]-Tabla1_Resueltas[[#This Row],[Creada]]</f>
        <v>6</v>
      </c>
      <c r="N1469" s="1">
        <f>Tabla1_Resueltas[[#This Row],[Fecha Fin Escalado]]-Tabla1_Resueltas[[#This Row],[Fecha Inicio Escalado]]</f>
        <v>0</v>
      </c>
      <c r="O1469" s="1">
        <f>YEAR(Tabla1_Resueltas[[#This Row],[Resuelta]])</f>
        <v>2022</v>
      </c>
      <c r="P1469" s="1">
        <f>MONTH(Tabla1_Resueltas[[#This Row],[Resuelta]])</f>
        <v>7</v>
      </c>
      <c r="Q1469" s="1">
        <f>_xlfn.PERCENTILE.INC(Tabla1_Resueltas[CicleTime],0.85)</f>
        <v>28</v>
      </c>
      <c r="R1469" s="1">
        <f>_xlfn.PERCENTILE.INC(Tabla1_Resueltas[CicleTime],0.7)</f>
        <v>9</v>
      </c>
      <c r="S1469" s="1">
        <f>_xlfn.PERCENTILE.INC(Tabla1_Resueltas[CicleTime],0.5)</f>
        <v>3</v>
      </c>
    </row>
    <row r="1470" spans="1:19" x14ac:dyDescent="0.35">
      <c r="A1470" t="s">
        <v>19</v>
      </c>
      <c r="B1470" t="s">
        <v>2086</v>
      </c>
      <c r="C1470" t="s">
        <v>20</v>
      </c>
      <c r="D1470" t="s">
        <v>132</v>
      </c>
      <c r="E1470" t="s">
        <v>1513</v>
      </c>
      <c r="F1470">
        <v>5290168</v>
      </c>
      <c r="G1470" s="2">
        <v>44748</v>
      </c>
      <c r="H1470" s="2">
        <v>44775</v>
      </c>
      <c r="I1470" s="2"/>
      <c r="J1470" s="2"/>
      <c r="K1470" t="s">
        <v>1037</v>
      </c>
      <c r="L1470" s="2">
        <v>44748</v>
      </c>
      <c r="M1470" s="1">
        <f>Tabla1_Resueltas[[#This Row],[Resuelta]]-Tabla1_Resueltas[[#This Row],[Creada]]</f>
        <v>0</v>
      </c>
      <c r="N1470" s="1">
        <f>Tabla1_Resueltas[[#This Row],[Fecha Fin Escalado]]-Tabla1_Resueltas[[#This Row],[Fecha Inicio Escalado]]</f>
        <v>0</v>
      </c>
      <c r="O1470" s="1">
        <f>YEAR(Tabla1_Resueltas[[#This Row],[Resuelta]])</f>
        <v>2022</v>
      </c>
      <c r="P1470" s="1">
        <f>MONTH(Tabla1_Resueltas[[#This Row],[Resuelta]])</f>
        <v>7</v>
      </c>
      <c r="Q1470" s="1">
        <f>_xlfn.PERCENTILE.INC(Tabla1_Resueltas[CicleTime],0.85)</f>
        <v>28</v>
      </c>
      <c r="R1470" s="1">
        <f>_xlfn.PERCENTILE.INC(Tabla1_Resueltas[CicleTime],0.7)</f>
        <v>9</v>
      </c>
      <c r="S1470" s="1">
        <f>_xlfn.PERCENTILE.INC(Tabla1_Resueltas[CicleTime],0.5)</f>
        <v>3</v>
      </c>
    </row>
    <row r="1471" spans="1:19" x14ac:dyDescent="0.35">
      <c r="A1471" t="s">
        <v>19</v>
      </c>
      <c r="B1471" t="s">
        <v>2084</v>
      </c>
      <c r="C1471" t="s">
        <v>20</v>
      </c>
      <c r="D1471" t="s">
        <v>132</v>
      </c>
      <c r="E1471" t="s">
        <v>1514</v>
      </c>
      <c r="F1471">
        <v>5290161</v>
      </c>
      <c r="G1471" s="2">
        <v>44748</v>
      </c>
      <c r="H1471" s="2">
        <v>44775</v>
      </c>
      <c r="I1471" s="2">
        <v>44748</v>
      </c>
      <c r="J1471" s="2">
        <v>44754</v>
      </c>
      <c r="K1471" t="s">
        <v>1037</v>
      </c>
      <c r="L1471" s="2">
        <v>44754</v>
      </c>
      <c r="M1471" s="1">
        <f>Tabla1_Resueltas[[#This Row],[Resuelta]]-Tabla1_Resueltas[[#This Row],[Creada]]</f>
        <v>6</v>
      </c>
      <c r="N1471" s="1">
        <f>Tabla1_Resueltas[[#This Row],[Fecha Fin Escalado]]-Tabla1_Resueltas[[#This Row],[Fecha Inicio Escalado]]</f>
        <v>6</v>
      </c>
      <c r="O1471" s="1">
        <f>YEAR(Tabla1_Resueltas[[#This Row],[Resuelta]])</f>
        <v>2022</v>
      </c>
      <c r="P1471" s="1">
        <f>MONTH(Tabla1_Resueltas[[#This Row],[Resuelta]])</f>
        <v>7</v>
      </c>
      <c r="Q1471" s="1">
        <f>_xlfn.PERCENTILE.INC(Tabla1_Resueltas[CicleTime],0.85)</f>
        <v>28</v>
      </c>
      <c r="R1471" s="1">
        <f>_xlfn.PERCENTILE.INC(Tabla1_Resueltas[CicleTime],0.7)</f>
        <v>9</v>
      </c>
      <c r="S1471" s="1">
        <f>_xlfn.PERCENTILE.INC(Tabla1_Resueltas[CicleTime],0.5)</f>
        <v>3</v>
      </c>
    </row>
    <row r="1472" spans="1:19" x14ac:dyDescent="0.35">
      <c r="A1472" t="s">
        <v>19</v>
      </c>
      <c r="B1472" t="s">
        <v>2084</v>
      </c>
      <c r="C1472" t="s">
        <v>20</v>
      </c>
      <c r="D1472" t="s">
        <v>132</v>
      </c>
      <c r="E1472" t="s">
        <v>1515</v>
      </c>
      <c r="F1472">
        <v>5289227</v>
      </c>
      <c r="G1472" s="2">
        <v>44748</v>
      </c>
      <c r="H1472" s="2">
        <v>44775</v>
      </c>
      <c r="I1472" s="2"/>
      <c r="J1472" s="2"/>
      <c r="K1472" t="s">
        <v>1037</v>
      </c>
      <c r="L1472" s="2">
        <v>44749</v>
      </c>
      <c r="M1472" s="1">
        <f>Tabla1_Resueltas[[#This Row],[Resuelta]]-Tabla1_Resueltas[[#This Row],[Creada]]</f>
        <v>1</v>
      </c>
      <c r="N1472" s="1">
        <f>Tabla1_Resueltas[[#This Row],[Fecha Fin Escalado]]-Tabla1_Resueltas[[#This Row],[Fecha Inicio Escalado]]</f>
        <v>0</v>
      </c>
      <c r="O1472" s="1">
        <f>YEAR(Tabla1_Resueltas[[#This Row],[Resuelta]])</f>
        <v>2022</v>
      </c>
      <c r="P1472" s="1">
        <f>MONTH(Tabla1_Resueltas[[#This Row],[Resuelta]])</f>
        <v>7</v>
      </c>
      <c r="Q1472" s="1">
        <f>_xlfn.PERCENTILE.INC(Tabla1_Resueltas[CicleTime],0.85)</f>
        <v>28</v>
      </c>
      <c r="R1472" s="1">
        <f>_xlfn.PERCENTILE.INC(Tabla1_Resueltas[CicleTime],0.7)</f>
        <v>9</v>
      </c>
      <c r="S1472" s="1">
        <f>_xlfn.PERCENTILE.INC(Tabla1_Resueltas[CicleTime],0.5)</f>
        <v>3</v>
      </c>
    </row>
    <row r="1473" spans="1:19" x14ac:dyDescent="0.35">
      <c r="A1473" t="s">
        <v>19</v>
      </c>
      <c r="B1473" t="s">
        <v>2088</v>
      </c>
      <c r="C1473" t="s">
        <v>20</v>
      </c>
      <c r="D1473" t="s">
        <v>132</v>
      </c>
      <c r="E1473" t="s">
        <v>1516</v>
      </c>
      <c r="F1473">
        <v>5286759</v>
      </c>
      <c r="G1473" s="2">
        <v>44747</v>
      </c>
      <c r="H1473" s="2">
        <v>44775</v>
      </c>
      <c r="I1473" s="2"/>
      <c r="J1473" s="2"/>
      <c r="K1473" t="s">
        <v>1037</v>
      </c>
      <c r="L1473" s="2">
        <v>44748</v>
      </c>
      <c r="M1473" s="1">
        <f>Tabla1_Resueltas[[#This Row],[Resuelta]]-Tabla1_Resueltas[[#This Row],[Creada]]</f>
        <v>1</v>
      </c>
      <c r="N1473" s="1">
        <f>Tabla1_Resueltas[[#This Row],[Fecha Fin Escalado]]-Tabla1_Resueltas[[#This Row],[Fecha Inicio Escalado]]</f>
        <v>0</v>
      </c>
      <c r="O1473" s="1">
        <f>YEAR(Tabla1_Resueltas[[#This Row],[Resuelta]])</f>
        <v>2022</v>
      </c>
      <c r="P1473" s="1">
        <f>MONTH(Tabla1_Resueltas[[#This Row],[Resuelta]])</f>
        <v>7</v>
      </c>
      <c r="Q1473" s="1">
        <f>_xlfn.PERCENTILE.INC(Tabla1_Resueltas[CicleTime],0.85)</f>
        <v>28</v>
      </c>
      <c r="R1473" s="1">
        <f>_xlfn.PERCENTILE.INC(Tabla1_Resueltas[CicleTime],0.7)</f>
        <v>9</v>
      </c>
      <c r="S1473" s="1">
        <f>_xlfn.PERCENTILE.INC(Tabla1_Resueltas[CicleTime],0.5)</f>
        <v>3</v>
      </c>
    </row>
    <row r="1474" spans="1:19" x14ac:dyDescent="0.35">
      <c r="A1474" t="s">
        <v>19</v>
      </c>
      <c r="B1474" t="s">
        <v>2088</v>
      </c>
      <c r="C1474" t="s">
        <v>20</v>
      </c>
      <c r="D1474" t="s">
        <v>132</v>
      </c>
      <c r="E1474" t="s">
        <v>1517</v>
      </c>
      <c r="F1474">
        <v>5284294</v>
      </c>
      <c r="G1474" s="2">
        <v>44747</v>
      </c>
      <c r="H1474" s="2">
        <v>44775</v>
      </c>
      <c r="I1474" s="2"/>
      <c r="J1474" s="2"/>
      <c r="K1474" t="s">
        <v>1037</v>
      </c>
      <c r="L1474" s="2">
        <v>44747</v>
      </c>
      <c r="M1474" s="1">
        <f>Tabla1_Resueltas[[#This Row],[Resuelta]]-Tabla1_Resueltas[[#This Row],[Creada]]</f>
        <v>0</v>
      </c>
      <c r="N1474" s="1">
        <f>Tabla1_Resueltas[[#This Row],[Fecha Fin Escalado]]-Tabla1_Resueltas[[#This Row],[Fecha Inicio Escalado]]</f>
        <v>0</v>
      </c>
      <c r="O1474" s="1">
        <f>YEAR(Tabla1_Resueltas[[#This Row],[Resuelta]])</f>
        <v>2022</v>
      </c>
      <c r="P1474" s="1">
        <f>MONTH(Tabla1_Resueltas[[#This Row],[Resuelta]])</f>
        <v>7</v>
      </c>
      <c r="Q1474" s="1">
        <f>_xlfn.PERCENTILE.INC(Tabla1_Resueltas[CicleTime],0.85)</f>
        <v>28</v>
      </c>
      <c r="R1474" s="1">
        <f>_xlfn.PERCENTILE.INC(Tabla1_Resueltas[CicleTime],0.7)</f>
        <v>9</v>
      </c>
      <c r="S1474" s="1">
        <f>_xlfn.PERCENTILE.INC(Tabla1_Resueltas[CicleTime],0.5)</f>
        <v>3</v>
      </c>
    </row>
    <row r="1475" spans="1:19" x14ac:dyDescent="0.35">
      <c r="A1475" t="s">
        <v>19</v>
      </c>
      <c r="B1475" t="s">
        <v>2084</v>
      </c>
      <c r="C1475" t="s">
        <v>20</v>
      </c>
      <c r="D1475" t="s">
        <v>132</v>
      </c>
      <c r="E1475" t="s">
        <v>1518</v>
      </c>
      <c r="F1475">
        <v>5284287</v>
      </c>
      <c r="G1475" s="2">
        <v>44747</v>
      </c>
      <c r="H1475" s="2">
        <v>44775</v>
      </c>
      <c r="I1475" s="2"/>
      <c r="J1475" s="2"/>
      <c r="K1475" t="s">
        <v>1037</v>
      </c>
      <c r="L1475" s="2">
        <v>44749</v>
      </c>
      <c r="M1475" s="1">
        <f>Tabla1_Resueltas[[#This Row],[Resuelta]]-Tabla1_Resueltas[[#This Row],[Creada]]</f>
        <v>2</v>
      </c>
      <c r="N1475" s="1">
        <f>Tabla1_Resueltas[[#This Row],[Fecha Fin Escalado]]-Tabla1_Resueltas[[#This Row],[Fecha Inicio Escalado]]</f>
        <v>0</v>
      </c>
      <c r="O1475" s="1">
        <f>YEAR(Tabla1_Resueltas[[#This Row],[Resuelta]])</f>
        <v>2022</v>
      </c>
      <c r="P1475" s="1">
        <f>MONTH(Tabla1_Resueltas[[#This Row],[Resuelta]])</f>
        <v>7</v>
      </c>
      <c r="Q1475" s="1">
        <f>_xlfn.PERCENTILE.INC(Tabla1_Resueltas[CicleTime],0.85)</f>
        <v>28</v>
      </c>
      <c r="R1475" s="1">
        <f>_xlfn.PERCENTILE.INC(Tabla1_Resueltas[CicleTime],0.7)</f>
        <v>9</v>
      </c>
      <c r="S1475" s="1">
        <f>_xlfn.PERCENTILE.INC(Tabla1_Resueltas[CicleTime],0.5)</f>
        <v>3</v>
      </c>
    </row>
    <row r="1476" spans="1:19" x14ac:dyDescent="0.35">
      <c r="A1476" t="s">
        <v>19</v>
      </c>
      <c r="B1476" t="s">
        <v>2084</v>
      </c>
      <c r="C1476" t="s">
        <v>20</v>
      </c>
      <c r="D1476" t="s">
        <v>132</v>
      </c>
      <c r="E1476" t="s">
        <v>1519</v>
      </c>
      <c r="F1476">
        <v>5284257</v>
      </c>
      <c r="G1476" s="2">
        <v>44747</v>
      </c>
      <c r="H1476" s="2">
        <v>44775</v>
      </c>
      <c r="I1476" s="2"/>
      <c r="J1476" s="2"/>
      <c r="K1476" t="s">
        <v>1037</v>
      </c>
      <c r="L1476" s="2">
        <v>44749</v>
      </c>
      <c r="M1476" s="1">
        <f>Tabla1_Resueltas[[#This Row],[Resuelta]]-Tabla1_Resueltas[[#This Row],[Creada]]</f>
        <v>2</v>
      </c>
      <c r="N1476" s="1">
        <f>Tabla1_Resueltas[[#This Row],[Fecha Fin Escalado]]-Tabla1_Resueltas[[#This Row],[Fecha Inicio Escalado]]</f>
        <v>0</v>
      </c>
      <c r="O1476" s="1">
        <f>YEAR(Tabla1_Resueltas[[#This Row],[Resuelta]])</f>
        <v>2022</v>
      </c>
      <c r="P1476" s="1">
        <f>MONTH(Tabla1_Resueltas[[#This Row],[Resuelta]])</f>
        <v>7</v>
      </c>
      <c r="Q1476" s="1">
        <f>_xlfn.PERCENTILE.INC(Tabla1_Resueltas[CicleTime],0.85)</f>
        <v>28</v>
      </c>
      <c r="R1476" s="1">
        <f>_xlfn.PERCENTILE.INC(Tabla1_Resueltas[CicleTime],0.7)</f>
        <v>9</v>
      </c>
      <c r="S1476" s="1">
        <f>_xlfn.PERCENTILE.INC(Tabla1_Resueltas[CicleTime],0.5)</f>
        <v>3</v>
      </c>
    </row>
    <row r="1477" spans="1:19" x14ac:dyDescent="0.35">
      <c r="A1477" t="s">
        <v>19</v>
      </c>
      <c r="B1477" t="s">
        <v>2084</v>
      </c>
      <c r="C1477" t="s">
        <v>20</v>
      </c>
      <c r="D1477" t="s">
        <v>132</v>
      </c>
      <c r="E1477" t="s">
        <v>1520</v>
      </c>
      <c r="F1477">
        <v>5284255</v>
      </c>
      <c r="G1477" s="2">
        <v>44747</v>
      </c>
      <c r="H1477" s="2">
        <v>44775</v>
      </c>
      <c r="I1477" s="2">
        <v>44747</v>
      </c>
      <c r="J1477" s="2">
        <v>44748</v>
      </c>
      <c r="K1477" t="s">
        <v>1037</v>
      </c>
      <c r="L1477" s="2">
        <v>44748</v>
      </c>
      <c r="M1477" s="1">
        <f>Tabla1_Resueltas[[#This Row],[Resuelta]]-Tabla1_Resueltas[[#This Row],[Creada]]</f>
        <v>1</v>
      </c>
      <c r="N1477" s="1">
        <f>Tabla1_Resueltas[[#This Row],[Fecha Fin Escalado]]-Tabla1_Resueltas[[#This Row],[Fecha Inicio Escalado]]</f>
        <v>1</v>
      </c>
      <c r="O1477" s="1">
        <f>YEAR(Tabla1_Resueltas[[#This Row],[Resuelta]])</f>
        <v>2022</v>
      </c>
      <c r="P1477" s="1">
        <f>MONTH(Tabla1_Resueltas[[#This Row],[Resuelta]])</f>
        <v>7</v>
      </c>
      <c r="Q1477" s="1">
        <f>_xlfn.PERCENTILE.INC(Tabla1_Resueltas[CicleTime],0.85)</f>
        <v>28</v>
      </c>
      <c r="R1477" s="1">
        <f>_xlfn.PERCENTILE.INC(Tabla1_Resueltas[CicleTime],0.7)</f>
        <v>9</v>
      </c>
      <c r="S1477" s="1">
        <f>_xlfn.PERCENTILE.INC(Tabla1_Resueltas[CicleTime],0.5)</f>
        <v>3</v>
      </c>
    </row>
    <row r="1478" spans="1:19" x14ac:dyDescent="0.35">
      <c r="A1478" t="s">
        <v>19</v>
      </c>
      <c r="B1478" t="s">
        <v>2088</v>
      </c>
      <c r="C1478" t="s">
        <v>20</v>
      </c>
      <c r="D1478" t="s">
        <v>132</v>
      </c>
      <c r="E1478" t="s">
        <v>1521</v>
      </c>
      <c r="F1478">
        <v>5283875</v>
      </c>
      <c r="G1478" s="2">
        <v>44747</v>
      </c>
      <c r="H1478" s="2">
        <v>44775</v>
      </c>
      <c r="I1478" s="2"/>
      <c r="J1478" s="2"/>
      <c r="K1478" t="s">
        <v>1037</v>
      </c>
      <c r="L1478" s="2">
        <v>44748</v>
      </c>
      <c r="M1478" s="1">
        <f>Tabla1_Resueltas[[#This Row],[Resuelta]]-Tabla1_Resueltas[[#This Row],[Creada]]</f>
        <v>1</v>
      </c>
      <c r="N1478" s="1">
        <f>Tabla1_Resueltas[[#This Row],[Fecha Fin Escalado]]-Tabla1_Resueltas[[#This Row],[Fecha Inicio Escalado]]</f>
        <v>0</v>
      </c>
      <c r="O1478" s="1">
        <f>YEAR(Tabla1_Resueltas[[#This Row],[Resuelta]])</f>
        <v>2022</v>
      </c>
      <c r="P1478" s="1">
        <f>MONTH(Tabla1_Resueltas[[#This Row],[Resuelta]])</f>
        <v>7</v>
      </c>
      <c r="Q1478" s="1">
        <f>_xlfn.PERCENTILE.INC(Tabla1_Resueltas[CicleTime],0.85)</f>
        <v>28</v>
      </c>
      <c r="R1478" s="1">
        <f>_xlfn.PERCENTILE.INC(Tabla1_Resueltas[CicleTime],0.7)</f>
        <v>9</v>
      </c>
      <c r="S1478" s="1">
        <f>_xlfn.PERCENTILE.INC(Tabla1_Resueltas[CicleTime],0.5)</f>
        <v>3</v>
      </c>
    </row>
    <row r="1479" spans="1:19" x14ac:dyDescent="0.35">
      <c r="A1479" t="s">
        <v>19</v>
      </c>
      <c r="B1479" t="s">
        <v>2090</v>
      </c>
      <c r="C1479" t="s">
        <v>18</v>
      </c>
      <c r="D1479" t="s">
        <v>132</v>
      </c>
      <c r="E1479" t="s">
        <v>1522</v>
      </c>
      <c r="F1479">
        <v>5283182</v>
      </c>
      <c r="G1479" s="2">
        <v>44747</v>
      </c>
      <c r="H1479" s="2">
        <v>44786</v>
      </c>
      <c r="I1479" s="2"/>
      <c r="J1479" s="2"/>
      <c r="K1479" t="s">
        <v>1037</v>
      </c>
      <c r="L1479" s="2">
        <v>44770</v>
      </c>
      <c r="M1479" s="1">
        <f>Tabla1_Resueltas[[#This Row],[Resuelta]]-Tabla1_Resueltas[[#This Row],[Creada]]</f>
        <v>23</v>
      </c>
      <c r="N1479" s="1">
        <f>Tabla1_Resueltas[[#This Row],[Fecha Fin Escalado]]-Tabla1_Resueltas[[#This Row],[Fecha Inicio Escalado]]</f>
        <v>0</v>
      </c>
      <c r="O1479" s="1">
        <f>YEAR(Tabla1_Resueltas[[#This Row],[Resuelta]])</f>
        <v>2022</v>
      </c>
      <c r="P1479" s="1">
        <f>MONTH(Tabla1_Resueltas[[#This Row],[Resuelta]])</f>
        <v>7</v>
      </c>
      <c r="Q1479" s="1">
        <f>_xlfn.PERCENTILE.INC(Tabla1_Resueltas[CicleTime],0.85)</f>
        <v>28</v>
      </c>
      <c r="R1479" s="1">
        <f>_xlfn.PERCENTILE.INC(Tabla1_Resueltas[CicleTime],0.7)</f>
        <v>9</v>
      </c>
      <c r="S1479" s="1">
        <f>_xlfn.PERCENTILE.INC(Tabla1_Resueltas[CicleTime],0.5)</f>
        <v>3</v>
      </c>
    </row>
    <row r="1480" spans="1:19" x14ac:dyDescent="0.35">
      <c r="A1480" t="s">
        <v>19</v>
      </c>
      <c r="B1480" t="s">
        <v>2090</v>
      </c>
      <c r="C1480" t="s">
        <v>18</v>
      </c>
      <c r="D1480" t="s">
        <v>132</v>
      </c>
      <c r="E1480" t="s">
        <v>1523</v>
      </c>
      <c r="F1480">
        <v>5282588</v>
      </c>
      <c r="G1480" s="2">
        <v>44747</v>
      </c>
      <c r="H1480" s="2">
        <v>44786</v>
      </c>
      <c r="I1480" s="2"/>
      <c r="J1480" s="2"/>
      <c r="K1480" t="s">
        <v>1037</v>
      </c>
      <c r="L1480" s="2">
        <v>44770</v>
      </c>
      <c r="M1480" s="1">
        <f>Tabla1_Resueltas[[#This Row],[Resuelta]]-Tabla1_Resueltas[[#This Row],[Creada]]</f>
        <v>23</v>
      </c>
      <c r="N1480" s="1">
        <f>Tabla1_Resueltas[[#This Row],[Fecha Fin Escalado]]-Tabla1_Resueltas[[#This Row],[Fecha Inicio Escalado]]</f>
        <v>0</v>
      </c>
      <c r="O1480" s="1">
        <f>YEAR(Tabla1_Resueltas[[#This Row],[Resuelta]])</f>
        <v>2022</v>
      </c>
      <c r="P1480" s="1">
        <f>MONTH(Tabla1_Resueltas[[#This Row],[Resuelta]])</f>
        <v>7</v>
      </c>
      <c r="Q1480" s="1">
        <f>_xlfn.PERCENTILE.INC(Tabla1_Resueltas[CicleTime],0.85)</f>
        <v>28</v>
      </c>
      <c r="R1480" s="1">
        <f>_xlfn.PERCENTILE.INC(Tabla1_Resueltas[CicleTime],0.7)</f>
        <v>9</v>
      </c>
      <c r="S1480" s="1">
        <f>_xlfn.PERCENTILE.INC(Tabla1_Resueltas[CicleTime],0.5)</f>
        <v>3</v>
      </c>
    </row>
    <row r="1481" spans="1:19" x14ac:dyDescent="0.35">
      <c r="A1481" t="s">
        <v>19</v>
      </c>
      <c r="B1481" t="s">
        <v>2084</v>
      </c>
      <c r="C1481" t="s">
        <v>20</v>
      </c>
      <c r="D1481" t="s">
        <v>132</v>
      </c>
      <c r="E1481" t="s">
        <v>1524</v>
      </c>
      <c r="F1481">
        <v>5281721</v>
      </c>
      <c r="G1481" s="2">
        <v>44746</v>
      </c>
      <c r="H1481" s="2">
        <v>44779</v>
      </c>
      <c r="I1481" s="2"/>
      <c r="J1481" s="2"/>
      <c r="K1481" t="s">
        <v>1037</v>
      </c>
      <c r="L1481" s="2">
        <v>44764</v>
      </c>
      <c r="M1481" s="1">
        <f>Tabla1_Resueltas[[#This Row],[Resuelta]]-Tabla1_Resueltas[[#This Row],[Creada]]</f>
        <v>18</v>
      </c>
      <c r="N1481" s="1">
        <f>Tabla1_Resueltas[[#This Row],[Fecha Fin Escalado]]-Tabla1_Resueltas[[#This Row],[Fecha Inicio Escalado]]</f>
        <v>0</v>
      </c>
      <c r="O1481" s="1">
        <f>YEAR(Tabla1_Resueltas[[#This Row],[Resuelta]])</f>
        <v>2022</v>
      </c>
      <c r="P1481" s="1">
        <f>MONTH(Tabla1_Resueltas[[#This Row],[Resuelta]])</f>
        <v>7</v>
      </c>
      <c r="Q1481" s="1">
        <f>_xlfn.PERCENTILE.INC(Tabla1_Resueltas[CicleTime],0.85)</f>
        <v>28</v>
      </c>
      <c r="R1481" s="1">
        <f>_xlfn.PERCENTILE.INC(Tabla1_Resueltas[CicleTime],0.7)</f>
        <v>9</v>
      </c>
      <c r="S1481" s="1">
        <f>_xlfn.PERCENTILE.INC(Tabla1_Resueltas[CicleTime],0.5)</f>
        <v>3</v>
      </c>
    </row>
    <row r="1482" spans="1:19" x14ac:dyDescent="0.35">
      <c r="A1482" t="s">
        <v>19</v>
      </c>
      <c r="B1482" t="s">
        <v>2084</v>
      </c>
      <c r="C1482" t="s">
        <v>20</v>
      </c>
      <c r="D1482" t="s">
        <v>132</v>
      </c>
      <c r="E1482" t="s">
        <v>1525</v>
      </c>
      <c r="F1482">
        <v>5281138</v>
      </c>
      <c r="G1482" s="2">
        <v>44746</v>
      </c>
      <c r="H1482" s="2">
        <v>44778</v>
      </c>
      <c r="I1482" s="2">
        <v>44754</v>
      </c>
      <c r="J1482" s="2">
        <v>44763</v>
      </c>
      <c r="K1482" t="s">
        <v>1037</v>
      </c>
      <c r="L1482" s="2">
        <v>44763</v>
      </c>
      <c r="M1482" s="1">
        <f>Tabla1_Resueltas[[#This Row],[Resuelta]]-Tabla1_Resueltas[[#This Row],[Creada]]</f>
        <v>17</v>
      </c>
      <c r="N1482" s="1">
        <f>Tabla1_Resueltas[[#This Row],[Fecha Fin Escalado]]-Tabla1_Resueltas[[#This Row],[Fecha Inicio Escalado]]</f>
        <v>9</v>
      </c>
      <c r="O1482" s="1">
        <f>YEAR(Tabla1_Resueltas[[#This Row],[Resuelta]])</f>
        <v>2022</v>
      </c>
      <c r="P1482" s="1">
        <f>MONTH(Tabla1_Resueltas[[#This Row],[Resuelta]])</f>
        <v>7</v>
      </c>
      <c r="Q1482" s="1">
        <f>_xlfn.PERCENTILE.INC(Tabla1_Resueltas[CicleTime],0.85)</f>
        <v>28</v>
      </c>
      <c r="R1482" s="1">
        <f>_xlfn.PERCENTILE.INC(Tabla1_Resueltas[CicleTime],0.7)</f>
        <v>9</v>
      </c>
      <c r="S1482" s="1">
        <f>_xlfn.PERCENTILE.INC(Tabla1_Resueltas[CicleTime],0.5)</f>
        <v>3</v>
      </c>
    </row>
    <row r="1483" spans="1:19" x14ac:dyDescent="0.35">
      <c r="A1483" t="s">
        <v>19</v>
      </c>
      <c r="B1483" t="s">
        <v>2084</v>
      </c>
      <c r="C1483" t="s">
        <v>36</v>
      </c>
      <c r="D1483" t="s">
        <v>132</v>
      </c>
      <c r="E1483" t="s">
        <v>1526</v>
      </c>
      <c r="F1483">
        <v>5278202</v>
      </c>
      <c r="G1483" s="2">
        <v>44746</v>
      </c>
      <c r="H1483" s="2">
        <v>44775</v>
      </c>
      <c r="I1483" s="2"/>
      <c r="J1483" s="2"/>
      <c r="K1483" t="s">
        <v>1037</v>
      </c>
      <c r="L1483" s="2">
        <v>44749</v>
      </c>
      <c r="M1483" s="1">
        <f>Tabla1_Resueltas[[#This Row],[Resuelta]]-Tabla1_Resueltas[[#This Row],[Creada]]</f>
        <v>3</v>
      </c>
      <c r="N1483" s="1">
        <f>Tabla1_Resueltas[[#This Row],[Fecha Fin Escalado]]-Tabla1_Resueltas[[#This Row],[Fecha Inicio Escalado]]</f>
        <v>0</v>
      </c>
      <c r="O1483" s="1">
        <f>YEAR(Tabla1_Resueltas[[#This Row],[Resuelta]])</f>
        <v>2022</v>
      </c>
      <c r="P1483" s="1">
        <f>MONTH(Tabla1_Resueltas[[#This Row],[Resuelta]])</f>
        <v>7</v>
      </c>
      <c r="Q1483" s="1">
        <f>_xlfn.PERCENTILE.INC(Tabla1_Resueltas[CicleTime],0.85)</f>
        <v>28</v>
      </c>
      <c r="R1483" s="1">
        <f>_xlfn.PERCENTILE.INC(Tabla1_Resueltas[CicleTime],0.7)</f>
        <v>9</v>
      </c>
      <c r="S1483" s="1">
        <f>_xlfn.PERCENTILE.INC(Tabla1_Resueltas[CicleTime],0.5)</f>
        <v>3</v>
      </c>
    </row>
    <row r="1484" spans="1:19" x14ac:dyDescent="0.35">
      <c r="A1484" t="s">
        <v>19</v>
      </c>
      <c r="B1484" t="s">
        <v>2086</v>
      </c>
      <c r="C1484" t="s">
        <v>36</v>
      </c>
      <c r="D1484" t="s">
        <v>132</v>
      </c>
      <c r="E1484" t="s">
        <v>1527</v>
      </c>
      <c r="F1484">
        <v>5278412</v>
      </c>
      <c r="G1484" s="2">
        <v>44746</v>
      </c>
      <c r="H1484" s="2">
        <v>44775</v>
      </c>
      <c r="I1484" s="2">
        <v>44746</v>
      </c>
      <c r="J1484" s="2">
        <v>44746</v>
      </c>
      <c r="K1484" t="s">
        <v>1037</v>
      </c>
      <c r="L1484" s="2">
        <v>44746</v>
      </c>
      <c r="M1484" s="1">
        <f>Tabla1_Resueltas[[#This Row],[Resuelta]]-Tabla1_Resueltas[[#This Row],[Creada]]</f>
        <v>0</v>
      </c>
      <c r="N1484" s="1">
        <f>Tabla1_Resueltas[[#This Row],[Fecha Fin Escalado]]-Tabla1_Resueltas[[#This Row],[Fecha Inicio Escalado]]</f>
        <v>0</v>
      </c>
      <c r="O1484" s="1">
        <f>YEAR(Tabla1_Resueltas[[#This Row],[Resuelta]])</f>
        <v>2022</v>
      </c>
      <c r="P1484" s="1">
        <f>MONTH(Tabla1_Resueltas[[#This Row],[Resuelta]])</f>
        <v>7</v>
      </c>
      <c r="Q1484" s="1">
        <f>_xlfn.PERCENTILE.INC(Tabla1_Resueltas[CicleTime],0.85)</f>
        <v>28</v>
      </c>
      <c r="R1484" s="1">
        <f>_xlfn.PERCENTILE.INC(Tabla1_Resueltas[CicleTime],0.7)</f>
        <v>9</v>
      </c>
      <c r="S1484" s="1">
        <f>_xlfn.PERCENTILE.INC(Tabla1_Resueltas[CicleTime],0.5)</f>
        <v>3</v>
      </c>
    </row>
    <row r="1485" spans="1:19" x14ac:dyDescent="0.35">
      <c r="A1485" t="s">
        <v>19</v>
      </c>
      <c r="B1485" t="s">
        <v>2084</v>
      </c>
      <c r="C1485" t="s">
        <v>20</v>
      </c>
      <c r="D1485" t="s">
        <v>132</v>
      </c>
      <c r="E1485" t="s">
        <v>1528</v>
      </c>
      <c r="F1485">
        <v>5277800</v>
      </c>
      <c r="G1485" s="2">
        <v>44746</v>
      </c>
      <c r="H1485" s="2">
        <v>44775</v>
      </c>
      <c r="I1485" s="2">
        <v>44746</v>
      </c>
      <c r="J1485" s="2">
        <v>44747</v>
      </c>
      <c r="K1485" t="s">
        <v>1037</v>
      </c>
      <c r="L1485" s="2">
        <v>44747</v>
      </c>
      <c r="M1485" s="1">
        <f>Tabla1_Resueltas[[#This Row],[Resuelta]]-Tabla1_Resueltas[[#This Row],[Creada]]</f>
        <v>1</v>
      </c>
      <c r="N1485" s="1">
        <f>Tabla1_Resueltas[[#This Row],[Fecha Fin Escalado]]-Tabla1_Resueltas[[#This Row],[Fecha Inicio Escalado]]</f>
        <v>1</v>
      </c>
      <c r="O1485" s="1">
        <f>YEAR(Tabla1_Resueltas[[#This Row],[Resuelta]])</f>
        <v>2022</v>
      </c>
      <c r="P1485" s="1">
        <f>MONTH(Tabla1_Resueltas[[#This Row],[Resuelta]])</f>
        <v>7</v>
      </c>
      <c r="Q1485" s="1">
        <f>_xlfn.PERCENTILE.INC(Tabla1_Resueltas[CicleTime],0.85)</f>
        <v>28</v>
      </c>
      <c r="R1485" s="1">
        <f>_xlfn.PERCENTILE.INC(Tabla1_Resueltas[CicleTime],0.7)</f>
        <v>9</v>
      </c>
      <c r="S1485" s="1">
        <f>_xlfn.PERCENTILE.INC(Tabla1_Resueltas[CicleTime],0.5)</f>
        <v>3</v>
      </c>
    </row>
    <row r="1486" spans="1:19" x14ac:dyDescent="0.35">
      <c r="A1486" t="s">
        <v>19</v>
      </c>
      <c r="B1486" t="s">
        <v>2086</v>
      </c>
      <c r="C1486" t="s">
        <v>20</v>
      </c>
      <c r="D1486" t="s">
        <v>132</v>
      </c>
      <c r="E1486" t="s">
        <v>1529</v>
      </c>
      <c r="F1486">
        <v>5278032</v>
      </c>
      <c r="G1486" s="2">
        <v>44746</v>
      </c>
      <c r="H1486" s="2">
        <v>44775</v>
      </c>
      <c r="I1486" s="2"/>
      <c r="J1486" s="2"/>
      <c r="K1486" t="s">
        <v>1037</v>
      </c>
      <c r="L1486" s="2">
        <v>44746</v>
      </c>
      <c r="M1486" s="1">
        <f>Tabla1_Resueltas[[#This Row],[Resuelta]]-Tabla1_Resueltas[[#This Row],[Creada]]</f>
        <v>0</v>
      </c>
      <c r="N1486" s="1">
        <f>Tabla1_Resueltas[[#This Row],[Fecha Fin Escalado]]-Tabla1_Resueltas[[#This Row],[Fecha Inicio Escalado]]</f>
        <v>0</v>
      </c>
      <c r="O1486" s="1">
        <f>YEAR(Tabla1_Resueltas[[#This Row],[Resuelta]])</f>
        <v>2022</v>
      </c>
      <c r="P1486" s="1">
        <f>MONTH(Tabla1_Resueltas[[#This Row],[Resuelta]])</f>
        <v>7</v>
      </c>
      <c r="Q1486" s="1">
        <f>_xlfn.PERCENTILE.INC(Tabla1_Resueltas[CicleTime],0.85)</f>
        <v>28</v>
      </c>
      <c r="R1486" s="1">
        <f>_xlfn.PERCENTILE.INC(Tabla1_Resueltas[CicleTime],0.7)</f>
        <v>9</v>
      </c>
      <c r="S1486" s="1">
        <f>_xlfn.PERCENTILE.INC(Tabla1_Resueltas[CicleTime],0.5)</f>
        <v>3</v>
      </c>
    </row>
    <row r="1487" spans="1:19" x14ac:dyDescent="0.35">
      <c r="A1487" t="s">
        <v>19</v>
      </c>
      <c r="B1487" t="s">
        <v>2084</v>
      </c>
      <c r="C1487" t="s">
        <v>20</v>
      </c>
      <c r="D1487" t="s">
        <v>132</v>
      </c>
      <c r="E1487" t="s">
        <v>1530</v>
      </c>
      <c r="F1487">
        <v>5277751</v>
      </c>
      <c r="G1487" s="2">
        <v>44746</v>
      </c>
      <c r="H1487" s="2">
        <v>44775</v>
      </c>
      <c r="I1487" s="2">
        <v>44746</v>
      </c>
      <c r="J1487" s="2">
        <v>44748</v>
      </c>
      <c r="K1487" t="s">
        <v>1037</v>
      </c>
      <c r="L1487" s="2">
        <v>44748</v>
      </c>
      <c r="M1487" s="1">
        <f>Tabla1_Resueltas[[#This Row],[Resuelta]]-Tabla1_Resueltas[[#This Row],[Creada]]</f>
        <v>2</v>
      </c>
      <c r="N1487" s="1">
        <f>Tabla1_Resueltas[[#This Row],[Fecha Fin Escalado]]-Tabla1_Resueltas[[#This Row],[Fecha Inicio Escalado]]</f>
        <v>2</v>
      </c>
      <c r="O1487" s="1">
        <f>YEAR(Tabla1_Resueltas[[#This Row],[Resuelta]])</f>
        <v>2022</v>
      </c>
      <c r="P1487" s="1">
        <f>MONTH(Tabla1_Resueltas[[#This Row],[Resuelta]])</f>
        <v>7</v>
      </c>
      <c r="Q1487" s="1">
        <f>_xlfn.PERCENTILE.INC(Tabla1_Resueltas[CicleTime],0.85)</f>
        <v>28</v>
      </c>
      <c r="R1487" s="1">
        <f>_xlfn.PERCENTILE.INC(Tabla1_Resueltas[CicleTime],0.7)</f>
        <v>9</v>
      </c>
      <c r="S1487" s="1">
        <f>_xlfn.PERCENTILE.INC(Tabla1_Resueltas[CicleTime],0.5)</f>
        <v>3</v>
      </c>
    </row>
    <row r="1488" spans="1:19" x14ac:dyDescent="0.35">
      <c r="A1488" t="s">
        <v>19</v>
      </c>
      <c r="B1488" t="s">
        <v>2084</v>
      </c>
      <c r="C1488" t="s">
        <v>20</v>
      </c>
      <c r="D1488" t="s">
        <v>132</v>
      </c>
      <c r="E1488" t="s">
        <v>1531</v>
      </c>
      <c r="F1488">
        <v>5277747</v>
      </c>
      <c r="G1488" s="2">
        <v>44746</v>
      </c>
      <c r="H1488" s="2">
        <v>44775</v>
      </c>
      <c r="I1488" s="2">
        <v>44746</v>
      </c>
      <c r="J1488" s="2">
        <v>44748</v>
      </c>
      <c r="K1488" t="s">
        <v>1037</v>
      </c>
      <c r="L1488" s="2">
        <v>44748</v>
      </c>
      <c r="M1488" s="1">
        <f>Tabla1_Resueltas[[#This Row],[Resuelta]]-Tabla1_Resueltas[[#This Row],[Creada]]</f>
        <v>2</v>
      </c>
      <c r="N1488" s="1">
        <f>Tabla1_Resueltas[[#This Row],[Fecha Fin Escalado]]-Tabla1_Resueltas[[#This Row],[Fecha Inicio Escalado]]</f>
        <v>2</v>
      </c>
      <c r="O1488" s="1">
        <f>YEAR(Tabla1_Resueltas[[#This Row],[Resuelta]])</f>
        <v>2022</v>
      </c>
      <c r="P1488" s="1">
        <f>MONTH(Tabla1_Resueltas[[#This Row],[Resuelta]])</f>
        <v>7</v>
      </c>
      <c r="Q1488" s="1">
        <f>_xlfn.PERCENTILE.INC(Tabla1_Resueltas[CicleTime],0.85)</f>
        <v>28</v>
      </c>
      <c r="R1488" s="1">
        <f>_xlfn.PERCENTILE.INC(Tabla1_Resueltas[CicleTime],0.7)</f>
        <v>9</v>
      </c>
      <c r="S1488" s="1">
        <f>_xlfn.PERCENTILE.INC(Tabla1_Resueltas[CicleTime],0.5)</f>
        <v>3</v>
      </c>
    </row>
    <row r="1489" spans="1:19" x14ac:dyDescent="0.35">
      <c r="A1489" t="s">
        <v>19</v>
      </c>
      <c r="B1489" t="s">
        <v>2088</v>
      </c>
      <c r="C1489" t="s">
        <v>20</v>
      </c>
      <c r="D1489" t="s">
        <v>132</v>
      </c>
      <c r="E1489" t="s">
        <v>1532</v>
      </c>
      <c r="F1489">
        <v>5277664</v>
      </c>
      <c r="G1489" s="2">
        <v>44746</v>
      </c>
      <c r="H1489" s="2">
        <v>44775</v>
      </c>
      <c r="I1489" s="2"/>
      <c r="J1489" s="2"/>
      <c r="K1489" t="s">
        <v>1037</v>
      </c>
      <c r="L1489" s="2">
        <v>44746</v>
      </c>
      <c r="M1489" s="1">
        <f>Tabla1_Resueltas[[#This Row],[Resuelta]]-Tabla1_Resueltas[[#This Row],[Creada]]</f>
        <v>0</v>
      </c>
      <c r="N1489" s="1">
        <f>Tabla1_Resueltas[[#This Row],[Fecha Fin Escalado]]-Tabla1_Resueltas[[#This Row],[Fecha Inicio Escalado]]</f>
        <v>0</v>
      </c>
      <c r="O1489" s="1">
        <f>YEAR(Tabla1_Resueltas[[#This Row],[Resuelta]])</f>
        <v>2022</v>
      </c>
      <c r="P1489" s="1">
        <f>MONTH(Tabla1_Resueltas[[#This Row],[Resuelta]])</f>
        <v>7</v>
      </c>
      <c r="Q1489" s="1">
        <f>_xlfn.PERCENTILE.INC(Tabla1_Resueltas[CicleTime],0.85)</f>
        <v>28</v>
      </c>
      <c r="R1489" s="1">
        <f>_xlfn.PERCENTILE.INC(Tabla1_Resueltas[CicleTime],0.7)</f>
        <v>9</v>
      </c>
      <c r="S1489" s="1">
        <f>_xlfn.PERCENTILE.INC(Tabla1_Resueltas[CicleTime],0.5)</f>
        <v>3</v>
      </c>
    </row>
    <row r="1490" spans="1:19" x14ac:dyDescent="0.35">
      <c r="A1490" t="s">
        <v>19</v>
      </c>
      <c r="B1490" t="s">
        <v>2090</v>
      </c>
      <c r="C1490" t="s">
        <v>18</v>
      </c>
      <c r="D1490" t="s">
        <v>132</v>
      </c>
      <c r="E1490" t="s">
        <v>1533</v>
      </c>
      <c r="F1490">
        <v>5272073</v>
      </c>
      <c r="G1490" s="2">
        <v>44743</v>
      </c>
      <c r="H1490" s="2">
        <v>44749</v>
      </c>
      <c r="I1490" s="2"/>
      <c r="J1490" s="2"/>
      <c r="K1490" t="s">
        <v>1037</v>
      </c>
      <c r="L1490" s="2">
        <v>44749</v>
      </c>
      <c r="M1490" s="1">
        <f>Tabla1_Resueltas[[#This Row],[Resuelta]]-Tabla1_Resueltas[[#This Row],[Creada]]</f>
        <v>6</v>
      </c>
      <c r="N1490" s="1">
        <f>Tabla1_Resueltas[[#This Row],[Fecha Fin Escalado]]-Tabla1_Resueltas[[#This Row],[Fecha Inicio Escalado]]</f>
        <v>0</v>
      </c>
      <c r="O1490" s="1">
        <f>YEAR(Tabla1_Resueltas[[#This Row],[Resuelta]])</f>
        <v>2022</v>
      </c>
      <c r="P1490" s="1">
        <f>MONTH(Tabla1_Resueltas[[#This Row],[Resuelta]])</f>
        <v>7</v>
      </c>
      <c r="Q1490" s="1">
        <f>_xlfn.PERCENTILE.INC(Tabla1_Resueltas[CicleTime],0.85)</f>
        <v>28</v>
      </c>
      <c r="R1490" s="1">
        <f>_xlfn.PERCENTILE.INC(Tabla1_Resueltas[CicleTime],0.7)</f>
        <v>9</v>
      </c>
      <c r="S1490" s="1">
        <f>_xlfn.PERCENTILE.INC(Tabla1_Resueltas[CicleTime],0.5)</f>
        <v>3</v>
      </c>
    </row>
    <row r="1491" spans="1:19" x14ac:dyDescent="0.35">
      <c r="A1491" t="s">
        <v>19</v>
      </c>
      <c r="B1491" t="s">
        <v>2088</v>
      </c>
      <c r="C1491" t="s">
        <v>43</v>
      </c>
      <c r="D1491" t="s">
        <v>132</v>
      </c>
      <c r="E1491" t="s">
        <v>1534</v>
      </c>
      <c r="F1491">
        <v>5271790</v>
      </c>
      <c r="G1491" s="2">
        <v>44743</v>
      </c>
      <c r="H1491" s="2">
        <v>44775</v>
      </c>
      <c r="I1491" s="2"/>
      <c r="J1491" s="2"/>
      <c r="K1491" t="s">
        <v>1037</v>
      </c>
      <c r="L1491" s="2">
        <v>44747</v>
      </c>
      <c r="M1491" s="1">
        <f>Tabla1_Resueltas[[#This Row],[Resuelta]]-Tabla1_Resueltas[[#This Row],[Creada]]</f>
        <v>4</v>
      </c>
      <c r="N1491" s="1">
        <f>Tabla1_Resueltas[[#This Row],[Fecha Fin Escalado]]-Tabla1_Resueltas[[#This Row],[Fecha Inicio Escalado]]</f>
        <v>0</v>
      </c>
      <c r="O1491" s="1">
        <f>YEAR(Tabla1_Resueltas[[#This Row],[Resuelta]])</f>
        <v>2022</v>
      </c>
      <c r="P1491" s="1">
        <f>MONTH(Tabla1_Resueltas[[#This Row],[Resuelta]])</f>
        <v>7</v>
      </c>
      <c r="Q1491" s="1">
        <f>_xlfn.PERCENTILE.INC(Tabla1_Resueltas[CicleTime],0.85)</f>
        <v>28</v>
      </c>
      <c r="R1491" s="1">
        <f>_xlfn.PERCENTILE.INC(Tabla1_Resueltas[CicleTime],0.7)</f>
        <v>9</v>
      </c>
      <c r="S1491" s="1">
        <f>_xlfn.PERCENTILE.INC(Tabla1_Resueltas[CicleTime],0.5)</f>
        <v>3</v>
      </c>
    </row>
    <row r="1492" spans="1:19" x14ac:dyDescent="0.35">
      <c r="A1492" t="s">
        <v>19</v>
      </c>
      <c r="B1492" t="s">
        <v>2086</v>
      </c>
      <c r="C1492" t="s">
        <v>20</v>
      </c>
      <c r="D1492" t="s">
        <v>132</v>
      </c>
      <c r="E1492" t="s">
        <v>1535</v>
      </c>
      <c r="F1492">
        <v>5270171</v>
      </c>
      <c r="G1492" s="2">
        <v>44743</v>
      </c>
      <c r="H1492" s="2">
        <v>44775</v>
      </c>
      <c r="I1492" s="2"/>
      <c r="J1492" s="2"/>
      <c r="K1492" t="s">
        <v>1037</v>
      </c>
      <c r="L1492" s="2">
        <v>44746</v>
      </c>
      <c r="M1492" s="1">
        <f>Tabla1_Resueltas[[#This Row],[Resuelta]]-Tabla1_Resueltas[[#This Row],[Creada]]</f>
        <v>3</v>
      </c>
      <c r="N1492" s="1">
        <f>Tabla1_Resueltas[[#This Row],[Fecha Fin Escalado]]-Tabla1_Resueltas[[#This Row],[Fecha Inicio Escalado]]</f>
        <v>0</v>
      </c>
      <c r="O1492" s="1">
        <f>YEAR(Tabla1_Resueltas[[#This Row],[Resuelta]])</f>
        <v>2022</v>
      </c>
      <c r="P1492" s="1">
        <f>MONTH(Tabla1_Resueltas[[#This Row],[Resuelta]])</f>
        <v>7</v>
      </c>
      <c r="Q1492" s="1">
        <f>_xlfn.PERCENTILE.INC(Tabla1_Resueltas[CicleTime],0.85)</f>
        <v>28</v>
      </c>
      <c r="R1492" s="1">
        <f>_xlfn.PERCENTILE.INC(Tabla1_Resueltas[CicleTime],0.7)</f>
        <v>9</v>
      </c>
      <c r="S1492" s="1">
        <f>_xlfn.PERCENTILE.INC(Tabla1_Resueltas[CicleTime],0.5)</f>
        <v>3</v>
      </c>
    </row>
    <row r="1493" spans="1:19" x14ac:dyDescent="0.35">
      <c r="A1493" t="s">
        <v>19</v>
      </c>
      <c r="B1493" t="s">
        <v>2086</v>
      </c>
      <c r="C1493" t="s">
        <v>20</v>
      </c>
      <c r="D1493" t="s">
        <v>132</v>
      </c>
      <c r="E1493" t="s">
        <v>1536</v>
      </c>
      <c r="F1493">
        <v>5270167</v>
      </c>
      <c r="G1493" s="2">
        <v>44743</v>
      </c>
      <c r="H1493" s="2">
        <v>44775</v>
      </c>
      <c r="I1493" s="2"/>
      <c r="J1493" s="2"/>
      <c r="K1493" t="s">
        <v>1037</v>
      </c>
      <c r="L1493" s="2">
        <v>44746</v>
      </c>
      <c r="M1493" s="1">
        <f>Tabla1_Resueltas[[#This Row],[Resuelta]]-Tabla1_Resueltas[[#This Row],[Creada]]</f>
        <v>3</v>
      </c>
      <c r="N1493" s="1">
        <f>Tabla1_Resueltas[[#This Row],[Fecha Fin Escalado]]-Tabla1_Resueltas[[#This Row],[Fecha Inicio Escalado]]</f>
        <v>0</v>
      </c>
      <c r="O1493" s="1">
        <f>YEAR(Tabla1_Resueltas[[#This Row],[Resuelta]])</f>
        <v>2022</v>
      </c>
      <c r="P1493" s="1">
        <f>MONTH(Tabla1_Resueltas[[#This Row],[Resuelta]])</f>
        <v>7</v>
      </c>
      <c r="Q1493" s="1">
        <f>_xlfn.PERCENTILE.INC(Tabla1_Resueltas[CicleTime],0.85)</f>
        <v>28</v>
      </c>
      <c r="R1493" s="1">
        <f>_xlfn.PERCENTILE.INC(Tabla1_Resueltas[CicleTime],0.7)</f>
        <v>9</v>
      </c>
      <c r="S1493" s="1">
        <f>_xlfn.PERCENTILE.INC(Tabla1_Resueltas[CicleTime],0.5)</f>
        <v>3</v>
      </c>
    </row>
    <row r="1494" spans="1:19" x14ac:dyDescent="0.35">
      <c r="A1494" t="s">
        <v>19</v>
      </c>
      <c r="B1494" t="s">
        <v>2088</v>
      </c>
      <c r="C1494" t="s">
        <v>20</v>
      </c>
      <c r="D1494" t="s">
        <v>132</v>
      </c>
      <c r="E1494" t="s">
        <v>1537</v>
      </c>
      <c r="F1494">
        <v>5270147</v>
      </c>
      <c r="G1494" s="2">
        <v>44743</v>
      </c>
      <c r="H1494" s="2">
        <v>44775</v>
      </c>
      <c r="I1494" s="2"/>
      <c r="J1494" s="2"/>
      <c r="K1494" t="s">
        <v>1037</v>
      </c>
      <c r="L1494" s="2">
        <v>44748</v>
      </c>
      <c r="M1494" s="1">
        <f>Tabla1_Resueltas[[#This Row],[Resuelta]]-Tabla1_Resueltas[[#This Row],[Creada]]</f>
        <v>5</v>
      </c>
      <c r="N1494" s="1">
        <f>Tabla1_Resueltas[[#This Row],[Fecha Fin Escalado]]-Tabla1_Resueltas[[#This Row],[Fecha Inicio Escalado]]</f>
        <v>0</v>
      </c>
      <c r="O1494" s="1">
        <f>YEAR(Tabla1_Resueltas[[#This Row],[Resuelta]])</f>
        <v>2022</v>
      </c>
      <c r="P1494" s="1">
        <f>MONTH(Tabla1_Resueltas[[#This Row],[Resuelta]])</f>
        <v>7</v>
      </c>
      <c r="Q1494" s="1">
        <f>_xlfn.PERCENTILE.INC(Tabla1_Resueltas[CicleTime],0.85)</f>
        <v>28</v>
      </c>
      <c r="R1494" s="1">
        <f>_xlfn.PERCENTILE.INC(Tabla1_Resueltas[CicleTime],0.7)</f>
        <v>9</v>
      </c>
      <c r="S1494" s="1">
        <f>_xlfn.PERCENTILE.INC(Tabla1_Resueltas[CicleTime],0.5)</f>
        <v>3</v>
      </c>
    </row>
    <row r="1495" spans="1:19" x14ac:dyDescent="0.35">
      <c r="A1495" t="s">
        <v>19</v>
      </c>
      <c r="B1495" t="s">
        <v>2084</v>
      </c>
      <c r="C1495" t="s">
        <v>20</v>
      </c>
      <c r="D1495" t="s">
        <v>132</v>
      </c>
      <c r="E1495" t="s">
        <v>1538</v>
      </c>
      <c r="F1495">
        <v>5270057</v>
      </c>
      <c r="G1495" s="2">
        <v>44743</v>
      </c>
      <c r="H1495" s="2">
        <v>44775</v>
      </c>
      <c r="I1495" s="2"/>
      <c r="J1495" s="2"/>
      <c r="K1495" t="s">
        <v>1037</v>
      </c>
      <c r="L1495" s="2">
        <v>44746</v>
      </c>
      <c r="M1495" s="1">
        <f>Tabla1_Resueltas[[#This Row],[Resuelta]]-Tabla1_Resueltas[[#This Row],[Creada]]</f>
        <v>3</v>
      </c>
      <c r="N1495" s="1">
        <f>Tabla1_Resueltas[[#This Row],[Fecha Fin Escalado]]-Tabla1_Resueltas[[#This Row],[Fecha Inicio Escalado]]</f>
        <v>0</v>
      </c>
      <c r="O1495" s="1">
        <f>YEAR(Tabla1_Resueltas[[#This Row],[Resuelta]])</f>
        <v>2022</v>
      </c>
      <c r="P1495" s="1">
        <f>MONTH(Tabla1_Resueltas[[#This Row],[Resuelta]])</f>
        <v>7</v>
      </c>
      <c r="Q1495" s="1">
        <f>_xlfn.PERCENTILE.INC(Tabla1_Resueltas[CicleTime],0.85)</f>
        <v>28</v>
      </c>
      <c r="R1495" s="1">
        <f>_xlfn.PERCENTILE.INC(Tabla1_Resueltas[CicleTime],0.7)</f>
        <v>9</v>
      </c>
      <c r="S1495" s="1">
        <f>_xlfn.PERCENTILE.INC(Tabla1_Resueltas[CicleTime],0.5)</f>
        <v>3</v>
      </c>
    </row>
    <row r="1496" spans="1:19" x14ac:dyDescent="0.35">
      <c r="A1496" t="s">
        <v>19</v>
      </c>
      <c r="B1496" t="s">
        <v>2084</v>
      </c>
      <c r="C1496" t="s">
        <v>20</v>
      </c>
      <c r="D1496" t="s">
        <v>132</v>
      </c>
      <c r="E1496" t="s">
        <v>1539</v>
      </c>
      <c r="F1496">
        <v>5270056</v>
      </c>
      <c r="G1496" s="2">
        <v>44743</v>
      </c>
      <c r="H1496" s="2">
        <v>44775</v>
      </c>
      <c r="I1496" s="2"/>
      <c r="J1496" s="2"/>
      <c r="K1496" t="s">
        <v>1037</v>
      </c>
      <c r="L1496" s="2">
        <v>44746</v>
      </c>
      <c r="M1496" s="1">
        <f>Tabla1_Resueltas[[#This Row],[Resuelta]]-Tabla1_Resueltas[[#This Row],[Creada]]</f>
        <v>3</v>
      </c>
      <c r="N1496" s="1">
        <f>Tabla1_Resueltas[[#This Row],[Fecha Fin Escalado]]-Tabla1_Resueltas[[#This Row],[Fecha Inicio Escalado]]</f>
        <v>0</v>
      </c>
      <c r="O1496" s="1">
        <f>YEAR(Tabla1_Resueltas[[#This Row],[Resuelta]])</f>
        <v>2022</v>
      </c>
      <c r="P1496" s="1">
        <f>MONTH(Tabla1_Resueltas[[#This Row],[Resuelta]])</f>
        <v>7</v>
      </c>
      <c r="Q1496" s="1">
        <f>_xlfn.PERCENTILE.INC(Tabla1_Resueltas[CicleTime],0.85)</f>
        <v>28</v>
      </c>
      <c r="R1496" s="1">
        <f>_xlfn.PERCENTILE.INC(Tabla1_Resueltas[CicleTime],0.7)</f>
        <v>9</v>
      </c>
      <c r="S1496" s="1">
        <f>_xlfn.PERCENTILE.INC(Tabla1_Resueltas[CicleTime],0.5)</f>
        <v>3</v>
      </c>
    </row>
    <row r="1497" spans="1:19" x14ac:dyDescent="0.35">
      <c r="A1497" t="s">
        <v>19</v>
      </c>
      <c r="B1497" t="s">
        <v>2084</v>
      </c>
      <c r="C1497" t="s">
        <v>20</v>
      </c>
      <c r="D1497" t="s">
        <v>132</v>
      </c>
      <c r="E1497" t="s">
        <v>1540</v>
      </c>
      <c r="F1497">
        <v>5270055</v>
      </c>
      <c r="G1497" s="2">
        <v>44743</v>
      </c>
      <c r="H1497" s="2">
        <v>44775</v>
      </c>
      <c r="I1497" s="2"/>
      <c r="J1497" s="2"/>
      <c r="K1497" t="s">
        <v>1037</v>
      </c>
      <c r="L1497" s="2">
        <v>44746</v>
      </c>
      <c r="M1497" s="1">
        <f>Tabla1_Resueltas[[#This Row],[Resuelta]]-Tabla1_Resueltas[[#This Row],[Creada]]</f>
        <v>3</v>
      </c>
      <c r="N1497" s="1">
        <f>Tabla1_Resueltas[[#This Row],[Fecha Fin Escalado]]-Tabla1_Resueltas[[#This Row],[Fecha Inicio Escalado]]</f>
        <v>0</v>
      </c>
      <c r="O1497" s="1">
        <f>YEAR(Tabla1_Resueltas[[#This Row],[Resuelta]])</f>
        <v>2022</v>
      </c>
      <c r="P1497" s="1">
        <f>MONTH(Tabla1_Resueltas[[#This Row],[Resuelta]])</f>
        <v>7</v>
      </c>
      <c r="Q1497" s="1">
        <f>_xlfn.PERCENTILE.INC(Tabla1_Resueltas[CicleTime],0.85)</f>
        <v>28</v>
      </c>
      <c r="R1497" s="1">
        <f>_xlfn.PERCENTILE.INC(Tabla1_Resueltas[CicleTime],0.7)</f>
        <v>9</v>
      </c>
      <c r="S1497" s="1">
        <f>_xlfn.PERCENTILE.INC(Tabla1_Resueltas[CicleTime],0.5)</f>
        <v>3</v>
      </c>
    </row>
    <row r="1498" spans="1:19" x14ac:dyDescent="0.35">
      <c r="A1498" t="s">
        <v>19</v>
      </c>
      <c r="B1498" t="s">
        <v>2086</v>
      </c>
      <c r="C1498" t="s">
        <v>20</v>
      </c>
      <c r="D1498" t="s">
        <v>132</v>
      </c>
      <c r="E1498" t="s">
        <v>1543</v>
      </c>
      <c r="F1498">
        <v>5263969</v>
      </c>
      <c r="G1498" s="2">
        <v>44742</v>
      </c>
      <c r="H1498" s="2">
        <v>44775</v>
      </c>
      <c r="I1498" s="2"/>
      <c r="J1498" s="2"/>
      <c r="K1498" t="s">
        <v>1037</v>
      </c>
      <c r="L1498" s="2">
        <v>44746</v>
      </c>
      <c r="M1498" s="1">
        <f>Tabla1_Resueltas[[#This Row],[Resuelta]]-Tabla1_Resueltas[[#This Row],[Creada]]</f>
        <v>4</v>
      </c>
      <c r="N1498" s="1">
        <f>Tabla1_Resueltas[[#This Row],[Fecha Fin Escalado]]-Tabla1_Resueltas[[#This Row],[Fecha Inicio Escalado]]</f>
        <v>0</v>
      </c>
      <c r="O1498" s="1">
        <f>YEAR(Tabla1_Resueltas[[#This Row],[Resuelta]])</f>
        <v>2022</v>
      </c>
      <c r="P1498" s="1">
        <f>MONTH(Tabla1_Resueltas[[#This Row],[Resuelta]])</f>
        <v>7</v>
      </c>
      <c r="Q1498" s="1">
        <f>_xlfn.PERCENTILE.INC(Tabla1_Resueltas[CicleTime],0.85)</f>
        <v>28</v>
      </c>
      <c r="R1498" s="1">
        <f>_xlfn.PERCENTILE.INC(Tabla1_Resueltas[CicleTime],0.7)</f>
        <v>9</v>
      </c>
      <c r="S1498" s="1">
        <f>_xlfn.PERCENTILE.INC(Tabla1_Resueltas[CicleTime],0.5)</f>
        <v>3</v>
      </c>
    </row>
    <row r="1499" spans="1:19" x14ac:dyDescent="0.35">
      <c r="A1499" t="s">
        <v>19</v>
      </c>
      <c r="B1499" t="s">
        <v>2106</v>
      </c>
      <c r="C1499" t="s">
        <v>20</v>
      </c>
      <c r="D1499" t="s">
        <v>132</v>
      </c>
      <c r="E1499" t="s">
        <v>1549</v>
      </c>
      <c r="F1499">
        <v>5254802</v>
      </c>
      <c r="G1499" s="2">
        <v>44740</v>
      </c>
      <c r="H1499" s="2">
        <v>44775</v>
      </c>
      <c r="I1499" s="2">
        <v>44740</v>
      </c>
      <c r="J1499" s="2">
        <v>44748</v>
      </c>
      <c r="K1499" t="s">
        <v>1037</v>
      </c>
      <c r="L1499" s="2">
        <v>44748</v>
      </c>
      <c r="M1499" s="1">
        <f>Tabla1_Resueltas[[#This Row],[Resuelta]]-Tabla1_Resueltas[[#This Row],[Creada]]</f>
        <v>8</v>
      </c>
      <c r="N1499" s="1">
        <f>Tabla1_Resueltas[[#This Row],[Fecha Fin Escalado]]-Tabla1_Resueltas[[#This Row],[Fecha Inicio Escalado]]</f>
        <v>8</v>
      </c>
      <c r="O1499" s="1">
        <f>YEAR(Tabla1_Resueltas[[#This Row],[Resuelta]])</f>
        <v>2022</v>
      </c>
      <c r="P1499" s="1">
        <f>MONTH(Tabla1_Resueltas[[#This Row],[Resuelta]])</f>
        <v>7</v>
      </c>
      <c r="Q1499" s="1">
        <f>_xlfn.PERCENTILE.INC(Tabla1_Resueltas[CicleTime],0.85)</f>
        <v>28</v>
      </c>
      <c r="R1499" s="1">
        <f>_xlfn.PERCENTILE.INC(Tabla1_Resueltas[CicleTime],0.7)</f>
        <v>9</v>
      </c>
      <c r="S1499" s="1">
        <f>_xlfn.PERCENTILE.INC(Tabla1_Resueltas[CicleTime],0.5)</f>
        <v>3</v>
      </c>
    </row>
    <row r="1500" spans="1:19" x14ac:dyDescent="0.35">
      <c r="A1500" t="s">
        <v>19</v>
      </c>
      <c r="B1500" t="s">
        <v>2084</v>
      </c>
      <c r="C1500" t="s">
        <v>36</v>
      </c>
      <c r="D1500" t="s">
        <v>132</v>
      </c>
      <c r="E1500" t="s">
        <v>1556</v>
      </c>
      <c r="F1500">
        <v>5248776</v>
      </c>
      <c r="G1500" s="2">
        <v>44739</v>
      </c>
      <c r="H1500" s="2">
        <v>44775</v>
      </c>
      <c r="I1500" s="2">
        <v>44739</v>
      </c>
      <c r="J1500" s="2">
        <v>44748</v>
      </c>
      <c r="K1500" t="s">
        <v>1037</v>
      </c>
      <c r="L1500" s="2">
        <v>44748</v>
      </c>
      <c r="M1500" s="1">
        <f>Tabla1_Resueltas[[#This Row],[Resuelta]]-Tabla1_Resueltas[[#This Row],[Creada]]</f>
        <v>9</v>
      </c>
      <c r="N1500" s="1">
        <f>Tabla1_Resueltas[[#This Row],[Fecha Fin Escalado]]-Tabla1_Resueltas[[#This Row],[Fecha Inicio Escalado]]</f>
        <v>9</v>
      </c>
      <c r="O1500" s="1">
        <f>YEAR(Tabla1_Resueltas[[#This Row],[Resuelta]])</f>
        <v>2022</v>
      </c>
      <c r="P1500" s="1">
        <f>MONTH(Tabla1_Resueltas[[#This Row],[Resuelta]])</f>
        <v>7</v>
      </c>
      <c r="Q1500" s="1">
        <f>_xlfn.PERCENTILE.INC(Tabla1_Resueltas[CicleTime],0.85)</f>
        <v>28</v>
      </c>
      <c r="R1500" s="1">
        <f>_xlfn.PERCENTILE.INC(Tabla1_Resueltas[CicleTime],0.7)</f>
        <v>9</v>
      </c>
      <c r="S1500" s="1">
        <f>_xlfn.PERCENTILE.INC(Tabla1_Resueltas[CicleTime],0.5)</f>
        <v>3</v>
      </c>
    </row>
    <row r="1501" spans="1:19" x14ac:dyDescent="0.35">
      <c r="A1501" t="s">
        <v>19</v>
      </c>
      <c r="B1501" t="s">
        <v>2086</v>
      </c>
      <c r="C1501" t="s">
        <v>20</v>
      </c>
      <c r="D1501" t="s">
        <v>132</v>
      </c>
      <c r="E1501" t="s">
        <v>1563</v>
      </c>
      <c r="F1501">
        <v>5243805</v>
      </c>
      <c r="G1501" s="2">
        <v>44739</v>
      </c>
      <c r="H1501" s="2">
        <v>44775</v>
      </c>
      <c r="I1501" s="2">
        <v>44739</v>
      </c>
      <c r="J1501" s="2">
        <v>44748</v>
      </c>
      <c r="K1501" t="s">
        <v>1037</v>
      </c>
      <c r="L1501" s="2">
        <v>44748</v>
      </c>
      <c r="M1501" s="1">
        <f>Tabla1_Resueltas[[#This Row],[Resuelta]]-Tabla1_Resueltas[[#This Row],[Creada]]</f>
        <v>9</v>
      </c>
      <c r="N1501" s="1">
        <f>Tabla1_Resueltas[[#This Row],[Fecha Fin Escalado]]-Tabla1_Resueltas[[#This Row],[Fecha Inicio Escalado]]</f>
        <v>9</v>
      </c>
      <c r="O1501" s="1">
        <f>YEAR(Tabla1_Resueltas[[#This Row],[Resuelta]])</f>
        <v>2022</v>
      </c>
      <c r="P1501" s="1">
        <f>MONTH(Tabla1_Resueltas[[#This Row],[Resuelta]])</f>
        <v>7</v>
      </c>
      <c r="Q1501" s="1">
        <f>_xlfn.PERCENTILE.INC(Tabla1_Resueltas[CicleTime],0.85)</f>
        <v>28</v>
      </c>
      <c r="R1501" s="1">
        <f>_xlfn.PERCENTILE.INC(Tabla1_Resueltas[CicleTime],0.7)</f>
        <v>9</v>
      </c>
      <c r="S1501" s="1">
        <f>_xlfn.PERCENTILE.INC(Tabla1_Resueltas[CicleTime],0.5)</f>
        <v>3</v>
      </c>
    </row>
    <row r="1502" spans="1:19" x14ac:dyDescent="0.35">
      <c r="A1502" t="s">
        <v>19</v>
      </c>
      <c r="B1502" t="s">
        <v>2084</v>
      </c>
      <c r="C1502" t="s">
        <v>36</v>
      </c>
      <c r="D1502" t="s">
        <v>132</v>
      </c>
      <c r="E1502" t="s">
        <v>1574</v>
      </c>
      <c r="F1502">
        <v>5233038</v>
      </c>
      <c r="G1502" s="2">
        <v>44735</v>
      </c>
      <c r="H1502" s="2">
        <v>44776</v>
      </c>
      <c r="I1502" s="2">
        <v>44735</v>
      </c>
      <c r="J1502" s="2">
        <v>44746</v>
      </c>
      <c r="K1502" t="s">
        <v>1037</v>
      </c>
      <c r="L1502" s="2">
        <v>44746</v>
      </c>
      <c r="M1502" s="1">
        <f>Tabla1_Resueltas[[#This Row],[Resuelta]]-Tabla1_Resueltas[[#This Row],[Creada]]</f>
        <v>11</v>
      </c>
      <c r="N1502" s="1">
        <f>Tabla1_Resueltas[[#This Row],[Fecha Fin Escalado]]-Tabla1_Resueltas[[#This Row],[Fecha Inicio Escalado]]</f>
        <v>11</v>
      </c>
      <c r="O1502" s="1">
        <f>YEAR(Tabla1_Resueltas[[#This Row],[Resuelta]])</f>
        <v>2022</v>
      </c>
      <c r="P1502" s="1">
        <f>MONTH(Tabla1_Resueltas[[#This Row],[Resuelta]])</f>
        <v>7</v>
      </c>
      <c r="Q1502" s="1">
        <f>_xlfn.PERCENTILE.INC(Tabla1_Resueltas[CicleTime],0.85)</f>
        <v>28</v>
      </c>
      <c r="R1502" s="1">
        <f>_xlfn.PERCENTILE.INC(Tabla1_Resueltas[CicleTime],0.7)</f>
        <v>9</v>
      </c>
      <c r="S1502" s="1">
        <f>_xlfn.PERCENTILE.INC(Tabla1_Resueltas[CicleTime],0.5)</f>
        <v>3</v>
      </c>
    </row>
    <row r="1503" spans="1:19" x14ac:dyDescent="0.35">
      <c r="A1503" t="s">
        <v>19</v>
      </c>
      <c r="B1503" t="s">
        <v>2088</v>
      </c>
      <c r="C1503" t="s">
        <v>36</v>
      </c>
      <c r="D1503" t="s">
        <v>132</v>
      </c>
      <c r="E1503" t="s">
        <v>1584</v>
      </c>
      <c r="F1503">
        <v>5223376</v>
      </c>
      <c r="G1503" s="2">
        <v>44733</v>
      </c>
      <c r="H1503" s="2">
        <v>44776</v>
      </c>
      <c r="I1503" s="2">
        <v>44733</v>
      </c>
      <c r="J1503" s="2">
        <v>44749</v>
      </c>
      <c r="K1503" t="s">
        <v>1037</v>
      </c>
      <c r="L1503" s="2">
        <v>44749</v>
      </c>
      <c r="M1503" s="1">
        <f>Tabla1_Resueltas[[#This Row],[Resuelta]]-Tabla1_Resueltas[[#This Row],[Creada]]</f>
        <v>16</v>
      </c>
      <c r="N1503" s="1">
        <f>Tabla1_Resueltas[[#This Row],[Fecha Fin Escalado]]-Tabla1_Resueltas[[#This Row],[Fecha Inicio Escalado]]</f>
        <v>16</v>
      </c>
      <c r="O1503" s="1">
        <f>YEAR(Tabla1_Resueltas[[#This Row],[Resuelta]])</f>
        <v>2022</v>
      </c>
      <c r="P1503" s="1">
        <f>MONTH(Tabla1_Resueltas[[#This Row],[Resuelta]])</f>
        <v>7</v>
      </c>
      <c r="Q1503" s="1">
        <f>_xlfn.PERCENTILE.INC(Tabla1_Resueltas[CicleTime],0.85)</f>
        <v>28</v>
      </c>
      <c r="R1503" s="1">
        <f>_xlfn.PERCENTILE.INC(Tabla1_Resueltas[CicleTime],0.7)</f>
        <v>9</v>
      </c>
      <c r="S1503" s="1">
        <f>_xlfn.PERCENTILE.INC(Tabla1_Resueltas[CicleTime],0.5)</f>
        <v>3</v>
      </c>
    </row>
    <row r="1504" spans="1:19" x14ac:dyDescent="0.35">
      <c r="A1504" t="s">
        <v>19</v>
      </c>
      <c r="B1504" t="s">
        <v>2084</v>
      </c>
      <c r="C1504" t="s">
        <v>20</v>
      </c>
      <c r="D1504" t="s">
        <v>132</v>
      </c>
      <c r="E1504" t="s">
        <v>1591</v>
      </c>
      <c r="F1504">
        <v>5214042</v>
      </c>
      <c r="G1504" s="2">
        <v>44732</v>
      </c>
      <c r="H1504" s="2">
        <v>44776</v>
      </c>
      <c r="I1504" s="2">
        <v>44732</v>
      </c>
      <c r="J1504" s="2">
        <v>44746</v>
      </c>
      <c r="K1504" t="s">
        <v>1037</v>
      </c>
      <c r="L1504" s="2">
        <v>44746</v>
      </c>
      <c r="M1504" s="1">
        <f>Tabla1_Resueltas[[#This Row],[Resuelta]]-Tabla1_Resueltas[[#This Row],[Creada]]</f>
        <v>14</v>
      </c>
      <c r="N1504" s="1">
        <f>Tabla1_Resueltas[[#This Row],[Fecha Fin Escalado]]-Tabla1_Resueltas[[#This Row],[Fecha Inicio Escalado]]</f>
        <v>14</v>
      </c>
      <c r="O1504" s="1">
        <f>YEAR(Tabla1_Resueltas[[#This Row],[Resuelta]])</f>
        <v>2022</v>
      </c>
      <c r="P1504" s="1">
        <f>MONTH(Tabla1_Resueltas[[#This Row],[Resuelta]])</f>
        <v>7</v>
      </c>
      <c r="Q1504" s="1">
        <f>_xlfn.PERCENTILE.INC(Tabla1_Resueltas[CicleTime],0.85)</f>
        <v>28</v>
      </c>
      <c r="R1504" s="1">
        <f>_xlfn.PERCENTILE.INC(Tabla1_Resueltas[CicleTime],0.7)</f>
        <v>9</v>
      </c>
      <c r="S1504" s="1">
        <f>_xlfn.PERCENTILE.INC(Tabla1_Resueltas[CicleTime],0.5)</f>
        <v>3</v>
      </c>
    </row>
    <row r="1505" spans="1:19" x14ac:dyDescent="0.35">
      <c r="A1505" t="s">
        <v>19</v>
      </c>
      <c r="B1505" t="s">
        <v>2084</v>
      </c>
      <c r="C1505" t="s">
        <v>43</v>
      </c>
      <c r="D1505" t="s">
        <v>132</v>
      </c>
      <c r="E1505" t="s">
        <v>1683</v>
      </c>
      <c r="F1505">
        <v>5153800</v>
      </c>
      <c r="G1505" s="2">
        <v>44719</v>
      </c>
      <c r="H1505" s="2">
        <v>44776</v>
      </c>
      <c r="I1505" s="2">
        <v>44719</v>
      </c>
      <c r="J1505" s="2">
        <v>44746</v>
      </c>
      <c r="K1505" t="s">
        <v>1037</v>
      </c>
      <c r="L1505" s="2">
        <v>44746</v>
      </c>
      <c r="M1505" s="1">
        <f>Tabla1_Resueltas[[#This Row],[Resuelta]]-Tabla1_Resueltas[[#This Row],[Creada]]</f>
        <v>27</v>
      </c>
      <c r="N1505" s="1">
        <f>Tabla1_Resueltas[[#This Row],[Fecha Fin Escalado]]-Tabla1_Resueltas[[#This Row],[Fecha Inicio Escalado]]</f>
        <v>27</v>
      </c>
      <c r="O1505" s="1">
        <f>YEAR(Tabla1_Resueltas[[#This Row],[Resuelta]])</f>
        <v>2022</v>
      </c>
      <c r="P1505" s="1">
        <f>MONTH(Tabla1_Resueltas[[#This Row],[Resuelta]])</f>
        <v>7</v>
      </c>
      <c r="Q1505" s="1">
        <f>_xlfn.PERCENTILE.INC(Tabla1_Resueltas[CicleTime],0.85)</f>
        <v>28</v>
      </c>
      <c r="R1505" s="1">
        <f>_xlfn.PERCENTILE.INC(Tabla1_Resueltas[CicleTime],0.7)</f>
        <v>9</v>
      </c>
      <c r="S1505" s="1">
        <f>_xlfn.PERCENTILE.INC(Tabla1_Resueltas[CicleTime],0.5)</f>
        <v>3</v>
      </c>
    </row>
    <row r="1506" spans="1:19" x14ac:dyDescent="0.35">
      <c r="A1506" t="s">
        <v>19</v>
      </c>
      <c r="B1506" t="s">
        <v>2084</v>
      </c>
      <c r="C1506" t="s">
        <v>36</v>
      </c>
      <c r="D1506" t="s">
        <v>132</v>
      </c>
      <c r="E1506" t="s">
        <v>1684</v>
      </c>
      <c r="F1506">
        <v>5148335</v>
      </c>
      <c r="G1506" s="2">
        <v>44718</v>
      </c>
      <c r="H1506" s="2">
        <v>44776</v>
      </c>
      <c r="I1506" s="2">
        <v>44718</v>
      </c>
      <c r="J1506" s="2">
        <v>44749</v>
      </c>
      <c r="K1506" t="s">
        <v>1037</v>
      </c>
      <c r="L1506" s="2">
        <v>44749</v>
      </c>
      <c r="M1506" s="1">
        <f>Tabla1_Resueltas[[#This Row],[Resuelta]]-Tabla1_Resueltas[[#This Row],[Creada]]</f>
        <v>31</v>
      </c>
      <c r="N1506" s="1">
        <f>Tabla1_Resueltas[[#This Row],[Fecha Fin Escalado]]-Tabla1_Resueltas[[#This Row],[Fecha Inicio Escalado]]</f>
        <v>31</v>
      </c>
      <c r="O1506" s="1">
        <f>YEAR(Tabla1_Resueltas[[#This Row],[Resuelta]])</f>
        <v>2022</v>
      </c>
      <c r="P1506" s="1">
        <f>MONTH(Tabla1_Resueltas[[#This Row],[Resuelta]])</f>
        <v>7</v>
      </c>
      <c r="Q1506" s="1">
        <f>_xlfn.PERCENTILE.INC(Tabla1_Resueltas[CicleTime],0.85)</f>
        <v>28</v>
      </c>
      <c r="R1506" s="1">
        <f>_xlfn.PERCENTILE.INC(Tabla1_Resueltas[CicleTime],0.7)</f>
        <v>9</v>
      </c>
      <c r="S1506" s="1">
        <f>_xlfn.PERCENTILE.INC(Tabla1_Resueltas[CicleTime],0.5)</f>
        <v>3</v>
      </c>
    </row>
    <row r="1507" spans="1:19" x14ac:dyDescent="0.35">
      <c r="A1507" t="s">
        <v>19</v>
      </c>
      <c r="B1507" t="s">
        <v>2084</v>
      </c>
      <c r="C1507" t="s">
        <v>36</v>
      </c>
      <c r="D1507" t="s">
        <v>132</v>
      </c>
      <c r="E1507" t="s">
        <v>1685</v>
      </c>
      <c r="F1507">
        <v>5127664</v>
      </c>
      <c r="G1507" s="2">
        <v>44713</v>
      </c>
      <c r="H1507" s="2">
        <v>44776</v>
      </c>
      <c r="I1507" s="2"/>
      <c r="J1507" s="2"/>
      <c r="K1507" t="s">
        <v>1037</v>
      </c>
      <c r="L1507" s="2">
        <v>44749</v>
      </c>
      <c r="M1507" s="1">
        <f>Tabla1_Resueltas[[#This Row],[Resuelta]]-Tabla1_Resueltas[[#This Row],[Creada]]</f>
        <v>36</v>
      </c>
      <c r="N1507" s="1">
        <f>Tabla1_Resueltas[[#This Row],[Fecha Fin Escalado]]-Tabla1_Resueltas[[#This Row],[Fecha Inicio Escalado]]</f>
        <v>0</v>
      </c>
      <c r="O1507" s="1">
        <f>YEAR(Tabla1_Resueltas[[#This Row],[Resuelta]])</f>
        <v>2022</v>
      </c>
      <c r="P1507" s="1">
        <f>MONTH(Tabla1_Resueltas[[#This Row],[Resuelta]])</f>
        <v>7</v>
      </c>
      <c r="Q1507" s="1">
        <f>_xlfn.PERCENTILE.INC(Tabla1_Resueltas[CicleTime],0.85)</f>
        <v>28</v>
      </c>
      <c r="R1507" s="1">
        <f>_xlfn.PERCENTILE.INC(Tabla1_Resueltas[CicleTime],0.7)</f>
        <v>9</v>
      </c>
      <c r="S1507" s="1">
        <f>_xlfn.PERCENTILE.INC(Tabla1_Resueltas[CicleTime],0.5)</f>
        <v>3</v>
      </c>
    </row>
    <row r="1508" spans="1:19" x14ac:dyDescent="0.35">
      <c r="A1508" t="s">
        <v>19</v>
      </c>
      <c r="B1508" t="s">
        <v>2089</v>
      </c>
      <c r="C1508" t="s">
        <v>20</v>
      </c>
      <c r="D1508" t="s">
        <v>132</v>
      </c>
      <c r="E1508" t="s">
        <v>1686</v>
      </c>
      <c r="F1508">
        <v>5125051</v>
      </c>
      <c r="G1508" s="2">
        <v>44712</v>
      </c>
      <c r="H1508" s="2">
        <v>44776</v>
      </c>
      <c r="I1508" s="2">
        <v>44712</v>
      </c>
      <c r="J1508" s="2">
        <v>44746</v>
      </c>
      <c r="K1508" t="s">
        <v>1037</v>
      </c>
      <c r="L1508" s="2">
        <v>44746</v>
      </c>
      <c r="M1508" s="1">
        <f>Tabla1_Resueltas[[#This Row],[Resuelta]]-Tabla1_Resueltas[[#This Row],[Creada]]</f>
        <v>34</v>
      </c>
      <c r="N1508" s="1">
        <f>Tabla1_Resueltas[[#This Row],[Fecha Fin Escalado]]-Tabla1_Resueltas[[#This Row],[Fecha Inicio Escalado]]</f>
        <v>34</v>
      </c>
      <c r="O1508" s="1">
        <f>YEAR(Tabla1_Resueltas[[#This Row],[Resuelta]])</f>
        <v>2022</v>
      </c>
      <c r="P1508" s="1">
        <f>MONTH(Tabla1_Resueltas[[#This Row],[Resuelta]])</f>
        <v>7</v>
      </c>
      <c r="Q1508" s="1">
        <f>_xlfn.PERCENTILE.INC(Tabla1_Resueltas[CicleTime],0.85)</f>
        <v>28</v>
      </c>
      <c r="R1508" s="1">
        <f>_xlfn.PERCENTILE.INC(Tabla1_Resueltas[CicleTime],0.7)</f>
        <v>9</v>
      </c>
      <c r="S1508" s="1">
        <f>_xlfn.PERCENTILE.INC(Tabla1_Resueltas[CicleTime],0.5)</f>
        <v>3</v>
      </c>
    </row>
    <row r="1509" spans="1:19" x14ac:dyDescent="0.35">
      <c r="A1509" t="s">
        <v>19</v>
      </c>
      <c r="B1509" t="s">
        <v>2084</v>
      </c>
      <c r="C1509" t="s">
        <v>36</v>
      </c>
      <c r="D1509" t="s">
        <v>132</v>
      </c>
      <c r="E1509" t="s">
        <v>1687</v>
      </c>
      <c r="F1509">
        <v>5082063</v>
      </c>
      <c r="G1509" s="2">
        <v>44704</v>
      </c>
      <c r="H1509" s="2">
        <v>44776</v>
      </c>
      <c r="I1509" s="2">
        <v>44704</v>
      </c>
      <c r="J1509" s="2">
        <v>44749</v>
      </c>
      <c r="K1509" t="s">
        <v>1037</v>
      </c>
      <c r="L1509" s="2">
        <v>44749</v>
      </c>
      <c r="M1509" s="1">
        <f>Tabla1_Resueltas[[#This Row],[Resuelta]]-Tabla1_Resueltas[[#This Row],[Creada]]</f>
        <v>45</v>
      </c>
      <c r="N1509" s="1">
        <f>Tabla1_Resueltas[[#This Row],[Fecha Fin Escalado]]-Tabla1_Resueltas[[#This Row],[Fecha Inicio Escalado]]</f>
        <v>45</v>
      </c>
      <c r="O1509" s="1">
        <f>YEAR(Tabla1_Resueltas[[#This Row],[Resuelta]])</f>
        <v>2022</v>
      </c>
      <c r="P1509" s="1">
        <f>MONTH(Tabla1_Resueltas[[#This Row],[Resuelta]])</f>
        <v>7</v>
      </c>
      <c r="Q1509" s="1">
        <f>_xlfn.PERCENTILE.INC(Tabla1_Resueltas[CicleTime],0.85)</f>
        <v>28</v>
      </c>
      <c r="R1509" s="1">
        <f>_xlfn.PERCENTILE.INC(Tabla1_Resueltas[CicleTime],0.7)</f>
        <v>9</v>
      </c>
      <c r="S1509" s="1">
        <f>_xlfn.PERCENTILE.INC(Tabla1_Resueltas[CicleTime],0.5)</f>
        <v>3</v>
      </c>
    </row>
    <row r="1510" spans="1:19" x14ac:dyDescent="0.35">
      <c r="A1510" t="s">
        <v>19</v>
      </c>
      <c r="B1510" t="s">
        <v>2090</v>
      </c>
      <c r="C1510" t="s">
        <v>18</v>
      </c>
      <c r="D1510" t="s">
        <v>132</v>
      </c>
      <c r="E1510" t="s">
        <v>1688</v>
      </c>
      <c r="F1510">
        <v>4903538</v>
      </c>
      <c r="G1510" s="2">
        <v>44670</v>
      </c>
      <c r="H1510" s="2">
        <v>44775</v>
      </c>
      <c r="I1510" s="2"/>
      <c r="J1510" s="2"/>
      <c r="K1510" t="s">
        <v>1037</v>
      </c>
      <c r="L1510" s="2">
        <v>44749</v>
      </c>
      <c r="M1510" s="1">
        <f>Tabla1_Resueltas[[#This Row],[Resuelta]]-Tabla1_Resueltas[[#This Row],[Creada]]</f>
        <v>79</v>
      </c>
      <c r="N1510" s="1">
        <f>Tabla1_Resueltas[[#This Row],[Fecha Fin Escalado]]-Tabla1_Resueltas[[#This Row],[Fecha Inicio Escalado]]</f>
        <v>0</v>
      </c>
      <c r="O1510" s="1">
        <f>YEAR(Tabla1_Resueltas[[#This Row],[Resuelta]])</f>
        <v>2022</v>
      </c>
      <c r="P1510" s="1">
        <f>MONTH(Tabla1_Resueltas[[#This Row],[Resuelta]])</f>
        <v>7</v>
      </c>
      <c r="Q1510" s="1">
        <f>_xlfn.PERCENTILE.INC(Tabla1_Resueltas[CicleTime],0.85)</f>
        <v>28</v>
      </c>
      <c r="R1510" s="1">
        <f>_xlfn.PERCENTILE.INC(Tabla1_Resueltas[CicleTime],0.7)</f>
        <v>9</v>
      </c>
      <c r="S1510" s="1">
        <f>_xlfn.PERCENTILE.INC(Tabla1_Resueltas[CicleTime],0.5)</f>
        <v>3</v>
      </c>
    </row>
    <row r="1511" spans="1:19" x14ac:dyDescent="0.35">
      <c r="A1511" t="s">
        <v>19</v>
      </c>
      <c r="B1511" t="s">
        <v>2084</v>
      </c>
      <c r="C1511" t="s">
        <v>20</v>
      </c>
      <c r="D1511" t="s">
        <v>132</v>
      </c>
      <c r="E1511" t="s">
        <v>1689</v>
      </c>
      <c r="F1511">
        <v>4902619</v>
      </c>
      <c r="G1511" s="2">
        <v>44670</v>
      </c>
      <c r="H1511" s="2">
        <v>44775</v>
      </c>
      <c r="I1511" s="2"/>
      <c r="J1511" s="2"/>
      <c r="K1511" t="s">
        <v>1037</v>
      </c>
      <c r="L1511" s="2">
        <v>44746</v>
      </c>
      <c r="M1511" s="1">
        <f>Tabla1_Resueltas[[#This Row],[Resuelta]]-Tabla1_Resueltas[[#This Row],[Creada]]</f>
        <v>76</v>
      </c>
      <c r="N1511" s="1">
        <f>Tabla1_Resueltas[[#This Row],[Fecha Fin Escalado]]-Tabla1_Resueltas[[#This Row],[Fecha Inicio Escalado]]</f>
        <v>0</v>
      </c>
      <c r="O1511" s="1">
        <f>YEAR(Tabla1_Resueltas[[#This Row],[Resuelta]])</f>
        <v>2022</v>
      </c>
      <c r="P1511" s="1">
        <f>MONTH(Tabla1_Resueltas[[#This Row],[Resuelta]])</f>
        <v>7</v>
      </c>
      <c r="Q1511" s="1">
        <f>_xlfn.PERCENTILE.INC(Tabla1_Resueltas[CicleTime],0.85)</f>
        <v>28</v>
      </c>
      <c r="R1511" s="1">
        <f>_xlfn.PERCENTILE.INC(Tabla1_Resueltas[CicleTime],0.7)</f>
        <v>9</v>
      </c>
      <c r="S1511" s="1">
        <f>_xlfn.PERCENTILE.INC(Tabla1_Resueltas[CicleTime],0.5)</f>
        <v>3</v>
      </c>
    </row>
    <row r="1512" spans="1:19" x14ac:dyDescent="0.35">
      <c r="A1512" t="s">
        <v>19</v>
      </c>
      <c r="B1512" t="s">
        <v>2084</v>
      </c>
      <c r="C1512" t="s">
        <v>20</v>
      </c>
      <c r="D1512" t="s">
        <v>132</v>
      </c>
      <c r="E1512" t="s">
        <v>1690</v>
      </c>
      <c r="F1512">
        <v>4867999</v>
      </c>
      <c r="G1512" s="2">
        <v>44662</v>
      </c>
      <c r="H1512" s="2">
        <v>44775</v>
      </c>
      <c r="I1512" s="2"/>
      <c r="J1512" s="2"/>
      <c r="K1512" t="s">
        <v>1037</v>
      </c>
      <c r="L1512" s="2">
        <v>44746</v>
      </c>
      <c r="M1512" s="1">
        <f>Tabla1_Resueltas[[#This Row],[Resuelta]]-Tabla1_Resueltas[[#This Row],[Creada]]</f>
        <v>84</v>
      </c>
      <c r="N1512" s="1">
        <f>Tabla1_Resueltas[[#This Row],[Fecha Fin Escalado]]-Tabla1_Resueltas[[#This Row],[Fecha Inicio Escalado]]</f>
        <v>0</v>
      </c>
      <c r="O1512" s="1">
        <f>YEAR(Tabla1_Resueltas[[#This Row],[Resuelta]])</f>
        <v>2022</v>
      </c>
      <c r="P1512" s="1">
        <f>MONTH(Tabla1_Resueltas[[#This Row],[Resuelta]])</f>
        <v>7</v>
      </c>
      <c r="Q1512" s="1">
        <f>_xlfn.PERCENTILE.INC(Tabla1_Resueltas[CicleTime],0.85)</f>
        <v>28</v>
      </c>
      <c r="R1512" s="1">
        <f>_xlfn.PERCENTILE.INC(Tabla1_Resueltas[CicleTime],0.7)</f>
        <v>9</v>
      </c>
      <c r="S1512" s="1">
        <f>_xlfn.PERCENTILE.INC(Tabla1_Resueltas[CicleTime],0.5)</f>
        <v>3</v>
      </c>
    </row>
    <row r="1513" spans="1:19" x14ac:dyDescent="0.35">
      <c r="A1513" t="s">
        <v>19</v>
      </c>
      <c r="B1513" t="s">
        <v>2084</v>
      </c>
      <c r="C1513" t="s">
        <v>20</v>
      </c>
      <c r="D1513" t="s">
        <v>132</v>
      </c>
      <c r="E1513" t="s">
        <v>1691</v>
      </c>
      <c r="F1513">
        <v>4858880</v>
      </c>
      <c r="G1513" s="2">
        <v>44659</v>
      </c>
      <c r="H1513" s="2">
        <v>44775</v>
      </c>
      <c r="I1513" s="2">
        <v>44671</v>
      </c>
      <c r="J1513" s="2">
        <v>44746</v>
      </c>
      <c r="K1513" t="s">
        <v>1037</v>
      </c>
      <c r="L1513" s="2">
        <v>44746</v>
      </c>
      <c r="M1513" s="1">
        <f>Tabla1_Resueltas[[#This Row],[Resuelta]]-Tabla1_Resueltas[[#This Row],[Creada]]</f>
        <v>87</v>
      </c>
      <c r="N1513" s="1">
        <f>Tabla1_Resueltas[[#This Row],[Fecha Fin Escalado]]-Tabla1_Resueltas[[#This Row],[Fecha Inicio Escalado]]</f>
        <v>75</v>
      </c>
      <c r="O1513" s="1">
        <f>YEAR(Tabla1_Resueltas[[#This Row],[Resuelta]])</f>
        <v>2022</v>
      </c>
      <c r="P1513" s="1">
        <f>MONTH(Tabla1_Resueltas[[#This Row],[Resuelta]])</f>
        <v>7</v>
      </c>
      <c r="Q1513" s="1">
        <f>_xlfn.PERCENTILE.INC(Tabla1_Resueltas[CicleTime],0.85)</f>
        <v>28</v>
      </c>
      <c r="R1513" s="1">
        <f>_xlfn.PERCENTILE.INC(Tabla1_Resueltas[CicleTime],0.7)</f>
        <v>9</v>
      </c>
      <c r="S1513" s="1">
        <f>_xlfn.PERCENTILE.INC(Tabla1_Resueltas[CicleTime],0.5)</f>
        <v>3</v>
      </c>
    </row>
    <row r="1514" spans="1:19" x14ac:dyDescent="0.35">
      <c r="A1514" t="s">
        <v>19</v>
      </c>
      <c r="B1514" t="s">
        <v>2086</v>
      </c>
      <c r="C1514" t="s">
        <v>20</v>
      </c>
      <c r="D1514" t="s">
        <v>132</v>
      </c>
      <c r="E1514" t="s">
        <v>1692</v>
      </c>
      <c r="F1514">
        <v>4785514</v>
      </c>
      <c r="G1514" s="2">
        <v>44645</v>
      </c>
      <c r="H1514" s="2">
        <v>44775</v>
      </c>
      <c r="I1514" s="2"/>
      <c r="J1514" s="2"/>
      <c r="K1514" t="s">
        <v>1037</v>
      </c>
      <c r="L1514" s="2">
        <v>44746</v>
      </c>
      <c r="M1514" s="1">
        <f>Tabla1_Resueltas[[#This Row],[Resuelta]]-Tabla1_Resueltas[[#This Row],[Creada]]</f>
        <v>101</v>
      </c>
      <c r="N1514" s="1">
        <f>Tabla1_Resueltas[[#This Row],[Fecha Fin Escalado]]-Tabla1_Resueltas[[#This Row],[Fecha Inicio Escalado]]</f>
        <v>0</v>
      </c>
      <c r="O1514" s="1">
        <f>YEAR(Tabla1_Resueltas[[#This Row],[Resuelta]])</f>
        <v>2022</v>
      </c>
      <c r="P1514" s="1">
        <f>MONTH(Tabla1_Resueltas[[#This Row],[Resuelta]])</f>
        <v>7</v>
      </c>
      <c r="Q1514" s="1">
        <f>_xlfn.PERCENTILE.INC(Tabla1_Resueltas[CicleTime],0.85)</f>
        <v>28</v>
      </c>
      <c r="R1514" s="1">
        <f>_xlfn.PERCENTILE.INC(Tabla1_Resueltas[CicleTime],0.7)</f>
        <v>9</v>
      </c>
      <c r="S1514" s="1">
        <f>_xlfn.PERCENTILE.INC(Tabla1_Resueltas[CicleTime],0.5)</f>
        <v>3</v>
      </c>
    </row>
    <row r="1515" spans="1:19" x14ac:dyDescent="0.35">
      <c r="A1515" t="s">
        <v>19</v>
      </c>
      <c r="B1515" t="s">
        <v>2090</v>
      </c>
      <c r="C1515" t="s">
        <v>18</v>
      </c>
      <c r="D1515" t="s">
        <v>132</v>
      </c>
      <c r="E1515" t="s">
        <v>1693</v>
      </c>
      <c r="F1515">
        <v>4753848</v>
      </c>
      <c r="G1515" s="2">
        <v>44638</v>
      </c>
      <c r="H1515" s="2">
        <v>44774</v>
      </c>
      <c r="I1515" s="2"/>
      <c r="J1515" s="2"/>
      <c r="K1515" t="s">
        <v>1037</v>
      </c>
      <c r="L1515" s="2">
        <v>44749</v>
      </c>
      <c r="M1515" s="1">
        <f>Tabla1_Resueltas[[#This Row],[Resuelta]]-Tabla1_Resueltas[[#This Row],[Creada]]</f>
        <v>111</v>
      </c>
      <c r="N1515" s="1">
        <f>Tabla1_Resueltas[[#This Row],[Fecha Fin Escalado]]-Tabla1_Resueltas[[#This Row],[Fecha Inicio Escalado]]</f>
        <v>0</v>
      </c>
      <c r="O1515" s="1">
        <f>YEAR(Tabla1_Resueltas[[#This Row],[Resuelta]])</f>
        <v>2022</v>
      </c>
      <c r="P1515" s="1">
        <f>MONTH(Tabla1_Resueltas[[#This Row],[Resuelta]])</f>
        <v>7</v>
      </c>
      <c r="Q1515" s="1">
        <f>_xlfn.PERCENTILE.INC(Tabla1_Resueltas[CicleTime],0.85)</f>
        <v>28</v>
      </c>
      <c r="R1515" s="1">
        <f>_xlfn.PERCENTILE.INC(Tabla1_Resueltas[CicleTime],0.7)</f>
        <v>9</v>
      </c>
      <c r="S1515" s="1">
        <f>_xlfn.PERCENTILE.INC(Tabla1_Resueltas[CicleTime],0.5)</f>
        <v>3</v>
      </c>
    </row>
    <row r="1516" spans="1:19" x14ac:dyDescent="0.35">
      <c r="A1516" t="s">
        <v>19</v>
      </c>
      <c r="B1516" t="s">
        <v>2088</v>
      </c>
      <c r="C1516" t="s">
        <v>20</v>
      </c>
      <c r="D1516" t="s">
        <v>132</v>
      </c>
      <c r="E1516" t="s">
        <v>1694</v>
      </c>
      <c r="F1516">
        <v>4694175</v>
      </c>
      <c r="G1516" s="2">
        <v>44629</v>
      </c>
      <c r="H1516" s="2">
        <v>44774</v>
      </c>
      <c r="I1516" s="2">
        <v>44630</v>
      </c>
      <c r="J1516" s="2">
        <v>44747</v>
      </c>
      <c r="K1516" t="s">
        <v>1037</v>
      </c>
      <c r="L1516" s="2">
        <v>44747</v>
      </c>
      <c r="M1516" s="1">
        <f>Tabla1_Resueltas[[#This Row],[Resuelta]]-Tabla1_Resueltas[[#This Row],[Creada]]</f>
        <v>118</v>
      </c>
      <c r="N1516" s="1">
        <f>Tabla1_Resueltas[[#This Row],[Fecha Fin Escalado]]-Tabla1_Resueltas[[#This Row],[Fecha Inicio Escalado]]</f>
        <v>117</v>
      </c>
      <c r="O1516" s="1">
        <f>YEAR(Tabla1_Resueltas[[#This Row],[Resuelta]])</f>
        <v>2022</v>
      </c>
      <c r="P1516" s="1">
        <f>MONTH(Tabla1_Resueltas[[#This Row],[Resuelta]])</f>
        <v>7</v>
      </c>
      <c r="Q1516" s="1">
        <f>_xlfn.PERCENTILE.INC(Tabla1_Resueltas[CicleTime],0.85)</f>
        <v>28</v>
      </c>
      <c r="R1516" s="1">
        <f>_xlfn.PERCENTILE.INC(Tabla1_Resueltas[CicleTime],0.7)</f>
        <v>9</v>
      </c>
      <c r="S1516" s="1">
        <f>_xlfn.PERCENTILE.INC(Tabla1_Resueltas[CicleTime],0.5)</f>
        <v>3</v>
      </c>
    </row>
    <row r="1517" spans="1:19" x14ac:dyDescent="0.35">
      <c r="A1517" t="s">
        <v>19</v>
      </c>
      <c r="B1517" t="s">
        <v>2084</v>
      </c>
      <c r="C1517" t="s">
        <v>42</v>
      </c>
      <c r="D1517" t="s">
        <v>132</v>
      </c>
      <c r="E1517" t="s">
        <v>1695</v>
      </c>
      <c r="F1517">
        <v>4608116</v>
      </c>
      <c r="G1517" s="2">
        <v>44613</v>
      </c>
      <c r="H1517" s="2">
        <v>44774</v>
      </c>
      <c r="I1517" s="2">
        <v>44613</v>
      </c>
      <c r="J1517" s="2">
        <v>44746</v>
      </c>
      <c r="K1517" t="s">
        <v>1037</v>
      </c>
      <c r="L1517" s="2">
        <v>44746</v>
      </c>
      <c r="M1517" s="1">
        <f>Tabla1_Resueltas[[#This Row],[Resuelta]]-Tabla1_Resueltas[[#This Row],[Creada]]</f>
        <v>133</v>
      </c>
      <c r="N1517" s="1">
        <f>Tabla1_Resueltas[[#This Row],[Fecha Fin Escalado]]-Tabla1_Resueltas[[#This Row],[Fecha Inicio Escalado]]</f>
        <v>133</v>
      </c>
      <c r="O1517" s="1">
        <f>YEAR(Tabla1_Resueltas[[#This Row],[Resuelta]])</f>
        <v>2022</v>
      </c>
      <c r="P1517" s="1">
        <f>MONTH(Tabla1_Resueltas[[#This Row],[Resuelta]])</f>
        <v>7</v>
      </c>
      <c r="Q1517" s="1">
        <f>_xlfn.PERCENTILE.INC(Tabla1_Resueltas[CicleTime],0.85)</f>
        <v>28</v>
      </c>
      <c r="R1517" s="1">
        <f>_xlfn.PERCENTILE.INC(Tabla1_Resueltas[CicleTime],0.7)</f>
        <v>9</v>
      </c>
      <c r="S1517" s="1">
        <f>_xlfn.PERCENTILE.INC(Tabla1_Resueltas[CicleTime],0.5)</f>
        <v>3</v>
      </c>
    </row>
    <row r="1518" spans="1:19" x14ac:dyDescent="0.35">
      <c r="A1518" t="s">
        <v>19</v>
      </c>
      <c r="B1518" t="s">
        <v>2084</v>
      </c>
      <c r="C1518" t="s">
        <v>20</v>
      </c>
      <c r="D1518" t="s">
        <v>132</v>
      </c>
      <c r="E1518" t="s">
        <v>1541</v>
      </c>
      <c r="F1518">
        <v>5267309</v>
      </c>
      <c r="G1518" s="2">
        <v>44742</v>
      </c>
      <c r="H1518" s="2">
        <v>44775</v>
      </c>
      <c r="I1518" s="2"/>
      <c r="J1518" s="2"/>
      <c r="K1518" t="s">
        <v>1037</v>
      </c>
      <c r="L1518" s="2">
        <v>44742</v>
      </c>
      <c r="M1518" s="1">
        <f>Tabla1_Resueltas[[#This Row],[Resuelta]]-Tabla1_Resueltas[[#This Row],[Creada]]</f>
        <v>0</v>
      </c>
      <c r="N1518" s="1">
        <f>Tabla1_Resueltas[[#This Row],[Fecha Fin Escalado]]-Tabla1_Resueltas[[#This Row],[Fecha Inicio Escalado]]</f>
        <v>0</v>
      </c>
      <c r="O1518" s="1">
        <f>YEAR(Tabla1_Resueltas[[#This Row],[Resuelta]])</f>
        <v>2022</v>
      </c>
      <c r="P1518" s="1">
        <f>MONTH(Tabla1_Resueltas[[#This Row],[Resuelta]])</f>
        <v>6</v>
      </c>
      <c r="Q1518" s="1">
        <f>_xlfn.PERCENTILE.INC(Tabla1_Resueltas[CicleTime],0.85)</f>
        <v>28</v>
      </c>
      <c r="R1518" s="1">
        <f>_xlfn.PERCENTILE.INC(Tabla1_Resueltas[CicleTime],0.7)</f>
        <v>9</v>
      </c>
      <c r="S1518" s="1">
        <f>_xlfn.PERCENTILE.INC(Tabla1_Resueltas[CicleTime],0.5)</f>
        <v>3</v>
      </c>
    </row>
    <row r="1519" spans="1:19" x14ac:dyDescent="0.35">
      <c r="A1519" t="s">
        <v>19</v>
      </c>
      <c r="B1519" t="s">
        <v>2088</v>
      </c>
      <c r="C1519" t="s">
        <v>20</v>
      </c>
      <c r="D1519" t="s">
        <v>132</v>
      </c>
      <c r="E1519" t="s">
        <v>1542</v>
      </c>
      <c r="F1519">
        <v>5264861</v>
      </c>
      <c r="G1519" s="2">
        <v>44742</v>
      </c>
      <c r="H1519" s="2">
        <v>44775</v>
      </c>
      <c r="I1519" s="2"/>
      <c r="J1519" s="2"/>
      <c r="K1519" t="s">
        <v>1037</v>
      </c>
      <c r="L1519" s="2">
        <v>44742</v>
      </c>
      <c r="M1519" s="1">
        <f>Tabla1_Resueltas[[#This Row],[Resuelta]]-Tabla1_Resueltas[[#This Row],[Creada]]</f>
        <v>0</v>
      </c>
      <c r="N1519" s="1">
        <f>Tabla1_Resueltas[[#This Row],[Fecha Fin Escalado]]-Tabla1_Resueltas[[#This Row],[Fecha Inicio Escalado]]</f>
        <v>0</v>
      </c>
      <c r="O1519" s="1">
        <f>YEAR(Tabla1_Resueltas[[#This Row],[Resuelta]])</f>
        <v>2022</v>
      </c>
      <c r="P1519" s="1">
        <f>MONTH(Tabla1_Resueltas[[#This Row],[Resuelta]])</f>
        <v>6</v>
      </c>
      <c r="Q1519" s="1">
        <f>_xlfn.PERCENTILE.INC(Tabla1_Resueltas[CicleTime],0.85)</f>
        <v>28</v>
      </c>
      <c r="R1519" s="1">
        <f>_xlfn.PERCENTILE.INC(Tabla1_Resueltas[CicleTime],0.7)</f>
        <v>9</v>
      </c>
      <c r="S1519" s="1">
        <f>_xlfn.PERCENTILE.INC(Tabla1_Resueltas[CicleTime],0.5)</f>
        <v>3</v>
      </c>
    </row>
    <row r="1520" spans="1:19" x14ac:dyDescent="0.35">
      <c r="A1520" t="s">
        <v>19</v>
      </c>
      <c r="B1520" t="s">
        <v>2088</v>
      </c>
      <c r="C1520" t="s">
        <v>20</v>
      </c>
      <c r="D1520" t="s">
        <v>132</v>
      </c>
      <c r="E1520" t="s">
        <v>1544</v>
      </c>
      <c r="F1520">
        <v>5263941</v>
      </c>
      <c r="G1520" s="2">
        <v>44742</v>
      </c>
      <c r="H1520" s="2">
        <v>44775</v>
      </c>
      <c r="I1520" s="2"/>
      <c r="J1520" s="2"/>
      <c r="K1520" t="s">
        <v>1037</v>
      </c>
      <c r="L1520" s="2">
        <v>44742</v>
      </c>
      <c r="M1520" s="1">
        <f>Tabla1_Resueltas[[#This Row],[Resuelta]]-Tabla1_Resueltas[[#This Row],[Creada]]</f>
        <v>0</v>
      </c>
      <c r="N1520" s="1">
        <f>Tabla1_Resueltas[[#This Row],[Fecha Fin Escalado]]-Tabla1_Resueltas[[#This Row],[Fecha Inicio Escalado]]</f>
        <v>0</v>
      </c>
      <c r="O1520" s="1">
        <f>YEAR(Tabla1_Resueltas[[#This Row],[Resuelta]])</f>
        <v>2022</v>
      </c>
      <c r="P1520" s="1">
        <f>MONTH(Tabla1_Resueltas[[#This Row],[Resuelta]])</f>
        <v>6</v>
      </c>
      <c r="Q1520" s="1">
        <f>_xlfn.PERCENTILE.INC(Tabla1_Resueltas[CicleTime],0.85)</f>
        <v>28</v>
      </c>
      <c r="R1520" s="1">
        <f>_xlfn.PERCENTILE.INC(Tabla1_Resueltas[CicleTime],0.7)</f>
        <v>9</v>
      </c>
      <c r="S1520" s="1">
        <f>_xlfn.PERCENTILE.INC(Tabla1_Resueltas[CicleTime],0.5)</f>
        <v>3</v>
      </c>
    </row>
    <row r="1521" spans="1:19" x14ac:dyDescent="0.35">
      <c r="A1521" t="s">
        <v>19</v>
      </c>
      <c r="B1521" t="s">
        <v>2089</v>
      </c>
      <c r="C1521" t="s">
        <v>20</v>
      </c>
      <c r="D1521" t="s">
        <v>132</v>
      </c>
      <c r="E1521" t="s">
        <v>1545</v>
      </c>
      <c r="F1521">
        <v>5262898</v>
      </c>
      <c r="G1521" s="2">
        <v>44742</v>
      </c>
      <c r="H1521" s="2">
        <v>44775</v>
      </c>
      <c r="I1521" s="2">
        <v>44742</v>
      </c>
      <c r="J1521" s="2">
        <v>44742</v>
      </c>
      <c r="K1521" t="s">
        <v>1037</v>
      </c>
      <c r="L1521" s="2">
        <v>44742</v>
      </c>
      <c r="M1521" s="1">
        <f>Tabla1_Resueltas[[#This Row],[Resuelta]]-Tabla1_Resueltas[[#This Row],[Creada]]</f>
        <v>0</v>
      </c>
      <c r="N1521" s="1">
        <f>Tabla1_Resueltas[[#This Row],[Fecha Fin Escalado]]-Tabla1_Resueltas[[#This Row],[Fecha Inicio Escalado]]</f>
        <v>0</v>
      </c>
      <c r="O1521" s="1">
        <f>YEAR(Tabla1_Resueltas[[#This Row],[Resuelta]])</f>
        <v>2022</v>
      </c>
      <c r="P1521" s="1">
        <f>MONTH(Tabla1_Resueltas[[#This Row],[Resuelta]])</f>
        <v>6</v>
      </c>
      <c r="Q1521" s="1">
        <f>_xlfn.PERCENTILE.INC(Tabla1_Resueltas[CicleTime],0.85)</f>
        <v>28</v>
      </c>
      <c r="R1521" s="1">
        <f>_xlfn.PERCENTILE.INC(Tabla1_Resueltas[CicleTime],0.7)</f>
        <v>9</v>
      </c>
      <c r="S1521" s="1">
        <f>_xlfn.PERCENTILE.INC(Tabla1_Resueltas[CicleTime],0.5)</f>
        <v>3</v>
      </c>
    </row>
    <row r="1522" spans="1:19" x14ac:dyDescent="0.35">
      <c r="A1522" t="s">
        <v>19</v>
      </c>
      <c r="B1522" t="s">
        <v>2084</v>
      </c>
      <c r="C1522" t="s">
        <v>20</v>
      </c>
      <c r="D1522" t="s">
        <v>132</v>
      </c>
      <c r="E1522" t="s">
        <v>1546</v>
      </c>
      <c r="F1522">
        <v>5261342</v>
      </c>
      <c r="G1522" s="2">
        <v>44741</v>
      </c>
      <c r="H1522" s="2">
        <v>44775</v>
      </c>
      <c r="I1522" s="2"/>
      <c r="J1522" s="2"/>
      <c r="K1522" t="s">
        <v>1037</v>
      </c>
      <c r="L1522" s="2">
        <v>44741</v>
      </c>
      <c r="M1522" s="1">
        <f>Tabla1_Resueltas[[#This Row],[Resuelta]]-Tabla1_Resueltas[[#This Row],[Creada]]</f>
        <v>0</v>
      </c>
      <c r="N1522" s="1">
        <f>Tabla1_Resueltas[[#This Row],[Fecha Fin Escalado]]-Tabla1_Resueltas[[#This Row],[Fecha Inicio Escalado]]</f>
        <v>0</v>
      </c>
      <c r="O1522" s="1">
        <f>YEAR(Tabla1_Resueltas[[#This Row],[Resuelta]])</f>
        <v>2022</v>
      </c>
      <c r="P1522" s="1">
        <f>MONTH(Tabla1_Resueltas[[#This Row],[Resuelta]])</f>
        <v>6</v>
      </c>
      <c r="Q1522" s="1">
        <f>_xlfn.PERCENTILE.INC(Tabla1_Resueltas[CicleTime],0.85)</f>
        <v>28</v>
      </c>
      <c r="R1522" s="1">
        <f>_xlfn.PERCENTILE.INC(Tabla1_Resueltas[CicleTime],0.7)</f>
        <v>9</v>
      </c>
      <c r="S1522" s="1">
        <f>_xlfn.PERCENTILE.INC(Tabla1_Resueltas[CicleTime],0.5)</f>
        <v>3</v>
      </c>
    </row>
    <row r="1523" spans="1:19" x14ac:dyDescent="0.35">
      <c r="A1523" t="s">
        <v>19</v>
      </c>
      <c r="B1523" t="s">
        <v>2088</v>
      </c>
      <c r="C1523" t="s">
        <v>20</v>
      </c>
      <c r="D1523" t="s">
        <v>132</v>
      </c>
      <c r="E1523" t="s">
        <v>1547</v>
      </c>
      <c r="F1523">
        <v>5256764</v>
      </c>
      <c r="G1523" s="2">
        <v>44741</v>
      </c>
      <c r="H1523" s="2">
        <v>44775</v>
      </c>
      <c r="I1523" s="2"/>
      <c r="J1523" s="2"/>
      <c r="K1523" t="s">
        <v>1037</v>
      </c>
      <c r="L1523" s="2">
        <v>44742</v>
      </c>
      <c r="M1523" s="1">
        <f>Tabla1_Resueltas[[#This Row],[Resuelta]]-Tabla1_Resueltas[[#This Row],[Creada]]</f>
        <v>1</v>
      </c>
      <c r="N1523" s="1">
        <f>Tabla1_Resueltas[[#This Row],[Fecha Fin Escalado]]-Tabla1_Resueltas[[#This Row],[Fecha Inicio Escalado]]</f>
        <v>0</v>
      </c>
      <c r="O1523" s="1">
        <f>YEAR(Tabla1_Resueltas[[#This Row],[Resuelta]])</f>
        <v>2022</v>
      </c>
      <c r="P1523" s="1">
        <f>MONTH(Tabla1_Resueltas[[#This Row],[Resuelta]])</f>
        <v>6</v>
      </c>
      <c r="Q1523" s="1">
        <f>_xlfn.PERCENTILE.INC(Tabla1_Resueltas[CicleTime],0.85)</f>
        <v>28</v>
      </c>
      <c r="R1523" s="1">
        <f>_xlfn.PERCENTILE.INC(Tabla1_Resueltas[CicleTime],0.7)</f>
        <v>9</v>
      </c>
      <c r="S1523" s="1">
        <f>_xlfn.PERCENTILE.INC(Tabla1_Resueltas[CicleTime],0.5)</f>
        <v>3</v>
      </c>
    </row>
    <row r="1524" spans="1:19" x14ac:dyDescent="0.35">
      <c r="A1524" t="s">
        <v>19</v>
      </c>
      <c r="B1524" t="s">
        <v>2084</v>
      </c>
      <c r="C1524" t="s">
        <v>20</v>
      </c>
      <c r="D1524" t="s">
        <v>132</v>
      </c>
      <c r="E1524" t="s">
        <v>1548</v>
      </c>
      <c r="F1524">
        <v>5256622</v>
      </c>
      <c r="G1524" s="2">
        <v>44741</v>
      </c>
      <c r="H1524" s="2">
        <v>44775</v>
      </c>
      <c r="I1524" s="2"/>
      <c r="J1524" s="2"/>
      <c r="K1524" t="s">
        <v>1037</v>
      </c>
      <c r="L1524" s="2">
        <v>44741</v>
      </c>
      <c r="M1524" s="1">
        <f>Tabla1_Resueltas[[#This Row],[Resuelta]]-Tabla1_Resueltas[[#This Row],[Creada]]</f>
        <v>0</v>
      </c>
      <c r="N1524" s="1">
        <f>Tabla1_Resueltas[[#This Row],[Fecha Fin Escalado]]-Tabla1_Resueltas[[#This Row],[Fecha Inicio Escalado]]</f>
        <v>0</v>
      </c>
      <c r="O1524" s="1">
        <f>YEAR(Tabla1_Resueltas[[#This Row],[Resuelta]])</f>
        <v>2022</v>
      </c>
      <c r="P1524" s="1">
        <f>MONTH(Tabla1_Resueltas[[#This Row],[Resuelta]])</f>
        <v>6</v>
      </c>
      <c r="Q1524" s="1">
        <f>_xlfn.PERCENTILE.INC(Tabla1_Resueltas[CicleTime],0.85)</f>
        <v>28</v>
      </c>
      <c r="R1524" s="1">
        <f>_xlfn.PERCENTILE.INC(Tabla1_Resueltas[CicleTime],0.7)</f>
        <v>9</v>
      </c>
      <c r="S1524" s="1">
        <f>_xlfn.PERCENTILE.INC(Tabla1_Resueltas[CicleTime],0.5)</f>
        <v>3</v>
      </c>
    </row>
    <row r="1525" spans="1:19" x14ac:dyDescent="0.35">
      <c r="A1525" t="s">
        <v>19</v>
      </c>
      <c r="B1525" t="s">
        <v>2084</v>
      </c>
      <c r="C1525" t="s">
        <v>20</v>
      </c>
      <c r="D1525" t="s">
        <v>132</v>
      </c>
      <c r="E1525" t="s">
        <v>1550</v>
      </c>
      <c r="F1525">
        <v>5254505</v>
      </c>
      <c r="G1525" s="2">
        <v>44740</v>
      </c>
      <c r="H1525" s="2">
        <v>44775</v>
      </c>
      <c r="I1525" s="2"/>
      <c r="J1525" s="2"/>
      <c r="K1525" t="s">
        <v>1037</v>
      </c>
      <c r="L1525" s="2">
        <v>44740</v>
      </c>
      <c r="M1525" s="1">
        <f>Tabla1_Resueltas[[#This Row],[Resuelta]]-Tabla1_Resueltas[[#This Row],[Creada]]</f>
        <v>0</v>
      </c>
      <c r="N1525" s="1">
        <f>Tabla1_Resueltas[[#This Row],[Fecha Fin Escalado]]-Tabla1_Resueltas[[#This Row],[Fecha Inicio Escalado]]</f>
        <v>0</v>
      </c>
      <c r="O1525" s="1">
        <f>YEAR(Tabla1_Resueltas[[#This Row],[Resuelta]])</f>
        <v>2022</v>
      </c>
      <c r="P1525" s="1">
        <f>MONTH(Tabla1_Resueltas[[#This Row],[Resuelta]])</f>
        <v>6</v>
      </c>
      <c r="Q1525" s="1">
        <f>_xlfn.PERCENTILE.INC(Tabla1_Resueltas[CicleTime],0.85)</f>
        <v>28</v>
      </c>
      <c r="R1525" s="1">
        <f>_xlfn.PERCENTILE.INC(Tabla1_Resueltas[CicleTime],0.7)</f>
        <v>9</v>
      </c>
      <c r="S1525" s="1">
        <f>_xlfn.PERCENTILE.INC(Tabla1_Resueltas[CicleTime],0.5)</f>
        <v>3</v>
      </c>
    </row>
    <row r="1526" spans="1:19" x14ac:dyDescent="0.35">
      <c r="A1526" t="s">
        <v>19</v>
      </c>
      <c r="B1526" t="s">
        <v>2088</v>
      </c>
      <c r="C1526" t="s">
        <v>20</v>
      </c>
      <c r="D1526" t="s">
        <v>132</v>
      </c>
      <c r="E1526" t="s">
        <v>1551</v>
      </c>
      <c r="F1526">
        <v>5250980</v>
      </c>
      <c r="G1526" s="2">
        <v>44740</v>
      </c>
      <c r="H1526" s="2">
        <v>44775</v>
      </c>
      <c r="I1526" s="2"/>
      <c r="J1526" s="2"/>
      <c r="K1526" t="s">
        <v>1037</v>
      </c>
      <c r="L1526" s="2">
        <v>44740</v>
      </c>
      <c r="M1526" s="1">
        <f>Tabla1_Resueltas[[#This Row],[Resuelta]]-Tabla1_Resueltas[[#This Row],[Creada]]</f>
        <v>0</v>
      </c>
      <c r="N1526" s="1">
        <f>Tabla1_Resueltas[[#This Row],[Fecha Fin Escalado]]-Tabla1_Resueltas[[#This Row],[Fecha Inicio Escalado]]</f>
        <v>0</v>
      </c>
      <c r="O1526" s="1">
        <f>YEAR(Tabla1_Resueltas[[#This Row],[Resuelta]])</f>
        <v>2022</v>
      </c>
      <c r="P1526" s="1">
        <f>MONTH(Tabla1_Resueltas[[#This Row],[Resuelta]])</f>
        <v>6</v>
      </c>
      <c r="Q1526" s="1">
        <f>_xlfn.PERCENTILE.INC(Tabla1_Resueltas[CicleTime],0.85)</f>
        <v>28</v>
      </c>
      <c r="R1526" s="1">
        <f>_xlfn.PERCENTILE.INC(Tabla1_Resueltas[CicleTime],0.7)</f>
        <v>9</v>
      </c>
      <c r="S1526" s="1">
        <f>_xlfn.PERCENTILE.INC(Tabla1_Resueltas[CicleTime],0.5)</f>
        <v>3</v>
      </c>
    </row>
    <row r="1527" spans="1:19" x14ac:dyDescent="0.35">
      <c r="A1527" t="s">
        <v>19</v>
      </c>
      <c r="B1527" t="s">
        <v>2084</v>
      </c>
      <c r="C1527" t="s">
        <v>20</v>
      </c>
      <c r="D1527" t="s">
        <v>132</v>
      </c>
      <c r="E1527" t="s">
        <v>1552</v>
      </c>
      <c r="F1527">
        <v>5250781</v>
      </c>
      <c r="G1527" s="2">
        <v>44740</v>
      </c>
      <c r="H1527" s="2">
        <v>44775</v>
      </c>
      <c r="I1527" s="2"/>
      <c r="J1527" s="2"/>
      <c r="K1527" t="s">
        <v>1037</v>
      </c>
      <c r="L1527" s="2">
        <v>44741</v>
      </c>
      <c r="M1527" s="1">
        <f>Tabla1_Resueltas[[#This Row],[Resuelta]]-Tabla1_Resueltas[[#This Row],[Creada]]</f>
        <v>1</v>
      </c>
      <c r="N1527" s="1">
        <f>Tabla1_Resueltas[[#This Row],[Fecha Fin Escalado]]-Tabla1_Resueltas[[#This Row],[Fecha Inicio Escalado]]</f>
        <v>0</v>
      </c>
      <c r="O1527" s="1">
        <f>YEAR(Tabla1_Resueltas[[#This Row],[Resuelta]])</f>
        <v>2022</v>
      </c>
      <c r="P1527" s="1">
        <f>MONTH(Tabla1_Resueltas[[#This Row],[Resuelta]])</f>
        <v>6</v>
      </c>
      <c r="Q1527" s="1">
        <f>_xlfn.PERCENTILE.INC(Tabla1_Resueltas[CicleTime],0.85)</f>
        <v>28</v>
      </c>
      <c r="R1527" s="1">
        <f>_xlfn.PERCENTILE.INC(Tabla1_Resueltas[CicleTime],0.7)</f>
        <v>9</v>
      </c>
      <c r="S1527" s="1">
        <f>_xlfn.PERCENTILE.INC(Tabla1_Resueltas[CicleTime],0.5)</f>
        <v>3</v>
      </c>
    </row>
    <row r="1528" spans="1:19" x14ac:dyDescent="0.35">
      <c r="A1528" t="s">
        <v>19</v>
      </c>
      <c r="B1528" t="s">
        <v>2086</v>
      </c>
      <c r="C1528" t="s">
        <v>20</v>
      </c>
      <c r="D1528" t="s">
        <v>132</v>
      </c>
      <c r="E1528" t="s">
        <v>1553</v>
      </c>
      <c r="F1528">
        <v>5250929</v>
      </c>
      <c r="G1528" s="2">
        <v>44740</v>
      </c>
      <c r="H1528" s="2">
        <v>44775</v>
      </c>
      <c r="I1528" s="2"/>
      <c r="J1528" s="2"/>
      <c r="K1528" t="s">
        <v>1037</v>
      </c>
      <c r="L1528" s="2">
        <v>44741</v>
      </c>
      <c r="M1528" s="1">
        <f>Tabla1_Resueltas[[#This Row],[Resuelta]]-Tabla1_Resueltas[[#This Row],[Creada]]</f>
        <v>1</v>
      </c>
      <c r="N1528" s="1">
        <f>Tabla1_Resueltas[[#This Row],[Fecha Fin Escalado]]-Tabla1_Resueltas[[#This Row],[Fecha Inicio Escalado]]</f>
        <v>0</v>
      </c>
      <c r="O1528" s="1">
        <f>YEAR(Tabla1_Resueltas[[#This Row],[Resuelta]])</f>
        <v>2022</v>
      </c>
      <c r="P1528" s="1">
        <f>MONTH(Tabla1_Resueltas[[#This Row],[Resuelta]])</f>
        <v>6</v>
      </c>
      <c r="Q1528" s="1">
        <f>_xlfn.PERCENTILE.INC(Tabla1_Resueltas[CicleTime],0.85)</f>
        <v>28</v>
      </c>
      <c r="R1528" s="1">
        <f>_xlfn.PERCENTILE.INC(Tabla1_Resueltas[CicleTime],0.7)</f>
        <v>9</v>
      </c>
      <c r="S1528" s="1">
        <f>_xlfn.PERCENTILE.INC(Tabla1_Resueltas[CicleTime],0.5)</f>
        <v>3</v>
      </c>
    </row>
    <row r="1529" spans="1:19" x14ac:dyDescent="0.35">
      <c r="A1529" t="s">
        <v>19</v>
      </c>
      <c r="B1529" t="s">
        <v>2088</v>
      </c>
      <c r="C1529" t="s">
        <v>20</v>
      </c>
      <c r="D1529" t="s">
        <v>132</v>
      </c>
      <c r="E1529" t="s">
        <v>1554</v>
      </c>
      <c r="F1529">
        <v>5250261</v>
      </c>
      <c r="G1529" s="2">
        <v>44740</v>
      </c>
      <c r="H1529" s="2">
        <v>44775</v>
      </c>
      <c r="I1529" s="2">
        <v>44740</v>
      </c>
      <c r="J1529" s="2">
        <v>44741</v>
      </c>
      <c r="K1529" t="s">
        <v>1037</v>
      </c>
      <c r="L1529" s="2">
        <v>44741</v>
      </c>
      <c r="M1529" s="1">
        <f>Tabla1_Resueltas[[#This Row],[Resuelta]]-Tabla1_Resueltas[[#This Row],[Creada]]</f>
        <v>1</v>
      </c>
      <c r="N1529" s="1">
        <f>Tabla1_Resueltas[[#This Row],[Fecha Fin Escalado]]-Tabla1_Resueltas[[#This Row],[Fecha Inicio Escalado]]</f>
        <v>1</v>
      </c>
      <c r="O1529" s="1">
        <f>YEAR(Tabla1_Resueltas[[#This Row],[Resuelta]])</f>
        <v>2022</v>
      </c>
      <c r="P1529" s="1">
        <f>MONTH(Tabla1_Resueltas[[#This Row],[Resuelta]])</f>
        <v>6</v>
      </c>
      <c r="Q1529" s="1">
        <f>_xlfn.PERCENTILE.INC(Tabla1_Resueltas[CicleTime],0.85)</f>
        <v>28</v>
      </c>
      <c r="R1529" s="1">
        <f>_xlfn.PERCENTILE.INC(Tabla1_Resueltas[CicleTime],0.7)</f>
        <v>9</v>
      </c>
      <c r="S1529" s="1">
        <f>_xlfn.PERCENTILE.INC(Tabla1_Resueltas[CicleTime],0.5)</f>
        <v>3</v>
      </c>
    </row>
    <row r="1530" spans="1:19" x14ac:dyDescent="0.35">
      <c r="A1530" t="s">
        <v>19</v>
      </c>
      <c r="B1530" t="s">
        <v>2090</v>
      </c>
      <c r="C1530" t="s">
        <v>18</v>
      </c>
      <c r="D1530" t="s">
        <v>132</v>
      </c>
      <c r="E1530" t="s">
        <v>1555</v>
      </c>
      <c r="F1530">
        <v>5248907</v>
      </c>
      <c r="G1530" s="2">
        <v>44739</v>
      </c>
      <c r="H1530" s="2">
        <v>44742</v>
      </c>
      <c r="I1530" s="2"/>
      <c r="J1530" s="2"/>
      <c r="K1530" t="s">
        <v>1037</v>
      </c>
      <c r="L1530" s="2">
        <v>44742</v>
      </c>
      <c r="M1530" s="1">
        <f>Tabla1_Resueltas[[#This Row],[Resuelta]]-Tabla1_Resueltas[[#This Row],[Creada]]</f>
        <v>3</v>
      </c>
      <c r="N1530" s="1">
        <f>Tabla1_Resueltas[[#This Row],[Fecha Fin Escalado]]-Tabla1_Resueltas[[#This Row],[Fecha Inicio Escalado]]</f>
        <v>0</v>
      </c>
      <c r="O1530" s="1">
        <f>YEAR(Tabla1_Resueltas[[#This Row],[Resuelta]])</f>
        <v>2022</v>
      </c>
      <c r="P1530" s="1">
        <f>MONTH(Tabla1_Resueltas[[#This Row],[Resuelta]])</f>
        <v>6</v>
      </c>
      <c r="Q1530" s="1">
        <f>_xlfn.PERCENTILE.INC(Tabla1_Resueltas[CicleTime],0.85)</f>
        <v>28</v>
      </c>
      <c r="R1530" s="1">
        <f>_xlfn.PERCENTILE.INC(Tabla1_Resueltas[CicleTime],0.7)</f>
        <v>9</v>
      </c>
      <c r="S1530" s="1">
        <f>_xlfn.PERCENTILE.INC(Tabla1_Resueltas[CicleTime],0.5)</f>
        <v>3</v>
      </c>
    </row>
    <row r="1531" spans="1:19" x14ac:dyDescent="0.35">
      <c r="A1531" t="s">
        <v>17</v>
      </c>
      <c r="B1531" t="s">
        <v>2083</v>
      </c>
      <c r="C1531" t="s">
        <v>20</v>
      </c>
      <c r="D1531" t="s">
        <v>132</v>
      </c>
      <c r="E1531" t="s">
        <v>1557</v>
      </c>
      <c r="F1531">
        <v>5246910</v>
      </c>
      <c r="G1531" s="2">
        <v>44739</v>
      </c>
      <c r="H1531" s="2">
        <v>44775</v>
      </c>
      <c r="I1531" s="2"/>
      <c r="J1531" s="2"/>
      <c r="K1531" t="s">
        <v>1037</v>
      </c>
      <c r="L1531" s="2">
        <v>44740</v>
      </c>
      <c r="M1531" s="1">
        <f>Tabla1_Resueltas[[#This Row],[Resuelta]]-Tabla1_Resueltas[[#This Row],[Creada]]</f>
        <v>1</v>
      </c>
      <c r="N1531" s="1">
        <f>Tabla1_Resueltas[[#This Row],[Fecha Fin Escalado]]-Tabla1_Resueltas[[#This Row],[Fecha Inicio Escalado]]</f>
        <v>0</v>
      </c>
      <c r="O1531" s="1">
        <f>YEAR(Tabla1_Resueltas[[#This Row],[Resuelta]])</f>
        <v>2022</v>
      </c>
      <c r="P1531" s="1">
        <f>MONTH(Tabla1_Resueltas[[#This Row],[Resuelta]])</f>
        <v>6</v>
      </c>
      <c r="Q1531" s="1">
        <f>_xlfn.PERCENTILE.INC(Tabla1_Resueltas[CicleTime],0.85)</f>
        <v>28</v>
      </c>
      <c r="R1531" s="1">
        <f>_xlfn.PERCENTILE.INC(Tabla1_Resueltas[CicleTime],0.7)</f>
        <v>9</v>
      </c>
      <c r="S1531" s="1">
        <f>_xlfn.PERCENTILE.INC(Tabla1_Resueltas[CicleTime],0.5)</f>
        <v>3</v>
      </c>
    </row>
    <row r="1532" spans="1:19" x14ac:dyDescent="0.35">
      <c r="A1532" t="s">
        <v>17</v>
      </c>
      <c r="B1532" t="s">
        <v>2096</v>
      </c>
      <c r="C1532" t="s">
        <v>18</v>
      </c>
      <c r="D1532" t="s">
        <v>132</v>
      </c>
      <c r="E1532" t="s">
        <v>1558</v>
      </c>
      <c r="F1532">
        <v>5245468</v>
      </c>
      <c r="G1532" s="2">
        <v>44739</v>
      </c>
      <c r="H1532" s="2">
        <v>44775</v>
      </c>
      <c r="I1532" s="2"/>
      <c r="J1532" s="2"/>
      <c r="K1532" t="s">
        <v>1037</v>
      </c>
      <c r="L1532" s="2">
        <v>44739</v>
      </c>
      <c r="M1532" s="1">
        <f>Tabla1_Resueltas[[#This Row],[Resuelta]]-Tabla1_Resueltas[[#This Row],[Creada]]</f>
        <v>0</v>
      </c>
      <c r="N1532" s="1">
        <f>Tabla1_Resueltas[[#This Row],[Fecha Fin Escalado]]-Tabla1_Resueltas[[#This Row],[Fecha Inicio Escalado]]</f>
        <v>0</v>
      </c>
      <c r="O1532" s="1">
        <f>YEAR(Tabla1_Resueltas[[#This Row],[Resuelta]])</f>
        <v>2022</v>
      </c>
      <c r="P1532" s="1">
        <f>MONTH(Tabla1_Resueltas[[#This Row],[Resuelta]])</f>
        <v>6</v>
      </c>
      <c r="Q1532" s="1">
        <f>_xlfn.PERCENTILE.INC(Tabla1_Resueltas[CicleTime],0.85)</f>
        <v>28</v>
      </c>
      <c r="R1532" s="1">
        <f>_xlfn.PERCENTILE.INC(Tabla1_Resueltas[CicleTime],0.7)</f>
        <v>9</v>
      </c>
      <c r="S1532" s="1">
        <f>_xlfn.PERCENTILE.INC(Tabla1_Resueltas[CicleTime],0.5)</f>
        <v>3</v>
      </c>
    </row>
    <row r="1533" spans="1:19" x14ac:dyDescent="0.35">
      <c r="A1533" t="s">
        <v>19</v>
      </c>
      <c r="B1533" t="s">
        <v>2088</v>
      </c>
      <c r="C1533" t="s">
        <v>20</v>
      </c>
      <c r="D1533" t="s">
        <v>132</v>
      </c>
      <c r="E1533" t="s">
        <v>1559</v>
      </c>
      <c r="F1533">
        <v>5244296</v>
      </c>
      <c r="G1533" s="2">
        <v>44739</v>
      </c>
      <c r="H1533" s="2">
        <v>44775</v>
      </c>
      <c r="I1533" s="2"/>
      <c r="J1533" s="2"/>
      <c r="K1533" t="s">
        <v>1037</v>
      </c>
      <c r="L1533" s="2">
        <v>44739</v>
      </c>
      <c r="M1533" s="1">
        <f>Tabla1_Resueltas[[#This Row],[Resuelta]]-Tabla1_Resueltas[[#This Row],[Creada]]</f>
        <v>0</v>
      </c>
      <c r="N1533" s="1">
        <f>Tabla1_Resueltas[[#This Row],[Fecha Fin Escalado]]-Tabla1_Resueltas[[#This Row],[Fecha Inicio Escalado]]</f>
        <v>0</v>
      </c>
      <c r="O1533" s="1">
        <f>YEAR(Tabla1_Resueltas[[#This Row],[Resuelta]])</f>
        <v>2022</v>
      </c>
      <c r="P1533" s="1">
        <f>MONTH(Tabla1_Resueltas[[#This Row],[Resuelta]])</f>
        <v>6</v>
      </c>
      <c r="Q1533" s="1">
        <f>_xlfn.PERCENTILE.INC(Tabla1_Resueltas[CicleTime],0.85)</f>
        <v>28</v>
      </c>
      <c r="R1533" s="1">
        <f>_xlfn.PERCENTILE.INC(Tabla1_Resueltas[CicleTime],0.7)</f>
        <v>9</v>
      </c>
      <c r="S1533" s="1">
        <f>_xlfn.PERCENTILE.INC(Tabla1_Resueltas[CicleTime],0.5)</f>
        <v>3</v>
      </c>
    </row>
    <row r="1534" spans="1:19" x14ac:dyDescent="0.35">
      <c r="A1534" t="s">
        <v>19</v>
      </c>
      <c r="B1534" t="s">
        <v>2086</v>
      </c>
      <c r="C1534" t="s">
        <v>20</v>
      </c>
      <c r="D1534" t="s">
        <v>132</v>
      </c>
      <c r="E1534" t="s">
        <v>1560</v>
      </c>
      <c r="F1534">
        <v>5244335</v>
      </c>
      <c r="G1534" s="2">
        <v>44739</v>
      </c>
      <c r="H1534" s="2">
        <v>44775</v>
      </c>
      <c r="I1534" s="2">
        <v>44739</v>
      </c>
      <c r="J1534" s="2">
        <v>44740</v>
      </c>
      <c r="K1534" t="s">
        <v>1037</v>
      </c>
      <c r="L1534" s="2">
        <v>44740</v>
      </c>
      <c r="M1534" s="1">
        <f>Tabla1_Resueltas[[#This Row],[Resuelta]]-Tabla1_Resueltas[[#This Row],[Creada]]</f>
        <v>1</v>
      </c>
      <c r="N1534" s="1">
        <f>Tabla1_Resueltas[[#This Row],[Fecha Fin Escalado]]-Tabla1_Resueltas[[#This Row],[Fecha Inicio Escalado]]</f>
        <v>1</v>
      </c>
      <c r="O1534" s="1">
        <f>YEAR(Tabla1_Resueltas[[#This Row],[Resuelta]])</f>
        <v>2022</v>
      </c>
      <c r="P1534" s="1">
        <f>MONTH(Tabla1_Resueltas[[#This Row],[Resuelta]])</f>
        <v>6</v>
      </c>
      <c r="Q1534" s="1">
        <f>_xlfn.PERCENTILE.INC(Tabla1_Resueltas[CicleTime],0.85)</f>
        <v>28</v>
      </c>
      <c r="R1534" s="1">
        <f>_xlfn.PERCENTILE.INC(Tabla1_Resueltas[CicleTime],0.7)</f>
        <v>9</v>
      </c>
      <c r="S1534" s="1">
        <f>_xlfn.PERCENTILE.INC(Tabla1_Resueltas[CicleTime],0.5)</f>
        <v>3</v>
      </c>
    </row>
    <row r="1535" spans="1:19" x14ac:dyDescent="0.35">
      <c r="A1535" t="s">
        <v>19</v>
      </c>
      <c r="B1535" t="s">
        <v>2086</v>
      </c>
      <c r="C1535" t="s">
        <v>20</v>
      </c>
      <c r="D1535" t="s">
        <v>132</v>
      </c>
      <c r="E1535" t="s">
        <v>1561</v>
      </c>
      <c r="F1535">
        <v>5244329</v>
      </c>
      <c r="G1535" s="2">
        <v>44739</v>
      </c>
      <c r="H1535" s="2">
        <v>44775</v>
      </c>
      <c r="I1535" s="2">
        <v>44739</v>
      </c>
      <c r="J1535" s="2">
        <v>44740</v>
      </c>
      <c r="K1535" t="s">
        <v>1037</v>
      </c>
      <c r="L1535" s="2">
        <v>44740</v>
      </c>
      <c r="M1535" s="1">
        <f>Tabla1_Resueltas[[#This Row],[Resuelta]]-Tabla1_Resueltas[[#This Row],[Creada]]</f>
        <v>1</v>
      </c>
      <c r="N1535" s="1">
        <f>Tabla1_Resueltas[[#This Row],[Fecha Fin Escalado]]-Tabla1_Resueltas[[#This Row],[Fecha Inicio Escalado]]</f>
        <v>1</v>
      </c>
      <c r="O1535" s="1">
        <f>YEAR(Tabla1_Resueltas[[#This Row],[Resuelta]])</f>
        <v>2022</v>
      </c>
      <c r="P1535" s="1">
        <f>MONTH(Tabla1_Resueltas[[#This Row],[Resuelta]])</f>
        <v>6</v>
      </c>
      <c r="Q1535" s="1">
        <f>_xlfn.PERCENTILE.INC(Tabla1_Resueltas[CicleTime],0.85)</f>
        <v>28</v>
      </c>
      <c r="R1535" s="1">
        <f>_xlfn.PERCENTILE.INC(Tabla1_Resueltas[CicleTime],0.7)</f>
        <v>9</v>
      </c>
      <c r="S1535" s="1">
        <f>_xlfn.PERCENTILE.INC(Tabla1_Resueltas[CicleTime],0.5)</f>
        <v>3</v>
      </c>
    </row>
    <row r="1536" spans="1:19" x14ac:dyDescent="0.35">
      <c r="A1536" t="s">
        <v>19</v>
      </c>
      <c r="B1536" t="s">
        <v>2084</v>
      </c>
      <c r="C1536" t="s">
        <v>20</v>
      </c>
      <c r="D1536" t="s">
        <v>132</v>
      </c>
      <c r="E1536" t="s">
        <v>1562</v>
      </c>
      <c r="F1536">
        <v>5244233</v>
      </c>
      <c r="G1536" s="2">
        <v>44739</v>
      </c>
      <c r="H1536" s="2">
        <v>44775</v>
      </c>
      <c r="I1536" s="2">
        <v>44739</v>
      </c>
      <c r="J1536" s="2">
        <v>44741</v>
      </c>
      <c r="K1536" t="s">
        <v>1037</v>
      </c>
      <c r="L1536" s="2">
        <v>44741</v>
      </c>
      <c r="M1536" s="1">
        <f>Tabla1_Resueltas[[#This Row],[Resuelta]]-Tabla1_Resueltas[[#This Row],[Creada]]</f>
        <v>2</v>
      </c>
      <c r="N1536" s="1">
        <f>Tabla1_Resueltas[[#This Row],[Fecha Fin Escalado]]-Tabla1_Resueltas[[#This Row],[Fecha Inicio Escalado]]</f>
        <v>2</v>
      </c>
      <c r="O1536" s="1">
        <f>YEAR(Tabla1_Resueltas[[#This Row],[Resuelta]])</f>
        <v>2022</v>
      </c>
      <c r="P1536" s="1">
        <f>MONTH(Tabla1_Resueltas[[#This Row],[Resuelta]])</f>
        <v>6</v>
      </c>
      <c r="Q1536" s="1">
        <f>_xlfn.PERCENTILE.INC(Tabla1_Resueltas[CicleTime],0.85)</f>
        <v>28</v>
      </c>
      <c r="R1536" s="1">
        <f>_xlfn.PERCENTILE.INC(Tabla1_Resueltas[CicleTime],0.7)</f>
        <v>9</v>
      </c>
      <c r="S1536" s="1">
        <f>_xlfn.PERCENTILE.INC(Tabla1_Resueltas[CicleTime],0.5)</f>
        <v>3</v>
      </c>
    </row>
    <row r="1537" spans="1:19" x14ac:dyDescent="0.35">
      <c r="A1537" t="s">
        <v>19</v>
      </c>
      <c r="B1537" t="s">
        <v>2086</v>
      </c>
      <c r="C1537" t="s">
        <v>20</v>
      </c>
      <c r="D1537" t="s">
        <v>132</v>
      </c>
      <c r="E1537" t="s">
        <v>1564</v>
      </c>
      <c r="F1537">
        <v>5243802</v>
      </c>
      <c r="G1537" s="2">
        <v>44739</v>
      </c>
      <c r="H1537" s="2">
        <v>44775</v>
      </c>
      <c r="I1537" s="2"/>
      <c r="J1537" s="2"/>
      <c r="K1537" t="s">
        <v>1037</v>
      </c>
      <c r="L1537" s="2">
        <v>44739</v>
      </c>
      <c r="M1537" s="1">
        <f>Tabla1_Resueltas[[#This Row],[Resuelta]]-Tabla1_Resueltas[[#This Row],[Creada]]</f>
        <v>0</v>
      </c>
      <c r="N1537" s="1">
        <f>Tabla1_Resueltas[[#This Row],[Fecha Fin Escalado]]-Tabla1_Resueltas[[#This Row],[Fecha Inicio Escalado]]</f>
        <v>0</v>
      </c>
      <c r="O1537" s="1">
        <f>YEAR(Tabla1_Resueltas[[#This Row],[Resuelta]])</f>
        <v>2022</v>
      </c>
      <c r="P1537" s="1">
        <f>MONTH(Tabla1_Resueltas[[#This Row],[Resuelta]])</f>
        <v>6</v>
      </c>
      <c r="Q1537" s="1">
        <f>_xlfn.PERCENTILE.INC(Tabla1_Resueltas[CicleTime],0.85)</f>
        <v>28</v>
      </c>
      <c r="R1537" s="1">
        <f>_xlfn.PERCENTILE.INC(Tabla1_Resueltas[CicleTime],0.7)</f>
        <v>9</v>
      </c>
      <c r="S1537" s="1">
        <f>_xlfn.PERCENTILE.INC(Tabla1_Resueltas[CicleTime],0.5)</f>
        <v>3</v>
      </c>
    </row>
    <row r="1538" spans="1:19" x14ac:dyDescent="0.35">
      <c r="A1538" t="s">
        <v>19</v>
      </c>
      <c r="B1538" t="s">
        <v>2088</v>
      </c>
      <c r="C1538" t="s">
        <v>20</v>
      </c>
      <c r="D1538" t="s">
        <v>132</v>
      </c>
      <c r="E1538" t="s">
        <v>1565</v>
      </c>
      <c r="F1538">
        <v>5243783</v>
      </c>
      <c r="G1538" s="2">
        <v>44739</v>
      </c>
      <c r="H1538" s="2">
        <v>44775</v>
      </c>
      <c r="I1538" s="2"/>
      <c r="J1538" s="2"/>
      <c r="K1538" t="s">
        <v>1037</v>
      </c>
      <c r="L1538" s="2">
        <v>44739</v>
      </c>
      <c r="M1538" s="1">
        <f>Tabla1_Resueltas[[#This Row],[Resuelta]]-Tabla1_Resueltas[[#This Row],[Creada]]</f>
        <v>0</v>
      </c>
      <c r="N1538" s="1">
        <f>Tabla1_Resueltas[[#This Row],[Fecha Fin Escalado]]-Tabla1_Resueltas[[#This Row],[Fecha Inicio Escalado]]</f>
        <v>0</v>
      </c>
      <c r="O1538" s="1">
        <f>YEAR(Tabla1_Resueltas[[#This Row],[Resuelta]])</f>
        <v>2022</v>
      </c>
      <c r="P1538" s="1">
        <f>MONTH(Tabla1_Resueltas[[#This Row],[Resuelta]])</f>
        <v>6</v>
      </c>
      <c r="Q1538" s="1">
        <f>_xlfn.PERCENTILE.INC(Tabla1_Resueltas[CicleTime],0.85)</f>
        <v>28</v>
      </c>
      <c r="R1538" s="1">
        <f>_xlfn.PERCENTILE.INC(Tabla1_Resueltas[CicleTime],0.7)</f>
        <v>9</v>
      </c>
      <c r="S1538" s="1">
        <f>_xlfn.PERCENTILE.INC(Tabla1_Resueltas[CicleTime],0.5)</f>
        <v>3</v>
      </c>
    </row>
    <row r="1539" spans="1:19" x14ac:dyDescent="0.35">
      <c r="A1539" t="s">
        <v>19</v>
      </c>
      <c r="B1539" t="s">
        <v>2088</v>
      </c>
      <c r="C1539" t="s">
        <v>20</v>
      </c>
      <c r="D1539" t="s">
        <v>132</v>
      </c>
      <c r="E1539" t="s">
        <v>1566</v>
      </c>
      <c r="F1539">
        <v>5243763</v>
      </c>
      <c r="G1539" s="2">
        <v>44739</v>
      </c>
      <c r="H1539" s="2">
        <v>44775</v>
      </c>
      <c r="I1539" s="2"/>
      <c r="J1539" s="2"/>
      <c r="K1539" t="s">
        <v>1037</v>
      </c>
      <c r="L1539" s="2">
        <v>44739</v>
      </c>
      <c r="M1539" s="1">
        <f>Tabla1_Resueltas[[#This Row],[Resuelta]]-Tabla1_Resueltas[[#This Row],[Creada]]</f>
        <v>0</v>
      </c>
      <c r="N1539" s="1">
        <f>Tabla1_Resueltas[[#This Row],[Fecha Fin Escalado]]-Tabla1_Resueltas[[#This Row],[Fecha Inicio Escalado]]</f>
        <v>0</v>
      </c>
      <c r="O1539" s="1">
        <f>YEAR(Tabla1_Resueltas[[#This Row],[Resuelta]])</f>
        <v>2022</v>
      </c>
      <c r="P1539" s="1">
        <f>MONTH(Tabla1_Resueltas[[#This Row],[Resuelta]])</f>
        <v>6</v>
      </c>
      <c r="Q1539" s="1">
        <f>_xlfn.PERCENTILE.INC(Tabla1_Resueltas[CicleTime],0.85)</f>
        <v>28</v>
      </c>
      <c r="R1539" s="1">
        <f>_xlfn.PERCENTILE.INC(Tabla1_Resueltas[CicleTime],0.7)</f>
        <v>9</v>
      </c>
      <c r="S1539" s="1">
        <f>_xlfn.PERCENTILE.INC(Tabla1_Resueltas[CicleTime],0.5)</f>
        <v>3</v>
      </c>
    </row>
    <row r="1540" spans="1:19" x14ac:dyDescent="0.35">
      <c r="A1540" t="s">
        <v>19</v>
      </c>
      <c r="B1540" t="s">
        <v>2088</v>
      </c>
      <c r="C1540" t="s">
        <v>20</v>
      </c>
      <c r="D1540" t="s">
        <v>132</v>
      </c>
      <c r="E1540" t="s">
        <v>1567</v>
      </c>
      <c r="F1540">
        <v>5243759</v>
      </c>
      <c r="G1540" s="2">
        <v>44739</v>
      </c>
      <c r="H1540" s="2">
        <v>44775</v>
      </c>
      <c r="I1540" s="2">
        <v>44739</v>
      </c>
      <c r="J1540" s="2">
        <v>44741</v>
      </c>
      <c r="K1540" t="s">
        <v>1037</v>
      </c>
      <c r="L1540" s="2">
        <v>44741</v>
      </c>
      <c r="M1540" s="1">
        <f>Tabla1_Resueltas[[#This Row],[Resuelta]]-Tabla1_Resueltas[[#This Row],[Creada]]</f>
        <v>2</v>
      </c>
      <c r="N1540" s="1">
        <f>Tabla1_Resueltas[[#This Row],[Fecha Fin Escalado]]-Tabla1_Resueltas[[#This Row],[Fecha Inicio Escalado]]</f>
        <v>2</v>
      </c>
      <c r="O1540" s="1">
        <f>YEAR(Tabla1_Resueltas[[#This Row],[Resuelta]])</f>
        <v>2022</v>
      </c>
      <c r="P1540" s="1">
        <f>MONTH(Tabla1_Resueltas[[#This Row],[Resuelta]])</f>
        <v>6</v>
      </c>
      <c r="Q1540" s="1">
        <f>_xlfn.PERCENTILE.INC(Tabla1_Resueltas[CicleTime],0.85)</f>
        <v>28</v>
      </c>
      <c r="R1540" s="1">
        <f>_xlfn.PERCENTILE.INC(Tabla1_Resueltas[CicleTime],0.7)</f>
        <v>9</v>
      </c>
      <c r="S1540" s="1">
        <f>_xlfn.PERCENTILE.INC(Tabla1_Resueltas[CicleTime],0.5)</f>
        <v>3</v>
      </c>
    </row>
    <row r="1541" spans="1:19" x14ac:dyDescent="0.35">
      <c r="A1541" t="s">
        <v>19</v>
      </c>
      <c r="B1541" t="s">
        <v>2088</v>
      </c>
      <c r="C1541" t="s">
        <v>20</v>
      </c>
      <c r="D1541" t="s">
        <v>132</v>
      </c>
      <c r="E1541" t="s">
        <v>1568</v>
      </c>
      <c r="F1541">
        <v>5243741</v>
      </c>
      <c r="G1541" s="2">
        <v>44739</v>
      </c>
      <c r="H1541" s="2">
        <v>44775</v>
      </c>
      <c r="I1541" s="2">
        <v>44739</v>
      </c>
      <c r="J1541" s="2">
        <v>44740</v>
      </c>
      <c r="K1541" t="s">
        <v>1037</v>
      </c>
      <c r="L1541" s="2">
        <v>44740</v>
      </c>
      <c r="M1541" s="1">
        <f>Tabla1_Resueltas[[#This Row],[Resuelta]]-Tabla1_Resueltas[[#This Row],[Creada]]</f>
        <v>1</v>
      </c>
      <c r="N1541" s="1">
        <f>Tabla1_Resueltas[[#This Row],[Fecha Fin Escalado]]-Tabla1_Resueltas[[#This Row],[Fecha Inicio Escalado]]</f>
        <v>1</v>
      </c>
      <c r="O1541" s="1">
        <f>YEAR(Tabla1_Resueltas[[#This Row],[Resuelta]])</f>
        <v>2022</v>
      </c>
      <c r="P1541" s="1">
        <f>MONTH(Tabla1_Resueltas[[#This Row],[Resuelta]])</f>
        <v>6</v>
      </c>
      <c r="Q1541" s="1">
        <f>_xlfn.PERCENTILE.INC(Tabla1_Resueltas[CicleTime],0.85)</f>
        <v>28</v>
      </c>
      <c r="R1541" s="1">
        <f>_xlfn.PERCENTILE.INC(Tabla1_Resueltas[CicleTime],0.7)</f>
        <v>9</v>
      </c>
      <c r="S1541" s="1">
        <f>_xlfn.PERCENTILE.INC(Tabla1_Resueltas[CicleTime],0.5)</f>
        <v>3</v>
      </c>
    </row>
    <row r="1542" spans="1:19" x14ac:dyDescent="0.35">
      <c r="A1542" t="s">
        <v>19</v>
      </c>
      <c r="B1542" t="s">
        <v>2088</v>
      </c>
      <c r="C1542" t="s">
        <v>20</v>
      </c>
      <c r="D1542" t="s">
        <v>132</v>
      </c>
      <c r="E1542" t="s">
        <v>1569</v>
      </c>
      <c r="F1542">
        <v>5243735</v>
      </c>
      <c r="G1542" s="2">
        <v>44739</v>
      </c>
      <c r="H1542" s="2">
        <v>44775</v>
      </c>
      <c r="I1542" s="2"/>
      <c r="J1542" s="2"/>
      <c r="K1542" t="s">
        <v>1037</v>
      </c>
      <c r="L1542" s="2">
        <v>44739</v>
      </c>
      <c r="M1542" s="1">
        <f>Tabla1_Resueltas[[#This Row],[Resuelta]]-Tabla1_Resueltas[[#This Row],[Creada]]</f>
        <v>0</v>
      </c>
      <c r="N1542" s="1">
        <f>Tabla1_Resueltas[[#This Row],[Fecha Fin Escalado]]-Tabla1_Resueltas[[#This Row],[Fecha Inicio Escalado]]</f>
        <v>0</v>
      </c>
      <c r="O1542" s="1">
        <f>YEAR(Tabla1_Resueltas[[#This Row],[Resuelta]])</f>
        <v>2022</v>
      </c>
      <c r="P1542" s="1">
        <f>MONTH(Tabla1_Resueltas[[#This Row],[Resuelta]])</f>
        <v>6</v>
      </c>
      <c r="Q1542" s="1">
        <f>_xlfn.PERCENTILE.INC(Tabla1_Resueltas[CicleTime],0.85)</f>
        <v>28</v>
      </c>
      <c r="R1542" s="1">
        <f>_xlfn.PERCENTILE.INC(Tabla1_Resueltas[CicleTime],0.7)</f>
        <v>9</v>
      </c>
      <c r="S1542" s="1">
        <f>_xlfn.PERCENTILE.INC(Tabla1_Resueltas[CicleTime],0.5)</f>
        <v>3</v>
      </c>
    </row>
    <row r="1543" spans="1:19" x14ac:dyDescent="0.35">
      <c r="A1543" t="s">
        <v>19</v>
      </c>
      <c r="B1543" t="s">
        <v>2088</v>
      </c>
      <c r="C1543" t="s">
        <v>20</v>
      </c>
      <c r="D1543" t="s">
        <v>132</v>
      </c>
      <c r="E1543" t="s">
        <v>1570</v>
      </c>
      <c r="F1543">
        <v>5243726</v>
      </c>
      <c r="G1543" s="2">
        <v>44739</v>
      </c>
      <c r="H1543" s="2">
        <v>44775</v>
      </c>
      <c r="I1543" s="2"/>
      <c r="J1543" s="2"/>
      <c r="K1543" t="s">
        <v>1037</v>
      </c>
      <c r="L1543" s="2">
        <v>44739</v>
      </c>
      <c r="M1543" s="1">
        <f>Tabla1_Resueltas[[#This Row],[Resuelta]]-Tabla1_Resueltas[[#This Row],[Creada]]</f>
        <v>0</v>
      </c>
      <c r="N1543" s="1">
        <f>Tabla1_Resueltas[[#This Row],[Fecha Fin Escalado]]-Tabla1_Resueltas[[#This Row],[Fecha Inicio Escalado]]</f>
        <v>0</v>
      </c>
      <c r="O1543" s="1">
        <f>YEAR(Tabla1_Resueltas[[#This Row],[Resuelta]])</f>
        <v>2022</v>
      </c>
      <c r="P1543" s="1">
        <f>MONTH(Tabla1_Resueltas[[#This Row],[Resuelta]])</f>
        <v>6</v>
      </c>
      <c r="Q1543" s="1">
        <f>_xlfn.PERCENTILE.INC(Tabla1_Resueltas[CicleTime],0.85)</f>
        <v>28</v>
      </c>
      <c r="R1543" s="1">
        <f>_xlfn.PERCENTILE.INC(Tabla1_Resueltas[CicleTime],0.7)</f>
        <v>9</v>
      </c>
      <c r="S1543" s="1">
        <f>_xlfn.PERCENTILE.INC(Tabla1_Resueltas[CicleTime],0.5)</f>
        <v>3</v>
      </c>
    </row>
    <row r="1544" spans="1:19" x14ac:dyDescent="0.35">
      <c r="A1544" t="s">
        <v>19</v>
      </c>
      <c r="B1544" t="s">
        <v>2089</v>
      </c>
      <c r="C1544" t="s">
        <v>20</v>
      </c>
      <c r="D1544" t="s">
        <v>132</v>
      </c>
      <c r="E1544" t="s">
        <v>1571</v>
      </c>
      <c r="F1544">
        <v>5236643</v>
      </c>
      <c r="G1544" s="2">
        <v>44735</v>
      </c>
      <c r="H1544" s="2">
        <v>44776</v>
      </c>
      <c r="I1544" s="2"/>
      <c r="J1544" s="2"/>
      <c r="K1544" t="s">
        <v>1037</v>
      </c>
      <c r="L1544" s="2">
        <v>44735</v>
      </c>
      <c r="M1544" s="1">
        <f>Tabla1_Resueltas[[#This Row],[Resuelta]]-Tabla1_Resueltas[[#This Row],[Creada]]</f>
        <v>0</v>
      </c>
      <c r="N1544" s="1">
        <f>Tabla1_Resueltas[[#This Row],[Fecha Fin Escalado]]-Tabla1_Resueltas[[#This Row],[Fecha Inicio Escalado]]</f>
        <v>0</v>
      </c>
      <c r="O1544" s="1">
        <f>YEAR(Tabla1_Resueltas[[#This Row],[Resuelta]])</f>
        <v>2022</v>
      </c>
      <c r="P1544" s="1">
        <f>MONTH(Tabla1_Resueltas[[#This Row],[Resuelta]])</f>
        <v>6</v>
      </c>
      <c r="Q1544" s="1">
        <f>_xlfn.PERCENTILE.INC(Tabla1_Resueltas[CicleTime],0.85)</f>
        <v>28</v>
      </c>
      <c r="R1544" s="1">
        <f>_xlfn.PERCENTILE.INC(Tabla1_Resueltas[CicleTime],0.7)</f>
        <v>9</v>
      </c>
      <c r="S1544" s="1">
        <f>_xlfn.PERCENTILE.INC(Tabla1_Resueltas[CicleTime],0.5)</f>
        <v>3</v>
      </c>
    </row>
    <row r="1545" spans="1:19" x14ac:dyDescent="0.35">
      <c r="A1545" t="s">
        <v>19</v>
      </c>
      <c r="B1545" t="s">
        <v>2088</v>
      </c>
      <c r="C1545" t="s">
        <v>20</v>
      </c>
      <c r="D1545" t="s">
        <v>132</v>
      </c>
      <c r="E1545" t="s">
        <v>1572</v>
      </c>
      <c r="F1545">
        <v>5236281</v>
      </c>
      <c r="G1545" s="2">
        <v>44735</v>
      </c>
      <c r="H1545" s="2">
        <v>44776</v>
      </c>
      <c r="I1545" s="2">
        <v>44735</v>
      </c>
      <c r="J1545" s="2">
        <v>44735</v>
      </c>
      <c r="K1545" t="s">
        <v>1037</v>
      </c>
      <c r="L1545" s="2">
        <v>44735</v>
      </c>
      <c r="M1545" s="1">
        <f>Tabla1_Resueltas[[#This Row],[Resuelta]]-Tabla1_Resueltas[[#This Row],[Creada]]</f>
        <v>0</v>
      </c>
      <c r="N1545" s="1">
        <f>Tabla1_Resueltas[[#This Row],[Fecha Fin Escalado]]-Tabla1_Resueltas[[#This Row],[Fecha Inicio Escalado]]</f>
        <v>0</v>
      </c>
      <c r="O1545" s="1">
        <f>YEAR(Tabla1_Resueltas[[#This Row],[Resuelta]])</f>
        <v>2022</v>
      </c>
      <c r="P1545" s="1">
        <f>MONTH(Tabla1_Resueltas[[#This Row],[Resuelta]])</f>
        <v>6</v>
      </c>
      <c r="Q1545" s="1">
        <f>_xlfn.PERCENTILE.INC(Tabla1_Resueltas[CicleTime],0.85)</f>
        <v>28</v>
      </c>
      <c r="R1545" s="1">
        <f>_xlfn.PERCENTILE.INC(Tabla1_Resueltas[CicleTime],0.7)</f>
        <v>9</v>
      </c>
      <c r="S1545" s="1">
        <f>_xlfn.PERCENTILE.INC(Tabla1_Resueltas[CicleTime],0.5)</f>
        <v>3</v>
      </c>
    </row>
    <row r="1546" spans="1:19" x14ac:dyDescent="0.35">
      <c r="A1546" t="s">
        <v>17</v>
      </c>
      <c r="B1546" t="s">
        <v>2092</v>
      </c>
      <c r="C1546" t="s">
        <v>20</v>
      </c>
      <c r="D1546" t="s">
        <v>132</v>
      </c>
      <c r="E1546" t="s">
        <v>1573</v>
      </c>
      <c r="F1546">
        <v>5236133</v>
      </c>
      <c r="G1546" s="2">
        <v>44735</v>
      </c>
      <c r="H1546" s="2">
        <v>44776</v>
      </c>
      <c r="I1546" s="2"/>
      <c r="J1546" s="2"/>
      <c r="K1546" t="s">
        <v>1037</v>
      </c>
      <c r="L1546" s="2">
        <v>44739</v>
      </c>
      <c r="M1546" s="1">
        <f>Tabla1_Resueltas[[#This Row],[Resuelta]]-Tabla1_Resueltas[[#This Row],[Creada]]</f>
        <v>4</v>
      </c>
      <c r="N1546" s="1">
        <f>Tabla1_Resueltas[[#This Row],[Fecha Fin Escalado]]-Tabla1_Resueltas[[#This Row],[Fecha Inicio Escalado]]</f>
        <v>0</v>
      </c>
      <c r="O1546" s="1">
        <f>YEAR(Tabla1_Resueltas[[#This Row],[Resuelta]])</f>
        <v>2022</v>
      </c>
      <c r="P1546" s="1">
        <f>MONTH(Tabla1_Resueltas[[#This Row],[Resuelta]])</f>
        <v>6</v>
      </c>
      <c r="Q1546" s="1">
        <f>_xlfn.PERCENTILE.INC(Tabla1_Resueltas[CicleTime],0.85)</f>
        <v>28</v>
      </c>
      <c r="R1546" s="1">
        <f>_xlfn.PERCENTILE.INC(Tabla1_Resueltas[CicleTime],0.7)</f>
        <v>9</v>
      </c>
      <c r="S1546" s="1">
        <f>_xlfn.PERCENTILE.INC(Tabla1_Resueltas[CicleTime],0.5)</f>
        <v>3</v>
      </c>
    </row>
    <row r="1547" spans="1:19" x14ac:dyDescent="0.35">
      <c r="A1547" t="s">
        <v>19</v>
      </c>
      <c r="B1547" t="s">
        <v>2086</v>
      </c>
      <c r="C1547" t="s">
        <v>20</v>
      </c>
      <c r="D1547" t="s">
        <v>132</v>
      </c>
      <c r="E1547" t="s">
        <v>1575</v>
      </c>
      <c r="F1547">
        <v>5232775</v>
      </c>
      <c r="G1547" s="2">
        <v>44735</v>
      </c>
      <c r="H1547" s="2">
        <v>44776</v>
      </c>
      <c r="I1547" s="2">
        <v>44735</v>
      </c>
      <c r="J1547" s="2">
        <v>44740</v>
      </c>
      <c r="K1547" t="s">
        <v>1037</v>
      </c>
      <c r="L1547" s="2">
        <v>44740</v>
      </c>
      <c r="M1547" s="1">
        <f>Tabla1_Resueltas[[#This Row],[Resuelta]]-Tabla1_Resueltas[[#This Row],[Creada]]</f>
        <v>5</v>
      </c>
      <c r="N1547" s="1">
        <f>Tabla1_Resueltas[[#This Row],[Fecha Fin Escalado]]-Tabla1_Resueltas[[#This Row],[Fecha Inicio Escalado]]</f>
        <v>5</v>
      </c>
      <c r="O1547" s="1">
        <f>YEAR(Tabla1_Resueltas[[#This Row],[Resuelta]])</f>
        <v>2022</v>
      </c>
      <c r="P1547" s="1">
        <f>MONTH(Tabla1_Resueltas[[#This Row],[Resuelta]])</f>
        <v>6</v>
      </c>
      <c r="Q1547" s="1">
        <f>_xlfn.PERCENTILE.INC(Tabla1_Resueltas[CicleTime],0.85)</f>
        <v>28</v>
      </c>
      <c r="R1547" s="1">
        <f>_xlfn.PERCENTILE.INC(Tabla1_Resueltas[CicleTime],0.7)</f>
        <v>9</v>
      </c>
      <c r="S1547" s="1">
        <f>_xlfn.PERCENTILE.INC(Tabla1_Resueltas[CicleTime],0.5)</f>
        <v>3</v>
      </c>
    </row>
    <row r="1548" spans="1:19" x14ac:dyDescent="0.35">
      <c r="A1548" t="s">
        <v>19</v>
      </c>
      <c r="B1548" t="s">
        <v>2084</v>
      </c>
      <c r="C1548" t="s">
        <v>20</v>
      </c>
      <c r="D1548" t="s">
        <v>132</v>
      </c>
      <c r="E1548" t="s">
        <v>1576</v>
      </c>
      <c r="F1548">
        <v>5232662</v>
      </c>
      <c r="G1548" s="2">
        <v>44735</v>
      </c>
      <c r="H1548" s="2">
        <v>44776</v>
      </c>
      <c r="I1548" s="2"/>
      <c r="J1548" s="2"/>
      <c r="K1548" t="s">
        <v>1037</v>
      </c>
      <c r="L1548" s="2">
        <v>44735</v>
      </c>
      <c r="M1548" s="1">
        <f>Tabla1_Resueltas[[#This Row],[Resuelta]]-Tabla1_Resueltas[[#This Row],[Creada]]</f>
        <v>0</v>
      </c>
      <c r="N1548" s="1">
        <f>Tabla1_Resueltas[[#This Row],[Fecha Fin Escalado]]-Tabla1_Resueltas[[#This Row],[Fecha Inicio Escalado]]</f>
        <v>0</v>
      </c>
      <c r="O1548" s="1">
        <f>YEAR(Tabla1_Resueltas[[#This Row],[Resuelta]])</f>
        <v>2022</v>
      </c>
      <c r="P1548" s="1">
        <f>MONTH(Tabla1_Resueltas[[#This Row],[Resuelta]])</f>
        <v>6</v>
      </c>
      <c r="Q1548" s="1">
        <f>_xlfn.PERCENTILE.INC(Tabla1_Resueltas[CicleTime],0.85)</f>
        <v>28</v>
      </c>
      <c r="R1548" s="1">
        <f>_xlfn.PERCENTILE.INC(Tabla1_Resueltas[CicleTime],0.7)</f>
        <v>9</v>
      </c>
      <c r="S1548" s="1">
        <f>_xlfn.PERCENTILE.INC(Tabla1_Resueltas[CicleTime],0.5)</f>
        <v>3</v>
      </c>
    </row>
    <row r="1549" spans="1:19" x14ac:dyDescent="0.35">
      <c r="A1549" t="s">
        <v>19</v>
      </c>
      <c r="B1549" t="s">
        <v>2084</v>
      </c>
      <c r="C1549" t="s">
        <v>20</v>
      </c>
      <c r="D1549" t="s">
        <v>132</v>
      </c>
      <c r="E1549" t="s">
        <v>1577</v>
      </c>
      <c r="F1549">
        <v>5232653</v>
      </c>
      <c r="G1549" s="2">
        <v>44735</v>
      </c>
      <c r="H1549" s="2">
        <v>44776</v>
      </c>
      <c r="I1549" s="2">
        <v>44735</v>
      </c>
      <c r="J1549" s="2">
        <v>44739</v>
      </c>
      <c r="K1549" t="s">
        <v>1037</v>
      </c>
      <c r="L1549" s="2">
        <v>44739</v>
      </c>
      <c r="M1549" s="1">
        <f>Tabla1_Resueltas[[#This Row],[Resuelta]]-Tabla1_Resueltas[[#This Row],[Creada]]</f>
        <v>4</v>
      </c>
      <c r="N1549" s="1">
        <f>Tabla1_Resueltas[[#This Row],[Fecha Fin Escalado]]-Tabla1_Resueltas[[#This Row],[Fecha Inicio Escalado]]</f>
        <v>4</v>
      </c>
      <c r="O1549" s="1">
        <f>YEAR(Tabla1_Resueltas[[#This Row],[Resuelta]])</f>
        <v>2022</v>
      </c>
      <c r="P1549" s="1">
        <f>MONTH(Tabla1_Resueltas[[#This Row],[Resuelta]])</f>
        <v>6</v>
      </c>
      <c r="Q1549" s="1">
        <f>_xlfn.PERCENTILE.INC(Tabla1_Resueltas[CicleTime],0.85)</f>
        <v>28</v>
      </c>
      <c r="R1549" s="1">
        <f>_xlfn.PERCENTILE.INC(Tabla1_Resueltas[CicleTime],0.7)</f>
        <v>9</v>
      </c>
      <c r="S1549" s="1">
        <f>_xlfn.PERCENTILE.INC(Tabla1_Resueltas[CicleTime],0.5)</f>
        <v>3</v>
      </c>
    </row>
    <row r="1550" spans="1:19" x14ac:dyDescent="0.35">
      <c r="A1550" t="s">
        <v>17</v>
      </c>
      <c r="B1550" t="s">
        <v>2083</v>
      </c>
      <c r="C1550" t="s">
        <v>20</v>
      </c>
      <c r="D1550" t="s">
        <v>132</v>
      </c>
      <c r="E1550" t="s">
        <v>1578</v>
      </c>
      <c r="F1550">
        <v>5229418</v>
      </c>
      <c r="G1550" s="2">
        <v>44734</v>
      </c>
      <c r="H1550" s="2">
        <v>44776</v>
      </c>
      <c r="I1550" s="2"/>
      <c r="J1550" s="2"/>
      <c r="K1550" t="s">
        <v>1037</v>
      </c>
      <c r="L1550" s="2">
        <v>44734</v>
      </c>
      <c r="M1550" s="1">
        <f>Tabla1_Resueltas[[#This Row],[Resuelta]]-Tabla1_Resueltas[[#This Row],[Creada]]</f>
        <v>0</v>
      </c>
      <c r="N1550" s="1">
        <f>Tabla1_Resueltas[[#This Row],[Fecha Fin Escalado]]-Tabla1_Resueltas[[#This Row],[Fecha Inicio Escalado]]</f>
        <v>0</v>
      </c>
      <c r="O1550" s="1">
        <f>YEAR(Tabla1_Resueltas[[#This Row],[Resuelta]])</f>
        <v>2022</v>
      </c>
      <c r="P1550" s="1">
        <f>MONTH(Tabla1_Resueltas[[#This Row],[Resuelta]])</f>
        <v>6</v>
      </c>
      <c r="Q1550" s="1">
        <f>_xlfn.PERCENTILE.INC(Tabla1_Resueltas[CicleTime],0.85)</f>
        <v>28</v>
      </c>
      <c r="R1550" s="1">
        <f>_xlfn.PERCENTILE.INC(Tabla1_Resueltas[CicleTime],0.7)</f>
        <v>9</v>
      </c>
      <c r="S1550" s="1">
        <f>_xlfn.PERCENTILE.INC(Tabla1_Resueltas[CicleTime],0.5)</f>
        <v>3</v>
      </c>
    </row>
    <row r="1551" spans="1:19" x14ac:dyDescent="0.35">
      <c r="A1551" t="s">
        <v>19</v>
      </c>
      <c r="B1551" t="s">
        <v>2084</v>
      </c>
      <c r="C1551" t="s">
        <v>36</v>
      </c>
      <c r="D1551" t="s">
        <v>132</v>
      </c>
      <c r="E1551" t="s">
        <v>1579</v>
      </c>
      <c r="F1551">
        <v>5226302</v>
      </c>
      <c r="G1551" s="2">
        <v>44734</v>
      </c>
      <c r="H1551" s="2">
        <v>44776</v>
      </c>
      <c r="I1551" s="2"/>
      <c r="J1551" s="2"/>
      <c r="K1551" t="s">
        <v>1037</v>
      </c>
      <c r="L1551" s="2">
        <v>44735</v>
      </c>
      <c r="M1551" s="1">
        <f>Tabla1_Resueltas[[#This Row],[Resuelta]]-Tabla1_Resueltas[[#This Row],[Creada]]</f>
        <v>1</v>
      </c>
      <c r="N1551" s="1">
        <f>Tabla1_Resueltas[[#This Row],[Fecha Fin Escalado]]-Tabla1_Resueltas[[#This Row],[Fecha Inicio Escalado]]</f>
        <v>0</v>
      </c>
      <c r="O1551" s="1">
        <f>YEAR(Tabla1_Resueltas[[#This Row],[Resuelta]])</f>
        <v>2022</v>
      </c>
      <c r="P1551" s="1">
        <f>MONTH(Tabla1_Resueltas[[#This Row],[Resuelta]])</f>
        <v>6</v>
      </c>
      <c r="Q1551" s="1">
        <f>_xlfn.PERCENTILE.INC(Tabla1_Resueltas[CicleTime],0.85)</f>
        <v>28</v>
      </c>
      <c r="R1551" s="1">
        <f>_xlfn.PERCENTILE.INC(Tabla1_Resueltas[CicleTime],0.7)</f>
        <v>9</v>
      </c>
      <c r="S1551" s="1">
        <f>_xlfn.PERCENTILE.INC(Tabla1_Resueltas[CicleTime],0.5)</f>
        <v>3</v>
      </c>
    </row>
    <row r="1552" spans="1:19" x14ac:dyDescent="0.35">
      <c r="A1552" t="s">
        <v>19</v>
      </c>
      <c r="B1552" t="s">
        <v>2086</v>
      </c>
      <c r="C1552" t="s">
        <v>20</v>
      </c>
      <c r="D1552" t="s">
        <v>132</v>
      </c>
      <c r="E1552" t="s">
        <v>1580</v>
      </c>
      <c r="F1552">
        <v>5226006</v>
      </c>
      <c r="G1552" s="2">
        <v>44734</v>
      </c>
      <c r="H1552" s="2">
        <v>44776</v>
      </c>
      <c r="I1552" s="2">
        <v>44734</v>
      </c>
      <c r="J1552" s="2">
        <v>44735</v>
      </c>
      <c r="K1552" t="s">
        <v>1037</v>
      </c>
      <c r="L1552" s="2">
        <v>44735</v>
      </c>
      <c r="M1552" s="1">
        <f>Tabla1_Resueltas[[#This Row],[Resuelta]]-Tabla1_Resueltas[[#This Row],[Creada]]</f>
        <v>1</v>
      </c>
      <c r="N1552" s="1">
        <f>Tabla1_Resueltas[[#This Row],[Fecha Fin Escalado]]-Tabla1_Resueltas[[#This Row],[Fecha Inicio Escalado]]</f>
        <v>1</v>
      </c>
      <c r="O1552" s="1">
        <f>YEAR(Tabla1_Resueltas[[#This Row],[Resuelta]])</f>
        <v>2022</v>
      </c>
      <c r="P1552" s="1">
        <f>MONTH(Tabla1_Resueltas[[#This Row],[Resuelta]])</f>
        <v>6</v>
      </c>
      <c r="Q1552" s="1">
        <f>_xlfn.PERCENTILE.INC(Tabla1_Resueltas[CicleTime],0.85)</f>
        <v>28</v>
      </c>
      <c r="R1552" s="1">
        <f>_xlfn.PERCENTILE.INC(Tabla1_Resueltas[CicleTime],0.7)</f>
        <v>9</v>
      </c>
      <c r="S1552" s="1">
        <f>_xlfn.PERCENTILE.INC(Tabla1_Resueltas[CicleTime],0.5)</f>
        <v>3</v>
      </c>
    </row>
    <row r="1553" spans="1:19" x14ac:dyDescent="0.35">
      <c r="A1553" t="s">
        <v>19</v>
      </c>
      <c r="B1553" t="s">
        <v>2086</v>
      </c>
      <c r="C1553" t="s">
        <v>20</v>
      </c>
      <c r="D1553" t="s">
        <v>132</v>
      </c>
      <c r="E1553" t="s">
        <v>1581</v>
      </c>
      <c r="F1553">
        <v>5225983</v>
      </c>
      <c r="G1553" s="2">
        <v>44734</v>
      </c>
      <c r="H1553" s="2">
        <v>44776</v>
      </c>
      <c r="I1553" s="2">
        <v>44734</v>
      </c>
      <c r="J1553" s="2">
        <v>44735</v>
      </c>
      <c r="K1553" t="s">
        <v>1037</v>
      </c>
      <c r="L1553" s="2">
        <v>44735</v>
      </c>
      <c r="M1553" s="1">
        <f>Tabla1_Resueltas[[#This Row],[Resuelta]]-Tabla1_Resueltas[[#This Row],[Creada]]</f>
        <v>1</v>
      </c>
      <c r="N1553" s="1">
        <f>Tabla1_Resueltas[[#This Row],[Fecha Fin Escalado]]-Tabla1_Resueltas[[#This Row],[Fecha Inicio Escalado]]</f>
        <v>1</v>
      </c>
      <c r="O1553" s="1">
        <f>YEAR(Tabla1_Resueltas[[#This Row],[Resuelta]])</f>
        <v>2022</v>
      </c>
      <c r="P1553" s="1">
        <f>MONTH(Tabla1_Resueltas[[#This Row],[Resuelta]])</f>
        <v>6</v>
      </c>
      <c r="Q1553" s="1">
        <f>_xlfn.PERCENTILE.INC(Tabla1_Resueltas[CicleTime],0.85)</f>
        <v>28</v>
      </c>
      <c r="R1553" s="1">
        <f>_xlfn.PERCENTILE.INC(Tabla1_Resueltas[CicleTime],0.7)</f>
        <v>9</v>
      </c>
      <c r="S1553" s="1">
        <f>_xlfn.PERCENTILE.INC(Tabla1_Resueltas[CicleTime],0.5)</f>
        <v>3</v>
      </c>
    </row>
    <row r="1554" spans="1:19" x14ac:dyDescent="0.35">
      <c r="A1554" t="s">
        <v>19</v>
      </c>
      <c r="B1554" t="s">
        <v>2086</v>
      </c>
      <c r="C1554" t="s">
        <v>20</v>
      </c>
      <c r="D1554" t="s">
        <v>132</v>
      </c>
      <c r="E1554" t="s">
        <v>1582</v>
      </c>
      <c r="F1554">
        <v>5225976</v>
      </c>
      <c r="G1554" s="2">
        <v>44734</v>
      </c>
      <c r="H1554" s="2">
        <v>44776</v>
      </c>
      <c r="I1554" s="2">
        <v>44734</v>
      </c>
      <c r="J1554" s="2">
        <v>44734</v>
      </c>
      <c r="K1554" t="s">
        <v>1037</v>
      </c>
      <c r="L1554" s="2">
        <v>44734</v>
      </c>
      <c r="M1554" s="1">
        <f>Tabla1_Resueltas[[#This Row],[Resuelta]]-Tabla1_Resueltas[[#This Row],[Creada]]</f>
        <v>0</v>
      </c>
      <c r="N1554" s="1">
        <f>Tabla1_Resueltas[[#This Row],[Fecha Fin Escalado]]-Tabla1_Resueltas[[#This Row],[Fecha Inicio Escalado]]</f>
        <v>0</v>
      </c>
      <c r="O1554" s="1">
        <f>YEAR(Tabla1_Resueltas[[#This Row],[Resuelta]])</f>
        <v>2022</v>
      </c>
      <c r="P1554" s="1">
        <f>MONTH(Tabla1_Resueltas[[#This Row],[Resuelta]])</f>
        <v>6</v>
      </c>
      <c r="Q1554" s="1">
        <f>_xlfn.PERCENTILE.INC(Tabla1_Resueltas[CicleTime],0.85)</f>
        <v>28</v>
      </c>
      <c r="R1554" s="1">
        <f>_xlfn.PERCENTILE.INC(Tabla1_Resueltas[CicleTime],0.7)</f>
        <v>9</v>
      </c>
      <c r="S1554" s="1">
        <f>_xlfn.PERCENTILE.INC(Tabla1_Resueltas[CicleTime],0.5)</f>
        <v>3</v>
      </c>
    </row>
    <row r="1555" spans="1:19" x14ac:dyDescent="0.35">
      <c r="A1555" t="s">
        <v>19</v>
      </c>
      <c r="B1555" t="s">
        <v>2088</v>
      </c>
      <c r="C1555" t="s">
        <v>18</v>
      </c>
      <c r="D1555" t="s">
        <v>132</v>
      </c>
      <c r="E1555" t="s">
        <v>1583</v>
      </c>
      <c r="F1555">
        <v>5224318</v>
      </c>
      <c r="G1555" s="2">
        <v>44733</v>
      </c>
      <c r="H1555" s="2">
        <v>44776</v>
      </c>
      <c r="I1555" s="2"/>
      <c r="J1555" s="2"/>
      <c r="K1555" t="s">
        <v>1037</v>
      </c>
      <c r="L1555" s="2">
        <v>44733</v>
      </c>
      <c r="M1555" s="1">
        <f>Tabla1_Resueltas[[#This Row],[Resuelta]]-Tabla1_Resueltas[[#This Row],[Creada]]</f>
        <v>0</v>
      </c>
      <c r="N1555" s="1">
        <f>Tabla1_Resueltas[[#This Row],[Fecha Fin Escalado]]-Tabla1_Resueltas[[#This Row],[Fecha Inicio Escalado]]</f>
        <v>0</v>
      </c>
      <c r="O1555" s="1">
        <f>YEAR(Tabla1_Resueltas[[#This Row],[Resuelta]])</f>
        <v>2022</v>
      </c>
      <c r="P1555" s="1">
        <f>MONTH(Tabla1_Resueltas[[#This Row],[Resuelta]])</f>
        <v>6</v>
      </c>
      <c r="Q1555" s="1">
        <f>_xlfn.PERCENTILE.INC(Tabla1_Resueltas[CicleTime],0.85)</f>
        <v>28</v>
      </c>
      <c r="R1555" s="1">
        <f>_xlfn.PERCENTILE.INC(Tabla1_Resueltas[CicleTime],0.7)</f>
        <v>9</v>
      </c>
      <c r="S1555" s="1">
        <f>_xlfn.PERCENTILE.INC(Tabla1_Resueltas[CicleTime],0.5)</f>
        <v>3</v>
      </c>
    </row>
    <row r="1556" spans="1:19" x14ac:dyDescent="0.35">
      <c r="A1556" t="s">
        <v>19</v>
      </c>
      <c r="B1556" t="s">
        <v>2089</v>
      </c>
      <c r="C1556" t="s">
        <v>20</v>
      </c>
      <c r="D1556" t="s">
        <v>132</v>
      </c>
      <c r="E1556" t="s">
        <v>1585</v>
      </c>
      <c r="F1556">
        <v>5220561</v>
      </c>
      <c r="G1556" s="2">
        <v>44733</v>
      </c>
      <c r="H1556" s="2">
        <v>44776</v>
      </c>
      <c r="I1556" s="2"/>
      <c r="J1556" s="2"/>
      <c r="K1556" t="s">
        <v>1037</v>
      </c>
      <c r="L1556" s="2">
        <v>44733</v>
      </c>
      <c r="M1556" s="1">
        <f>Tabla1_Resueltas[[#This Row],[Resuelta]]-Tabla1_Resueltas[[#This Row],[Creada]]</f>
        <v>0</v>
      </c>
      <c r="N1556" s="1">
        <f>Tabla1_Resueltas[[#This Row],[Fecha Fin Escalado]]-Tabla1_Resueltas[[#This Row],[Fecha Inicio Escalado]]</f>
        <v>0</v>
      </c>
      <c r="O1556" s="1">
        <f>YEAR(Tabla1_Resueltas[[#This Row],[Resuelta]])</f>
        <v>2022</v>
      </c>
      <c r="P1556" s="1">
        <f>MONTH(Tabla1_Resueltas[[#This Row],[Resuelta]])</f>
        <v>6</v>
      </c>
      <c r="Q1556" s="1">
        <f>_xlfn.PERCENTILE.INC(Tabla1_Resueltas[CicleTime],0.85)</f>
        <v>28</v>
      </c>
      <c r="R1556" s="1">
        <f>_xlfn.PERCENTILE.INC(Tabla1_Resueltas[CicleTime],0.7)</f>
        <v>9</v>
      </c>
      <c r="S1556" s="1">
        <f>_xlfn.PERCENTILE.INC(Tabla1_Resueltas[CicleTime],0.5)</f>
        <v>3</v>
      </c>
    </row>
    <row r="1557" spans="1:19" x14ac:dyDescent="0.35">
      <c r="A1557" t="s">
        <v>19</v>
      </c>
      <c r="B1557" t="s">
        <v>2086</v>
      </c>
      <c r="C1557" t="s">
        <v>20</v>
      </c>
      <c r="D1557" t="s">
        <v>132</v>
      </c>
      <c r="E1557" t="s">
        <v>1586</v>
      </c>
      <c r="F1557">
        <v>5220203</v>
      </c>
      <c r="G1557" s="2">
        <v>44733</v>
      </c>
      <c r="H1557" s="2">
        <v>44776</v>
      </c>
      <c r="I1557" s="2"/>
      <c r="J1557" s="2"/>
      <c r="K1557" t="s">
        <v>1037</v>
      </c>
      <c r="L1557" s="2">
        <v>44734</v>
      </c>
      <c r="M1557" s="1">
        <f>Tabla1_Resueltas[[#This Row],[Resuelta]]-Tabla1_Resueltas[[#This Row],[Creada]]</f>
        <v>1</v>
      </c>
      <c r="N1557" s="1">
        <f>Tabla1_Resueltas[[#This Row],[Fecha Fin Escalado]]-Tabla1_Resueltas[[#This Row],[Fecha Inicio Escalado]]</f>
        <v>0</v>
      </c>
      <c r="O1557" s="1">
        <f>YEAR(Tabla1_Resueltas[[#This Row],[Resuelta]])</f>
        <v>2022</v>
      </c>
      <c r="P1557" s="1">
        <f>MONTH(Tabla1_Resueltas[[#This Row],[Resuelta]])</f>
        <v>6</v>
      </c>
      <c r="Q1557" s="1">
        <f>_xlfn.PERCENTILE.INC(Tabla1_Resueltas[CicleTime],0.85)</f>
        <v>28</v>
      </c>
      <c r="R1557" s="1">
        <f>_xlfn.PERCENTILE.INC(Tabla1_Resueltas[CicleTime],0.7)</f>
        <v>9</v>
      </c>
      <c r="S1557" s="1">
        <f>_xlfn.PERCENTILE.INC(Tabla1_Resueltas[CicleTime],0.5)</f>
        <v>3</v>
      </c>
    </row>
    <row r="1558" spans="1:19" x14ac:dyDescent="0.35">
      <c r="A1558" t="s">
        <v>19</v>
      </c>
      <c r="B1558" t="s">
        <v>2084</v>
      </c>
      <c r="C1558" t="s">
        <v>20</v>
      </c>
      <c r="D1558" t="s">
        <v>132</v>
      </c>
      <c r="E1558" t="s">
        <v>1587</v>
      </c>
      <c r="F1558">
        <v>5219575</v>
      </c>
      <c r="G1558" s="2">
        <v>44733</v>
      </c>
      <c r="H1558" s="2">
        <v>44776</v>
      </c>
      <c r="I1558" s="2"/>
      <c r="J1558" s="2"/>
      <c r="K1558" t="s">
        <v>1037</v>
      </c>
      <c r="L1558" s="2">
        <v>44733</v>
      </c>
      <c r="M1558" s="1">
        <f>Tabla1_Resueltas[[#This Row],[Resuelta]]-Tabla1_Resueltas[[#This Row],[Creada]]</f>
        <v>0</v>
      </c>
      <c r="N1558" s="1">
        <f>Tabla1_Resueltas[[#This Row],[Fecha Fin Escalado]]-Tabla1_Resueltas[[#This Row],[Fecha Inicio Escalado]]</f>
        <v>0</v>
      </c>
      <c r="O1558" s="1">
        <f>YEAR(Tabla1_Resueltas[[#This Row],[Resuelta]])</f>
        <v>2022</v>
      </c>
      <c r="P1558" s="1">
        <f>MONTH(Tabla1_Resueltas[[#This Row],[Resuelta]])</f>
        <v>6</v>
      </c>
      <c r="Q1558" s="1">
        <f>_xlfn.PERCENTILE.INC(Tabla1_Resueltas[CicleTime],0.85)</f>
        <v>28</v>
      </c>
      <c r="R1558" s="1">
        <f>_xlfn.PERCENTILE.INC(Tabla1_Resueltas[CicleTime],0.7)</f>
        <v>9</v>
      </c>
      <c r="S1558" s="1">
        <f>_xlfn.PERCENTILE.INC(Tabla1_Resueltas[CicleTime],0.5)</f>
        <v>3</v>
      </c>
    </row>
    <row r="1559" spans="1:19" x14ac:dyDescent="0.35">
      <c r="A1559" t="s">
        <v>19</v>
      </c>
      <c r="B1559" t="s">
        <v>2086</v>
      </c>
      <c r="C1559" t="s">
        <v>20</v>
      </c>
      <c r="D1559" t="s">
        <v>132</v>
      </c>
      <c r="E1559" t="s">
        <v>1588</v>
      </c>
      <c r="F1559">
        <v>5214204</v>
      </c>
      <c r="G1559" s="2">
        <v>44732</v>
      </c>
      <c r="H1559" s="2">
        <v>44776</v>
      </c>
      <c r="I1559" s="2"/>
      <c r="J1559" s="2"/>
      <c r="K1559" t="s">
        <v>1037</v>
      </c>
      <c r="L1559" s="2">
        <v>44732</v>
      </c>
      <c r="M1559" s="1">
        <f>Tabla1_Resueltas[[#This Row],[Resuelta]]-Tabla1_Resueltas[[#This Row],[Creada]]</f>
        <v>0</v>
      </c>
      <c r="N1559" s="1">
        <f>Tabla1_Resueltas[[#This Row],[Fecha Fin Escalado]]-Tabla1_Resueltas[[#This Row],[Fecha Inicio Escalado]]</f>
        <v>0</v>
      </c>
      <c r="O1559" s="1">
        <f>YEAR(Tabla1_Resueltas[[#This Row],[Resuelta]])</f>
        <v>2022</v>
      </c>
      <c r="P1559" s="1">
        <f>MONTH(Tabla1_Resueltas[[#This Row],[Resuelta]])</f>
        <v>6</v>
      </c>
      <c r="Q1559" s="1">
        <f>_xlfn.PERCENTILE.INC(Tabla1_Resueltas[CicleTime],0.85)</f>
        <v>28</v>
      </c>
      <c r="R1559" s="1">
        <f>_xlfn.PERCENTILE.INC(Tabla1_Resueltas[CicleTime],0.7)</f>
        <v>9</v>
      </c>
      <c r="S1559" s="1">
        <f>_xlfn.PERCENTILE.INC(Tabla1_Resueltas[CicleTime],0.5)</f>
        <v>3</v>
      </c>
    </row>
    <row r="1560" spans="1:19" x14ac:dyDescent="0.35">
      <c r="A1560" t="s">
        <v>19</v>
      </c>
      <c r="B1560" t="s">
        <v>2086</v>
      </c>
      <c r="C1560" t="s">
        <v>43</v>
      </c>
      <c r="D1560" t="s">
        <v>132</v>
      </c>
      <c r="E1560" t="s">
        <v>1589</v>
      </c>
      <c r="F1560">
        <v>5214183</v>
      </c>
      <c r="G1560" s="2">
        <v>44732</v>
      </c>
      <c r="H1560" s="2">
        <v>44776</v>
      </c>
      <c r="I1560" s="2">
        <v>44732</v>
      </c>
      <c r="J1560" s="2">
        <v>44733</v>
      </c>
      <c r="K1560" t="s">
        <v>1037</v>
      </c>
      <c r="L1560" s="2">
        <v>44733</v>
      </c>
      <c r="M1560" s="1">
        <f>Tabla1_Resueltas[[#This Row],[Resuelta]]-Tabla1_Resueltas[[#This Row],[Creada]]</f>
        <v>1</v>
      </c>
      <c r="N1560" s="1">
        <f>Tabla1_Resueltas[[#This Row],[Fecha Fin Escalado]]-Tabla1_Resueltas[[#This Row],[Fecha Inicio Escalado]]</f>
        <v>1</v>
      </c>
      <c r="O1560" s="1">
        <f>YEAR(Tabla1_Resueltas[[#This Row],[Resuelta]])</f>
        <v>2022</v>
      </c>
      <c r="P1560" s="1">
        <f>MONTH(Tabla1_Resueltas[[#This Row],[Resuelta]])</f>
        <v>6</v>
      </c>
      <c r="Q1560" s="1">
        <f>_xlfn.PERCENTILE.INC(Tabla1_Resueltas[CicleTime],0.85)</f>
        <v>28</v>
      </c>
      <c r="R1560" s="1">
        <f>_xlfn.PERCENTILE.INC(Tabla1_Resueltas[CicleTime],0.7)</f>
        <v>9</v>
      </c>
      <c r="S1560" s="1">
        <f>_xlfn.PERCENTILE.INC(Tabla1_Resueltas[CicleTime],0.5)</f>
        <v>3</v>
      </c>
    </row>
    <row r="1561" spans="1:19" x14ac:dyDescent="0.35">
      <c r="A1561" t="s">
        <v>19</v>
      </c>
      <c r="B1561" t="s">
        <v>2086</v>
      </c>
      <c r="C1561" t="s">
        <v>43</v>
      </c>
      <c r="D1561" t="s">
        <v>132</v>
      </c>
      <c r="E1561" t="s">
        <v>1590</v>
      </c>
      <c r="F1561">
        <v>5214176</v>
      </c>
      <c r="G1561" s="2">
        <v>44732</v>
      </c>
      <c r="H1561" s="2">
        <v>44776</v>
      </c>
      <c r="I1561" s="2">
        <v>44732</v>
      </c>
      <c r="J1561" s="2">
        <v>44733</v>
      </c>
      <c r="K1561" t="s">
        <v>1037</v>
      </c>
      <c r="L1561" s="2">
        <v>44733</v>
      </c>
      <c r="M1561" s="1">
        <f>Tabla1_Resueltas[[#This Row],[Resuelta]]-Tabla1_Resueltas[[#This Row],[Creada]]</f>
        <v>1</v>
      </c>
      <c r="N1561" s="1">
        <f>Tabla1_Resueltas[[#This Row],[Fecha Fin Escalado]]-Tabla1_Resueltas[[#This Row],[Fecha Inicio Escalado]]</f>
        <v>1</v>
      </c>
      <c r="O1561" s="1">
        <f>YEAR(Tabla1_Resueltas[[#This Row],[Resuelta]])</f>
        <v>2022</v>
      </c>
      <c r="P1561" s="1">
        <f>MONTH(Tabla1_Resueltas[[#This Row],[Resuelta]])</f>
        <v>6</v>
      </c>
      <c r="Q1561" s="1">
        <f>_xlfn.PERCENTILE.INC(Tabla1_Resueltas[CicleTime],0.85)</f>
        <v>28</v>
      </c>
      <c r="R1561" s="1">
        <f>_xlfn.PERCENTILE.INC(Tabla1_Resueltas[CicleTime],0.7)</f>
        <v>9</v>
      </c>
      <c r="S1561" s="1">
        <f>_xlfn.PERCENTILE.INC(Tabla1_Resueltas[CicleTime],0.5)</f>
        <v>3</v>
      </c>
    </row>
    <row r="1562" spans="1:19" x14ac:dyDescent="0.35">
      <c r="A1562" t="s">
        <v>19</v>
      </c>
      <c r="B1562" t="s">
        <v>2084</v>
      </c>
      <c r="C1562" t="s">
        <v>20</v>
      </c>
      <c r="D1562" t="s">
        <v>132</v>
      </c>
      <c r="E1562" t="s">
        <v>1592</v>
      </c>
      <c r="F1562">
        <v>5214037</v>
      </c>
      <c r="G1562" s="2">
        <v>44732</v>
      </c>
      <c r="H1562" s="2">
        <v>44776</v>
      </c>
      <c r="I1562" s="2">
        <v>44732</v>
      </c>
      <c r="J1562" s="2">
        <v>44732</v>
      </c>
      <c r="K1562" t="s">
        <v>1037</v>
      </c>
      <c r="L1562" s="2">
        <v>44732</v>
      </c>
      <c r="M1562" s="1">
        <f>Tabla1_Resueltas[[#This Row],[Resuelta]]-Tabla1_Resueltas[[#This Row],[Creada]]</f>
        <v>0</v>
      </c>
      <c r="N1562" s="1">
        <f>Tabla1_Resueltas[[#This Row],[Fecha Fin Escalado]]-Tabla1_Resueltas[[#This Row],[Fecha Inicio Escalado]]</f>
        <v>0</v>
      </c>
      <c r="O1562" s="1">
        <f>YEAR(Tabla1_Resueltas[[#This Row],[Resuelta]])</f>
        <v>2022</v>
      </c>
      <c r="P1562" s="1">
        <f>MONTH(Tabla1_Resueltas[[#This Row],[Resuelta]])</f>
        <v>6</v>
      </c>
      <c r="Q1562" s="1">
        <f>_xlfn.PERCENTILE.INC(Tabla1_Resueltas[CicleTime],0.85)</f>
        <v>28</v>
      </c>
      <c r="R1562" s="1">
        <f>_xlfn.PERCENTILE.INC(Tabla1_Resueltas[CicleTime],0.7)</f>
        <v>9</v>
      </c>
      <c r="S1562" s="1">
        <f>_xlfn.PERCENTILE.INC(Tabla1_Resueltas[CicleTime],0.5)</f>
        <v>3</v>
      </c>
    </row>
    <row r="1563" spans="1:19" x14ac:dyDescent="0.35">
      <c r="A1563" t="s">
        <v>19</v>
      </c>
      <c r="B1563" t="s">
        <v>2084</v>
      </c>
      <c r="C1563" t="s">
        <v>20</v>
      </c>
      <c r="D1563" t="s">
        <v>132</v>
      </c>
      <c r="E1563" t="s">
        <v>1593</v>
      </c>
      <c r="F1563">
        <v>5213884</v>
      </c>
      <c r="G1563" s="2">
        <v>44732</v>
      </c>
      <c r="H1563" s="2">
        <v>44776</v>
      </c>
      <c r="I1563" s="2"/>
      <c r="J1563" s="2"/>
      <c r="K1563" t="s">
        <v>1037</v>
      </c>
      <c r="L1563" s="2">
        <v>44732</v>
      </c>
      <c r="M1563" s="1">
        <f>Tabla1_Resueltas[[#This Row],[Resuelta]]-Tabla1_Resueltas[[#This Row],[Creada]]</f>
        <v>0</v>
      </c>
      <c r="N1563" s="1">
        <f>Tabla1_Resueltas[[#This Row],[Fecha Fin Escalado]]-Tabla1_Resueltas[[#This Row],[Fecha Inicio Escalado]]</f>
        <v>0</v>
      </c>
      <c r="O1563" s="1">
        <f>YEAR(Tabla1_Resueltas[[#This Row],[Resuelta]])</f>
        <v>2022</v>
      </c>
      <c r="P1563" s="1">
        <f>MONTH(Tabla1_Resueltas[[#This Row],[Resuelta]])</f>
        <v>6</v>
      </c>
      <c r="Q1563" s="1">
        <f>_xlfn.PERCENTILE.INC(Tabla1_Resueltas[CicleTime],0.85)</f>
        <v>28</v>
      </c>
      <c r="R1563" s="1">
        <f>_xlfn.PERCENTILE.INC(Tabla1_Resueltas[CicleTime],0.7)</f>
        <v>9</v>
      </c>
      <c r="S1563" s="1">
        <f>_xlfn.PERCENTILE.INC(Tabla1_Resueltas[CicleTime],0.5)</f>
        <v>3</v>
      </c>
    </row>
    <row r="1564" spans="1:19" x14ac:dyDescent="0.35">
      <c r="A1564" t="s">
        <v>19</v>
      </c>
      <c r="B1564" t="s">
        <v>2084</v>
      </c>
      <c r="C1564" t="s">
        <v>20</v>
      </c>
      <c r="D1564" t="s">
        <v>132</v>
      </c>
      <c r="E1564" t="s">
        <v>1594</v>
      </c>
      <c r="F1564">
        <v>5208386</v>
      </c>
      <c r="G1564" s="2">
        <v>44729</v>
      </c>
      <c r="H1564" s="2">
        <v>44776</v>
      </c>
      <c r="I1564" s="2">
        <v>44729</v>
      </c>
      <c r="J1564" s="2">
        <v>44732</v>
      </c>
      <c r="K1564" t="s">
        <v>1037</v>
      </c>
      <c r="L1564" s="2">
        <v>44732</v>
      </c>
      <c r="M1564" s="1">
        <f>Tabla1_Resueltas[[#This Row],[Resuelta]]-Tabla1_Resueltas[[#This Row],[Creada]]</f>
        <v>3</v>
      </c>
      <c r="N1564" s="1">
        <f>Tabla1_Resueltas[[#This Row],[Fecha Fin Escalado]]-Tabla1_Resueltas[[#This Row],[Fecha Inicio Escalado]]</f>
        <v>3</v>
      </c>
      <c r="O1564" s="1">
        <f>YEAR(Tabla1_Resueltas[[#This Row],[Resuelta]])</f>
        <v>2022</v>
      </c>
      <c r="P1564" s="1">
        <f>MONTH(Tabla1_Resueltas[[#This Row],[Resuelta]])</f>
        <v>6</v>
      </c>
      <c r="Q1564" s="1">
        <f>_xlfn.PERCENTILE.INC(Tabla1_Resueltas[CicleTime],0.85)</f>
        <v>28</v>
      </c>
      <c r="R1564" s="1">
        <f>_xlfn.PERCENTILE.INC(Tabla1_Resueltas[CicleTime],0.7)</f>
        <v>9</v>
      </c>
      <c r="S1564" s="1">
        <f>_xlfn.PERCENTILE.INC(Tabla1_Resueltas[CicleTime],0.5)</f>
        <v>3</v>
      </c>
    </row>
    <row r="1565" spans="1:19" x14ac:dyDescent="0.35">
      <c r="A1565" t="s">
        <v>17</v>
      </c>
      <c r="B1565" t="s">
        <v>2083</v>
      </c>
      <c r="C1565" t="s">
        <v>20</v>
      </c>
      <c r="D1565" t="s">
        <v>132</v>
      </c>
      <c r="E1565" t="s">
        <v>1595</v>
      </c>
      <c r="F1565">
        <v>5208232</v>
      </c>
      <c r="G1565" s="2">
        <v>44729</v>
      </c>
      <c r="H1565" s="2">
        <v>44777</v>
      </c>
      <c r="I1565" s="2"/>
      <c r="J1565" s="2"/>
      <c r="K1565" t="s">
        <v>1037</v>
      </c>
      <c r="L1565" s="2">
        <v>44729</v>
      </c>
      <c r="M1565" s="1">
        <f>Tabla1_Resueltas[[#This Row],[Resuelta]]-Tabla1_Resueltas[[#This Row],[Creada]]</f>
        <v>0</v>
      </c>
      <c r="N1565" s="1">
        <f>Tabla1_Resueltas[[#This Row],[Fecha Fin Escalado]]-Tabla1_Resueltas[[#This Row],[Fecha Inicio Escalado]]</f>
        <v>0</v>
      </c>
      <c r="O1565" s="1">
        <f>YEAR(Tabla1_Resueltas[[#This Row],[Resuelta]])</f>
        <v>2022</v>
      </c>
      <c r="P1565" s="1">
        <f>MONTH(Tabla1_Resueltas[[#This Row],[Resuelta]])</f>
        <v>6</v>
      </c>
      <c r="Q1565" s="1">
        <f>_xlfn.PERCENTILE.INC(Tabla1_Resueltas[CicleTime],0.85)</f>
        <v>28</v>
      </c>
      <c r="R1565" s="1">
        <f>_xlfn.PERCENTILE.INC(Tabla1_Resueltas[CicleTime],0.7)</f>
        <v>9</v>
      </c>
      <c r="S1565" s="1">
        <f>_xlfn.PERCENTILE.INC(Tabla1_Resueltas[CicleTime],0.5)</f>
        <v>3</v>
      </c>
    </row>
    <row r="1566" spans="1:19" x14ac:dyDescent="0.35">
      <c r="A1566" t="s">
        <v>19</v>
      </c>
      <c r="B1566" t="s">
        <v>2084</v>
      </c>
      <c r="C1566" t="s">
        <v>20</v>
      </c>
      <c r="D1566" t="s">
        <v>132</v>
      </c>
      <c r="E1566" t="s">
        <v>1596</v>
      </c>
      <c r="F1566">
        <v>5205896</v>
      </c>
      <c r="G1566" s="2">
        <v>44729</v>
      </c>
      <c r="H1566" s="2">
        <v>44776</v>
      </c>
      <c r="I1566" s="2"/>
      <c r="J1566" s="2"/>
      <c r="K1566" t="s">
        <v>1037</v>
      </c>
      <c r="L1566" s="2">
        <v>44729</v>
      </c>
      <c r="M1566" s="1">
        <f>Tabla1_Resueltas[[#This Row],[Resuelta]]-Tabla1_Resueltas[[#This Row],[Creada]]</f>
        <v>0</v>
      </c>
      <c r="N1566" s="1">
        <f>Tabla1_Resueltas[[#This Row],[Fecha Fin Escalado]]-Tabla1_Resueltas[[#This Row],[Fecha Inicio Escalado]]</f>
        <v>0</v>
      </c>
      <c r="O1566" s="1">
        <f>YEAR(Tabla1_Resueltas[[#This Row],[Resuelta]])</f>
        <v>2022</v>
      </c>
      <c r="P1566" s="1">
        <f>MONTH(Tabla1_Resueltas[[#This Row],[Resuelta]])</f>
        <v>6</v>
      </c>
      <c r="Q1566" s="1">
        <f>_xlfn.PERCENTILE.INC(Tabla1_Resueltas[CicleTime],0.85)</f>
        <v>28</v>
      </c>
      <c r="R1566" s="1">
        <f>_xlfn.PERCENTILE.INC(Tabla1_Resueltas[CicleTime],0.7)</f>
        <v>9</v>
      </c>
      <c r="S1566" s="1">
        <f>_xlfn.PERCENTILE.INC(Tabla1_Resueltas[CicleTime],0.5)</f>
        <v>3</v>
      </c>
    </row>
    <row r="1567" spans="1:19" x14ac:dyDescent="0.35">
      <c r="A1567" t="s">
        <v>19</v>
      </c>
      <c r="B1567" t="s">
        <v>2088</v>
      </c>
      <c r="C1567" t="s">
        <v>20</v>
      </c>
      <c r="D1567" t="s">
        <v>132</v>
      </c>
      <c r="E1567" t="s">
        <v>1597</v>
      </c>
      <c r="F1567">
        <v>5205644</v>
      </c>
      <c r="G1567" s="2">
        <v>44729</v>
      </c>
      <c r="H1567" s="2">
        <v>44776</v>
      </c>
      <c r="I1567" s="2"/>
      <c r="J1567" s="2"/>
      <c r="K1567" t="s">
        <v>1037</v>
      </c>
      <c r="L1567" s="2">
        <v>44729</v>
      </c>
      <c r="M1567" s="1">
        <f>Tabla1_Resueltas[[#This Row],[Resuelta]]-Tabla1_Resueltas[[#This Row],[Creada]]</f>
        <v>0</v>
      </c>
      <c r="N1567" s="1">
        <f>Tabla1_Resueltas[[#This Row],[Fecha Fin Escalado]]-Tabla1_Resueltas[[#This Row],[Fecha Inicio Escalado]]</f>
        <v>0</v>
      </c>
      <c r="O1567" s="1">
        <f>YEAR(Tabla1_Resueltas[[#This Row],[Resuelta]])</f>
        <v>2022</v>
      </c>
      <c r="P1567" s="1">
        <f>MONTH(Tabla1_Resueltas[[#This Row],[Resuelta]])</f>
        <v>6</v>
      </c>
      <c r="Q1567" s="1">
        <f>_xlfn.PERCENTILE.INC(Tabla1_Resueltas[CicleTime],0.85)</f>
        <v>28</v>
      </c>
      <c r="R1567" s="1">
        <f>_xlfn.PERCENTILE.INC(Tabla1_Resueltas[CicleTime],0.7)</f>
        <v>9</v>
      </c>
      <c r="S1567" s="1">
        <f>_xlfn.PERCENTILE.INC(Tabla1_Resueltas[CicleTime],0.5)</f>
        <v>3</v>
      </c>
    </row>
    <row r="1568" spans="1:19" x14ac:dyDescent="0.35">
      <c r="A1568" t="s">
        <v>17</v>
      </c>
      <c r="B1568" t="s">
        <v>2083</v>
      </c>
      <c r="C1568" t="s">
        <v>20</v>
      </c>
      <c r="D1568" t="s">
        <v>132</v>
      </c>
      <c r="E1568" t="s">
        <v>1598</v>
      </c>
      <c r="F1568">
        <v>5201823</v>
      </c>
      <c r="G1568" s="2">
        <v>44728</v>
      </c>
      <c r="H1568" s="2">
        <v>44776</v>
      </c>
      <c r="I1568" s="2"/>
      <c r="J1568" s="2"/>
      <c r="K1568" t="s">
        <v>1037</v>
      </c>
      <c r="L1568" s="2">
        <v>44740</v>
      </c>
      <c r="M1568" s="1">
        <f>Tabla1_Resueltas[[#This Row],[Resuelta]]-Tabla1_Resueltas[[#This Row],[Creada]]</f>
        <v>12</v>
      </c>
      <c r="N1568" s="1">
        <f>Tabla1_Resueltas[[#This Row],[Fecha Fin Escalado]]-Tabla1_Resueltas[[#This Row],[Fecha Inicio Escalado]]</f>
        <v>0</v>
      </c>
      <c r="O1568" s="1">
        <f>YEAR(Tabla1_Resueltas[[#This Row],[Resuelta]])</f>
        <v>2022</v>
      </c>
      <c r="P1568" s="1">
        <f>MONTH(Tabla1_Resueltas[[#This Row],[Resuelta]])</f>
        <v>6</v>
      </c>
      <c r="Q1568" s="1">
        <f>_xlfn.PERCENTILE.INC(Tabla1_Resueltas[CicleTime],0.85)</f>
        <v>28</v>
      </c>
      <c r="R1568" s="1">
        <f>_xlfn.PERCENTILE.INC(Tabla1_Resueltas[CicleTime],0.7)</f>
        <v>9</v>
      </c>
      <c r="S1568" s="1">
        <f>_xlfn.PERCENTILE.INC(Tabla1_Resueltas[CicleTime],0.5)</f>
        <v>3</v>
      </c>
    </row>
    <row r="1569" spans="1:19" x14ac:dyDescent="0.35">
      <c r="A1569" t="s">
        <v>19</v>
      </c>
      <c r="B1569" t="s">
        <v>2084</v>
      </c>
      <c r="C1569" t="s">
        <v>20</v>
      </c>
      <c r="D1569" t="s">
        <v>132</v>
      </c>
      <c r="E1569" t="s">
        <v>1599</v>
      </c>
      <c r="F1569">
        <v>5200293</v>
      </c>
      <c r="G1569" s="2">
        <v>44728</v>
      </c>
      <c r="H1569" s="2">
        <v>44776</v>
      </c>
      <c r="I1569" s="2"/>
      <c r="J1569" s="2"/>
      <c r="K1569" t="s">
        <v>1037</v>
      </c>
      <c r="L1569" s="2">
        <v>44728</v>
      </c>
      <c r="M1569" s="1">
        <f>Tabla1_Resueltas[[#This Row],[Resuelta]]-Tabla1_Resueltas[[#This Row],[Creada]]</f>
        <v>0</v>
      </c>
      <c r="N1569" s="1">
        <f>Tabla1_Resueltas[[#This Row],[Fecha Fin Escalado]]-Tabla1_Resueltas[[#This Row],[Fecha Inicio Escalado]]</f>
        <v>0</v>
      </c>
      <c r="O1569" s="1">
        <f>YEAR(Tabla1_Resueltas[[#This Row],[Resuelta]])</f>
        <v>2022</v>
      </c>
      <c r="P1569" s="1">
        <f>MONTH(Tabla1_Resueltas[[#This Row],[Resuelta]])</f>
        <v>6</v>
      </c>
      <c r="Q1569" s="1">
        <f>_xlfn.PERCENTILE.INC(Tabla1_Resueltas[CicleTime],0.85)</f>
        <v>28</v>
      </c>
      <c r="R1569" s="1">
        <f>_xlfn.PERCENTILE.INC(Tabla1_Resueltas[CicleTime],0.7)</f>
        <v>9</v>
      </c>
      <c r="S1569" s="1">
        <f>_xlfn.PERCENTILE.INC(Tabla1_Resueltas[CicleTime],0.5)</f>
        <v>3</v>
      </c>
    </row>
    <row r="1570" spans="1:19" x14ac:dyDescent="0.35">
      <c r="A1570" t="s">
        <v>19</v>
      </c>
      <c r="B1570" t="s">
        <v>2084</v>
      </c>
      <c r="C1570" t="s">
        <v>20</v>
      </c>
      <c r="D1570" t="s">
        <v>132</v>
      </c>
      <c r="E1570" t="s">
        <v>1600</v>
      </c>
      <c r="F1570">
        <v>5200288</v>
      </c>
      <c r="G1570" s="2">
        <v>44728</v>
      </c>
      <c r="H1570" s="2">
        <v>44776</v>
      </c>
      <c r="I1570" s="2"/>
      <c r="J1570" s="2"/>
      <c r="K1570" t="s">
        <v>1037</v>
      </c>
      <c r="L1570" s="2">
        <v>44728</v>
      </c>
      <c r="M1570" s="1">
        <f>Tabla1_Resueltas[[#This Row],[Resuelta]]-Tabla1_Resueltas[[#This Row],[Creada]]</f>
        <v>0</v>
      </c>
      <c r="N1570" s="1">
        <f>Tabla1_Resueltas[[#This Row],[Fecha Fin Escalado]]-Tabla1_Resueltas[[#This Row],[Fecha Inicio Escalado]]</f>
        <v>0</v>
      </c>
      <c r="O1570" s="1">
        <f>YEAR(Tabla1_Resueltas[[#This Row],[Resuelta]])</f>
        <v>2022</v>
      </c>
      <c r="P1570" s="1">
        <f>MONTH(Tabla1_Resueltas[[#This Row],[Resuelta]])</f>
        <v>6</v>
      </c>
      <c r="Q1570" s="1">
        <f>_xlfn.PERCENTILE.INC(Tabla1_Resueltas[CicleTime],0.85)</f>
        <v>28</v>
      </c>
      <c r="R1570" s="1">
        <f>_xlfn.PERCENTILE.INC(Tabla1_Resueltas[CicleTime],0.7)</f>
        <v>9</v>
      </c>
      <c r="S1570" s="1">
        <f>_xlfn.PERCENTILE.INC(Tabla1_Resueltas[CicleTime],0.5)</f>
        <v>3</v>
      </c>
    </row>
    <row r="1571" spans="1:19" x14ac:dyDescent="0.35">
      <c r="A1571" t="s">
        <v>17</v>
      </c>
      <c r="B1571" t="s">
        <v>2091</v>
      </c>
      <c r="C1571" t="s">
        <v>18</v>
      </c>
      <c r="D1571" t="s">
        <v>132</v>
      </c>
      <c r="E1571" t="s">
        <v>1601</v>
      </c>
      <c r="F1571">
        <v>5197084</v>
      </c>
      <c r="G1571" s="2">
        <v>44727</v>
      </c>
      <c r="H1571" s="2">
        <v>44776</v>
      </c>
      <c r="I1571" s="2"/>
      <c r="J1571" s="2"/>
      <c r="K1571" t="s">
        <v>1037</v>
      </c>
      <c r="L1571" s="2">
        <v>44728</v>
      </c>
      <c r="M1571" s="1">
        <f>Tabla1_Resueltas[[#This Row],[Resuelta]]-Tabla1_Resueltas[[#This Row],[Creada]]</f>
        <v>1</v>
      </c>
      <c r="N1571" s="1">
        <f>Tabla1_Resueltas[[#This Row],[Fecha Fin Escalado]]-Tabla1_Resueltas[[#This Row],[Fecha Inicio Escalado]]</f>
        <v>0</v>
      </c>
      <c r="O1571" s="1">
        <f>YEAR(Tabla1_Resueltas[[#This Row],[Resuelta]])</f>
        <v>2022</v>
      </c>
      <c r="P1571" s="1">
        <f>MONTH(Tabla1_Resueltas[[#This Row],[Resuelta]])</f>
        <v>6</v>
      </c>
      <c r="Q1571" s="1">
        <f>_xlfn.PERCENTILE.INC(Tabla1_Resueltas[CicleTime],0.85)</f>
        <v>28</v>
      </c>
      <c r="R1571" s="1">
        <f>_xlfn.PERCENTILE.INC(Tabla1_Resueltas[CicleTime],0.7)</f>
        <v>9</v>
      </c>
      <c r="S1571" s="1">
        <f>_xlfn.PERCENTILE.INC(Tabla1_Resueltas[CicleTime],0.5)</f>
        <v>3</v>
      </c>
    </row>
    <row r="1572" spans="1:19" x14ac:dyDescent="0.35">
      <c r="A1572" t="s">
        <v>17</v>
      </c>
      <c r="B1572" t="s">
        <v>2083</v>
      </c>
      <c r="C1572" t="s">
        <v>18</v>
      </c>
      <c r="D1572" t="s">
        <v>132</v>
      </c>
      <c r="E1572" t="s">
        <v>1602</v>
      </c>
      <c r="F1572">
        <v>5196448</v>
      </c>
      <c r="G1572" s="2">
        <v>44727</v>
      </c>
      <c r="H1572" s="2">
        <v>44776</v>
      </c>
      <c r="I1572" s="2"/>
      <c r="J1572" s="2"/>
      <c r="K1572" t="s">
        <v>1037</v>
      </c>
      <c r="L1572" s="2">
        <v>44727</v>
      </c>
      <c r="M1572" s="1">
        <f>Tabla1_Resueltas[[#This Row],[Resuelta]]-Tabla1_Resueltas[[#This Row],[Creada]]</f>
        <v>0</v>
      </c>
      <c r="N1572" s="1">
        <f>Tabla1_Resueltas[[#This Row],[Fecha Fin Escalado]]-Tabla1_Resueltas[[#This Row],[Fecha Inicio Escalado]]</f>
        <v>0</v>
      </c>
      <c r="O1572" s="1">
        <f>YEAR(Tabla1_Resueltas[[#This Row],[Resuelta]])</f>
        <v>2022</v>
      </c>
      <c r="P1572" s="1">
        <f>MONTH(Tabla1_Resueltas[[#This Row],[Resuelta]])</f>
        <v>6</v>
      </c>
      <c r="Q1572" s="1">
        <f>_xlfn.PERCENTILE.INC(Tabla1_Resueltas[CicleTime],0.85)</f>
        <v>28</v>
      </c>
      <c r="R1572" s="1">
        <f>_xlfn.PERCENTILE.INC(Tabla1_Resueltas[CicleTime],0.7)</f>
        <v>9</v>
      </c>
      <c r="S1572" s="1">
        <f>_xlfn.PERCENTILE.INC(Tabla1_Resueltas[CicleTime],0.5)</f>
        <v>3</v>
      </c>
    </row>
    <row r="1573" spans="1:19" x14ac:dyDescent="0.35">
      <c r="A1573" t="s">
        <v>17</v>
      </c>
      <c r="B1573" t="s">
        <v>2083</v>
      </c>
      <c r="C1573" t="s">
        <v>18</v>
      </c>
      <c r="D1573" t="s">
        <v>132</v>
      </c>
      <c r="E1573" t="s">
        <v>1603</v>
      </c>
      <c r="F1573">
        <v>5196445</v>
      </c>
      <c r="G1573" s="2">
        <v>44727</v>
      </c>
      <c r="H1573" s="2">
        <v>44776</v>
      </c>
      <c r="I1573" s="2"/>
      <c r="J1573" s="2"/>
      <c r="K1573" t="s">
        <v>1037</v>
      </c>
      <c r="L1573" s="2">
        <v>44727</v>
      </c>
      <c r="M1573" s="1">
        <f>Tabla1_Resueltas[[#This Row],[Resuelta]]-Tabla1_Resueltas[[#This Row],[Creada]]</f>
        <v>0</v>
      </c>
      <c r="N1573" s="1">
        <f>Tabla1_Resueltas[[#This Row],[Fecha Fin Escalado]]-Tabla1_Resueltas[[#This Row],[Fecha Inicio Escalado]]</f>
        <v>0</v>
      </c>
      <c r="O1573" s="1">
        <f>YEAR(Tabla1_Resueltas[[#This Row],[Resuelta]])</f>
        <v>2022</v>
      </c>
      <c r="P1573" s="1">
        <f>MONTH(Tabla1_Resueltas[[#This Row],[Resuelta]])</f>
        <v>6</v>
      </c>
      <c r="Q1573" s="1">
        <f>_xlfn.PERCENTILE.INC(Tabla1_Resueltas[CicleTime],0.85)</f>
        <v>28</v>
      </c>
      <c r="R1573" s="1">
        <f>_xlfn.PERCENTILE.INC(Tabla1_Resueltas[CicleTime],0.7)</f>
        <v>9</v>
      </c>
      <c r="S1573" s="1">
        <f>_xlfn.PERCENTILE.INC(Tabla1_Resueltas[CicleTime],0.5)</f>
        <v>3</v>
      </c>
    </row>
    <row r="1574" spans="1:19" x14ac:dyDescent="0.35">
      <c r="A1574" t="s">
        <v>17</v>
      </c>
      <c r="B1574" t="s">
        <v>2083</v>
      </c>
      <c r="C1574" t="s">
        <v>18</v>
      </c>
      <c r="D1574" t="s">
        <v>132</v>
      </c>
      <c r="E1574" t="s">
        <v>1604</v>
      </c>
      <c r="F1574">
        <v>5196362</v>
      </c>
      <c r="G1574" s="2">
        <v>44727</v>
      </c>
      <c r="H1574" s="2">
        <v>44776</v>
      </c>
      <c r="I1574" s="2"/>
      <c r="J1574" s="2"/>
      <c r="K1574" t="s">
        <v>1037</v>
      </c>
      <c r="L1574" s="2">
        <v>44727</v>
      </c>
      <c r="M1574" s="1">
        <f>Tabla1_Resueltas[[#This Row],[Resuelta]]-Tabla1_Resueltas[[#This Row],[Creada]]</f>
        <v>0</v>
      </c>
      <c r="N1574" s="1">
        <f>Tabla1_Resueltas[[#This Row],[Fecha Fin Escalado]]-Tabla1_Resueltas[[#This Row],[Fecha Inicio Escalado]]</f>
        <v>0</v>
      </c>
      <c r="O1574" s="1">
        <f>YEAR(Tabla1_Resueltas[[#This Row],[Resuelta]])</f>
        <v>2022</v>
      </c>
      <c r="P1574" s="1">
        <f>MONTH(Tabla1_Resueltas[[#This Row],[Resuelta]])</f>
        <v>6</v>
      </c>
      <c r="Q1574" s="1">
        <f>_xlfn.PERCENTILE.INC(Tabla1_Resueltas[CicleTime],0.85)</f>
        <v>28</v>
      </c>
      <c r="R1574" s="1">
        <f>_xlfn.PERCENTILE.INC(Tabla1_Resueltas[CicleTime],0.7)</f>
        <v>9</v>
      </c>
      <c r="S1574" s="1">
        <f>_xlfn.PERCENTILE.INC(Tabla1_Resueltas[CicleTime],0.5)</f>
        <v>3</v>
      </c>
    </row>
    <row r="1575" spans="1:19" x14ac:dyDescent="0.35">
      <c r="A1575" t="s">
        <v>17</v>
      </c>
      <c r="B1575" t="s">
        <v>2083</v>
      </c>
      <c r="C1575" t="s">
        <v>42</v>
      </c>
      <c r="D1575" t="s">
        <v>132</v>
      </c>
      <c r="E1575" t="s">
        <v>1605</v>
      </c>
      <c r="F1575">
        <v>5194877</v>
      </c>
      <c r="G1575" s="2">
        <v>44727</v>
      </c>
      <c r="H1575" s="2">
        <v>44776</v>
      </c>
      <c r="I1575" s="2"/>
      <c r="J1575" s="2"/>
      <c r="K1575" t="s">
        <v>1037</v>
      </c>
      <c r="L1575" s="2">
        <v>44727</v>
      </c>
      <c r="M1575" s="1">
        <f>Tabla1_Resueltas[[#This Row],[Resuelta]]-Tabla1_Resueltas[[#This Row],[Creada]]</f>
        <v>0</v>
      </c>
      <c r="N1575" s="1">
        <f>Tabla1_Resueltas[[#This Row],[Fecha Fin Escalado]]-Tabla1_Resueltas[[#This Row],[Fecha Inicio Escalado]]</f>
        <v>0</v>
      </c>
      <c r="O1575" s="1">
        <f>YEAR(Tabla1_Resueltas[[#This Row],[Resuelta]])</f>
        <v>2022</v>
      </c>
      <c r="P1575" s="1">
        <f>MONTH(Tabla1_Resueltas[[#This Row],[Resuelta]])</f>
        <v>6</v>
      </c>
      <c r="Q1575" s="1">
        <f>_xlfn.PERCENTILE.INC(Tabla1_Resueltas[CicleTime],0.85)</f>
        <v>28</v>
      </c>
      <c r="R1575" s="1">
        <f>_xlfn.PERCENTILE.INC(Tabla1_Resueltas[CicleTime],0.7)</f>
        <v>9</v>
      </c>
      <c r="S1575" s="1">
        <f>_xlfn.PERCENTILE.INC(Tabla1_Resueltas[CicleTime],0.5)</f>
        <v>3</v>
      </c>
    </row>
    <row r="1576" spans="1:19" x14ac:dyDescent="0.35">
      <c r="A1576" t="s">
        <v>19</v>
      </c>
      <c r="B1576" t="s">
        <v>2084</v>
      </c>
      <c r="C1576" t="s">
        <v>18</v>
      </c>
      <c r="D1576" t="s">
        <v>132</v>
      </c>
      <c r="E1576" t="s">
        <v>1606</v>
      </c>
      <c r="F1576">
        <v>5194498</v>
      </c>
      <c r="G1576" s="2">
        <v>44727</v>
      </c>
      <c r="H1576" s="2">
        <v>44776</v>
      </c>
      <c r="I1576" s="2"/>
      <c r="J1576" s="2"/>
      <c r="K1576" t="s">
        <v>1037</v>
      </c>
      <c r="L1576" s="2">
        <v>44727</v>
      </c>
      <c r="M1576" s="1">
        <f>Tabla1_Resueltas[[#This Row],[Resuelta]]-Tabla1_Resueltas[[#This Row],[Creada]]</f>
        <v>0</v>
      </c>
      <c r="N1576" s="1">
        <f>Tabla1_Resueltas[[#This Row],[Fecha Fin Escalado]]-Tabla1_Resueltas[[#This Row],[Fecha Inicio Escalado]]</f>
        <v>0</v>
      </c>
      <c r="O1576" s="1">
        <f>YEAR(Tabla1_Resueltas[[#This Row],[Resuelta]])</f>
        <v>2022</v>
      </c>
      <c r="P1576" s="1">
        <f>MONTH(Tabla1_Resueltas[[#This Row],[Resuelta]])</f>
        <v>6</v>
      </c>
      <c r="Q1576" s="1">
        <f>_xlfn.PERCENTILE.INC(Tabla1_Resueltas[CicleTime],0.85)</f>
        <v>28</v>
      </c>
      <c r="R1576" s="1">
        <f>_xlfn.PERCENTILE.INC(Tabla1_Resueltas[CicleTime],0.7)</f>
        <v>9</v>
      </c>
      <c r="S1576" s="1">
        <f>_xlfn.PERCENTILE.INC(Tabla1_Resueltas[CicleTime],0.5)</f>
        <v>3</v>
      </c>
    </row>
    <row r="1577" spans="1:19" x14ac:dyDescent="0.35">
      <c r="A1577" t="s">
        <v>19</v>
      </c>
      <c r="B1577" t="s">
        <v>2084</v>
      </c>
      <c r="C1577" t="s">
        <v>20</v>
      </c>
      <c r="D1577" t="s">
        <v>132</v>
      </c>
      <c r="E1577" t="s">
        <v>1607</v>
      </c>
      <c r="F1577">
        <v>5194482</v>
      </c>
      <c r="G1577" s="2">
        <v>44727</v>
      </c>
      <c r="H1577" s="2">
        <v>44776</v>
      </c>
      <c r="I1577" s="2">
        <v>44727</v>
      </c>
      <c r="J1577" s="2">
        <v>44732</v>
      </c>
      <c r="K1577" t="s">
        <v>1037</v>
      </c>
      <c r="L1577" s="2">
        <v>44732</v>
      </c>
      <c r="M1577" s="1">
        <f>Tabla1_Resueltas[[#This Row],[Resuelta]]-Tabla1_Resueltas[[#This Row],[Creada]]</f>
        <v>5</v>
      </c>
      <c r="N1577" s="1">
        <f>Tabla1_Resueltas[[#This Row],[Fecha Fin Escalado]]-Tabla1_Resueltas[[#This Row],[Fecha Inicio Escalado]]</f>
        <v>5</v>
      </c>
      <c r="O1577" s="1">
        <f>YEAR(Tabla1_Resueltas[[#This Row],[Resuelta]])</f>
        <v>2022</v>
      </c>
      <c r="P1577" s="1">
        <f>MONTH(Tabla1_Resueltas[[#This Row],[Resuelta]])</f>
        <v>6</v>
      </c>
      <c r="Q1577" s="1">
        <f>_xlfn.PERCENTILE.INC(Tabla1_Resueltas[CicleTime],0.85)</f>
        <v>28</v>
      </c>
      <c r="R1577" s="1">
        <f>_xlfn.PERCENTILE.INC(Tabla1_Resueltas[CicleTime],0.7)</f>
        <v>9</v>
      </c>
      <c r="S1577" s="1">
        <f>_xlfn.PERCENTILE.INC(Tabla1_Resueltas[CicleTime],0.5)</f>
        <v>3</v>
      </c>
    </row>
    <row r="1578" spans="1:19" x14ac:dyDescent="0.35">
      <c r="A1578" t="s">
        <v>19</v>
      </c>
      <c r="B1578" t="s">
        <v>2084</v>
      </c>
      <c r="C1578" t="s">
        <v>20</v>
      </c>
      <c r="D1578" t="s">
        <v>132</v>
      </c>
      <c r="E1578" t="s">
        <v>1608</v>
      </c>
      <c r="F1578">
        <v>5194469</v>
      </c>
      <c r="G1578" s="2">
        <v>44727</v>
      </c>
      <c r="H1578" s="2">
        <v>44776</v>
      </c>
      <c r="I1578" s="2"/>
      <c r="J1578" s="2"/>
      <c r="K1578" t="s">
        <v>1037</v>
      </c>
      <c r="L1578" s="2">
        <v>44727</v>
      </c>
      <c r="M1578" s="1">
        <f>Tabla1_Resueltas[[#This Row],[Resuelta]]-Tabla1_Resueltas[[#This Row],[Creada]]</f>
        <v>0</v>
      </c>
      <c r="N1578" s="1">
        <f>Tabla1_Resueltas[[#This Row],[Fecha Fin Escalado]]-Tabla1_Resueltas[[#This Row],[Fecha Inicio Escalado]]</f>
        <v>0</v>
      </c>
      <c r="O1578" s="1">
        <f>YEAR(Tabla1_Resueltas[[#This Row],[Resuelta]])</f>
        <v>2022</v>
      </c>
      <c r="P1578" s="1">
        <f>MONTH(Tabla1_Resueltas[[#This Row],[Resuelta]])</f>
        <v>6</v>
      </c>
      <c r="Q1578" s="1">
        <f>_xlfn.PERCENTILE.INC(Tabla1_Resueltas[CicleTime],0.85)</f>
        <v>28</v>
      </c>
      <c r="R1578" s="1">
        <f>_xlfn.PERCENTILE.INC(Tabla1_Resueltas[CicleTime],0.7)</f>
        <v>9</v>
      </c>
      <c r="S1578" s="1">
        <f>_xlfn.PERCENTILE.INC(Tabla1_Resueltas[CicleTime],0.5)</f>
        <v>3</v>
      </c>
    </row>
    <row r="1579" spans="1:19" x14ac:dyDescent="0.35">
      <c r="A1579" t="s">
        <v>19</v>
      </c>
      <c r="B1579" t="s">
        <v>2084</v>
      </c>
      <c r="C1579" t="s">
        <v>20</v>
      </c>
      <c r="D1579" t="s">
        <v>132</v>
      </c>
      <c r="E1579" t="s">
        <v>1609</v>
      </c>
      <c r="F1579">
        <v>5194452</v>
      </c>
      <c r="G1579" s="2">
        <v>44727</v>
      </c>
      <c r="H1579" s="2">
        <v>44776</v>
      </c>
      <c r="I1579" s="2">
        <v>44727</v>
      </c>
      <c r="J1579" s="2">
        <v>44728</v>
      </c>
      <c r="K1579" t="s">
        <v>1037</v>
      </c>
      <c r="L1579" s="2">
        <v>44728</v>
      </c>
      <c r="M1579" s="1">
        <f>Tabla1_Resueltas[[#This Row],[Resuelta]]-Tabla1_Resueltas[[#This Row],[Creada]]</f>
        <v>1</v>
      </c>
      <c r="N1579" s="1">
        <f>Tabla1_Resueltas[[#This Row],[Fecha Fin Escalado]]-Tabla1_Resueltas[[#This Row],[Fecha Inicio Escalado]]</f>
        <v>1</v>
      </c>
      <c r="O1579" s="1">
        <f>YEAR(Tabla1_Resueltas[[#This Row],[Resuelta]])</f>
        <v>2022</v>
      </c>
      <c r="P1579" s="1">
        <f>MONTH(Tabla1_Resueltas[[#This Row],[Resuelta]])</f>
        <v>6</v>
      </c>
      <c r="Q1579" s="1">
        <f>_xlfn.PERCENTILE.INC(Tabla1_Resueltas[CicleTime],0.85)</f>
        <v>28</v>
      </c>
      <c r="R1579" s="1">
        <f>_xlfn.PERCENTILE.INC(Tabla1_Resueltas[CicleTime],0.7)</f>
        <v>9</v>
      </c>
      <c r="S1579" s="1">
        <f>_xlfn.PERCENTILE.INC(Tabla1_Resueltas[CicleTime],0.5)</f>
        <v>3</v>
      </c>
    </row>
    <row r="1580" spans="1:19" x14ac:dyDescent="0.35">
      <c r="A1580" t="s">
        <v>17</v>
      </c>
      <c r="B1580" t="s">
        <v>2083</v>
      </c>
      <c r="C1580" t="s">
        <v>18</v>
      </c>
      <c r="D1580" t="s">
        <v>132</v>
      </c>
      <c r="E1580" t="s">
        <v>1610</v>
      </c>
      <c r="F1580">
        <v>5188799</v>
      </c>
      <c r="G1580" s="2">
        <v>44726</v>
      </c>
      <c r="H1580" s="2">
        <v>44776</v>
      </c>
      <c r="I1580" s="2"/>
      <c r="J1580" s="2"/>
      <c r="K1580" t="s">
        <v>1037</v>
      </c>
      <c r="L1580" s="2">
        <v>44726</v>
      </c>
      <c r="M1580" s="1">
        <f>Tabla1_Resueltas[[#This Row],[Resuelta]]-Tabla1_Resueltas[[#This Row],[Creada]]</f>
        <v>0</v>
      </c>
      <c r="N1580" s="1">
        <f>Tabla1_Resueltas[[#This Row],[Fecha Fin Escalado]]-Tabla1_Resueltas[[#This Row],[Fecha Inicio Escalado]]</f>
        <v>0</v>
      </c>
      <c r="O1580" s="1">
        <f>YEAR(Tabla1_Resueltas[[#This Row],[Resuelta]])</f>
        <v>2022</v>
      </c>
      <c r="P1580" s="1">
        <f>MONTH(Tabla1_Resueltas[[#This Row],[Resuelta]])</f>
        <v>6</v>
      </c>
      <c r="Q1580" s="1">
        <f>_xlfn.PERCENTILE.INC(Tabla1_Resueltas[CicleTime],0.85)</f>
        <v>28</v>
      </c>
      <c r="R1580" s="1">
        <f>_xlfn.PERCENTILE.INC(Tabla1_Resueltas[CicleTime],0.7)</f>
        <v>9</v>
      </c>
      <c r="S1580" s="1">
        <f>_xlfn.PERCENTILE.INC(Tabla1_Resueltas[CicleTime],0.5)</f>
        <v>3</v>
      </c>
    </row>
    <row r="1581" spans="1:19" x14ac:dyDescent="0.35">
      <c r="A1581" t="s">
        <v>19</v>
      </c>
      <c r="B1581" t="s">
        <v>2084</v>
      </c>
      <c r="C1581" t="s">
        <v>20</v>
      </c>
      <c r="D1581" t="s">
        <v>132</v>
      </c>
      <c r="E1581" t="s">
        <v>1611</v>
      </c>
      <c r="F1581">
        <v>5188230</v>
      </c>
      <c r="G1581" s="2">
        <v>44726</v>
      </c>
      <c r="H1581" s="2">
        <v>44776</v>
      </c>
      <c r="I1581" s="2"/>
      <c r="J1581" s="2"/>
      <c r="K1581" t="s">
        <v>1037</v>
      </c>
      <c r="L1581" s="2">
        <v>44726</v>
      </c>
      <c r="M1581" s="1">
        <f>Tabla1_Resueltas[[#This Row],[Resuelta]]-Tabla1_Resueltas[[#This Row],[Creada]]</f>
        <v>0</v>
      </c>
      <c r="N1581" s="1">
        <f>Tabla1_Resueltas[[#This Row],[Fecha Fin Escalado]]-Tabla1_Resueltas[[#This Row],[Fecha Inicio Escalado]]</f>
        <v>0</v>
      </c>
      <c r="O1581" s="1">
        <f>YEAR(Tabla1_Resueltas[[#This Row],[Resuelta]])</f>
        <v>2022</v>
      </c>
      <c r="P1581" s="1">
        <f>MONTH(Tabla1_Resueltas[[#This Row],[Resuelta]])</f>
        <v>6</v>
      </c>
      <c r="Q1581" s="1">
        <f>_xlfn.PERCENTILE.INC(Tabla1_Resueltas[CicleTime],0.85)</f>
        <v>28</v>
      </c>
      <c r="R1581" s="1">
        <f>_xlfn.PERCENTILE.INC(Tabla1_Resueltas[CicleTime],0.7)</f>
        <v>9</v>
      </c>
      <c r="S1581" s="1">
        <f>_xlfn.PERCENTILE.INC(Tabla1_Resueltas[CicleTime],0.5)</f>
        <v>3</v>
      </c>
    </row>
    <row r="1582" spans="1:19" x14ac:dyDescent="0.35">
      <c r="A1582" t="s">
        <v>19</v>
      </c>
      <c r="B1582" t="s">
        <v>2084</v>
      </c>
      <c r="C1582" t="s">
        <v>20</v>
      </c>
      <c r="D1582" t="s">
        <v>132</v>
      </c>
      <c r="E1582" t="s">
        <v>1612</v>
      </c>
      <c r="F1582">
        <v>5188225</v>
      </c>
      <c r="G1582" s="2">
        <v>44726</v>
      </c>
      <c r="H1582" s="2">
        <v>44776</v>
      </c>
      <c r="I1582" s="2"/>
      <c r="J1582" s="2"/>
      <c r="K1582" t="s">
        <v>1037</v>
      </c>
      <c r="L1582" s="2">
        <v>44726</v>
      </c>
      <c r="M1582" s="1">
        <f>Tabla1_Resueltas[[#This Row],[Resuelta]]-Tabla1_Resueltas[[#This Row],[Creada]]</f>
        <v>0</v>
      </c>
      <c r="N1582" s="1">
        <f>Tabla1_Resueltas[[#This Row],[Fecha Fin Escalado]]-Tabla1_Resueltas[[#This Row],[Fecha Inicio Escalado]]</f>
        <v>0</v>
      </c>
      <c r="O1582" s="1">
        <f>YEAR(Tabla1_Resueltas[[#This Row],[Resuelta]])</f>
        <v>2022</v>
      </c>
      <c r="P1582" s="1">
        <f>MONTH(Tabla1_Resueltas[[#This Row],[Resuelta]])</f>
        <v>6</v>
      </c>
      <c r="Q1582" s="1">
        <f>_xlfn.PERCENTILE.INC(Tabla1_Resueltas[CicleTime],0.85)</f>
        <v>28</v>
      </c>
      <c r="R1582" s="1">
        <f>_xlfn.PERCENTILE.INC(Tabla1_Resueltas[CicleTime],0.7)</f>
        <v>9</v>
      </c>
      <c r="S1582" s="1">
        <f>_xlfn.PERCENTILE.INC(Tabla1_Resueltas[CicleTime],0.5)</f>
        <v>3</v>
      </c>
    </row>
    <row r="1583" spans="1:19" x14ac:dyDescent="0.35">
      <c r="A1583" t="s">
        <v>19</v>
      </c>
      <c r="B1583" t="s">
        <v>2084</v>
      </c>
      <c r="C1583" t="s">
        <v>20</v>
      </c>
      <c r="D1583" t="s">
        <v>132</v>
      </c>
      <c r="E1583" t="s">
        <v>1613</v>
      </c>
      <c r="F1583">
        <v>5187909</v>
      </c>
      <c r="G1583" s="2">
        <v>44726</v>
      </c>
      <c r="H1583" s="2">
        <v>44776</v>
      </c>
      <c r="I1583" s="2">
        <v>44726</v>
      </c>
      <c r="J1583" s="2">
        <v>44733</v>
      </c>
      <c r="K1583" t="s">
        <v>1037</v>
      </c>
      <c r="L1583" s="2">
        <v>44733</v>
      </c>
      <c r="M1583" s="1">
        <f>Tabla1_Resueltas[[#This Row],[Resuelta]]-Tabla1_Resueltas[[#This Row],[Creada]]</f>
        <v>7</v>
      </c>
      <c r="N1583" s="1">
        <f>Tabla1_Resueltas[[#This Row],[Fecha Fin Escalado]]-Tabla1_Resueltas[[#This Row],[Fecha Inicio Escalado]]</f>
        <v>7</v>
      </c>
      <c r="O1583" s="1">
        <f>YEAR(Tabla1_Resueltas[[#This Row],[Resuelta]])</f>
        <v>2022</v>
      </c>
      <c r="P1583" s="1">
        <f>MONTH(Tabla1_Resueltas[[#This Row],[Resuelta]])</f>
        <v>6</v>
      </c>
      <c r="Q1583" s="1">
        <f>_xlfn.PERCENTILE.INC(Tabla1_Resueltas[CicleTime],0.85)</f>
        <v>28</v>
      </c>
      <c r="R1583" s="1">
        <f>_xlfn.PERCENTILE.INC(Tabla1_Resueltas[CicleTime],0.7)</f>
        <v>9</v>
      </c>
      <c r="S1583" s="1">
        <f>_xlfn.PERCENTILE.INC(Tabla1_Resueltas[CicleTime],0.5)</f>
        <v>3</v>
      </c>
    </row>
    <row r="1584" spans="1:19" x14ac:dyDescent="0.35">
      <c r="A1584" t="s">
        <v>19</v>
      </c>
      <c r="B1584" t="s">
        <v>2084</v>
      </c>
      <c r="C1584" t="s">
        <v>18</v>
      </c>
      <c r="D1584" t="s">
        <v>132</v>
      </c>
      <c r="E1584" t="s">
        <v>1614</v>
      </c>
      <c r="F1584">
        <v>5187836</v>
      </c>
      <c r="G1584" s="2">
        <v>44726</v>
      </c>
      <c r="H1584" s="2">
        <v>44776</v>
      </c>
      <c r="I1584" s="2"/>
      <c r="J1584" s="2"/>
      <c r="K1584" t="s">
        <v>1037</v>
      </c>
      <c r="L1584" s="2">
        <v>44726</v>
      </c>
      <c r="M1584" s="1">
        <f>Tabla1_Resueltas[[#This Row],[Resuelta]]-Tabla1_Resueltas[[#This Row],[Creada]]</f>
        <v>0</v>
      </c>
      <c r="N1584" s="1">
        <f>Tabla1_Resueltas[[#This Row],[Fecha Fin Escalado]]-Tabla1_Resueltas[[#This Row],[Fecha Inicio Escalado]]</f>
        <v>0</v>
      </c>
      <c r="O1584" s="1">
        <f>YEAR(Tabla1_Resueltas[[#This Row],[Resuelta]])</f>
        <v>2022</v>
      </c>
      <c r="P1584" s="1">
        <f>MONTH(Tabla1_Resueltas[[#This Row],[Resuelta]])</f>
        <v>6</v>
      </c>
      <c r="Q1584" s="1">
        <f>_xlfn.PERCENTILE.INC(Tabla1_Resueltas[CicleTime],0.85)</f>
        <v>28</v>
      </c>
      <c r="R1584" s="1">
        <f>_xlfn.PERCENTILE.INC(Tabla1_Resueltas[CicleTime],0.7)</f>
        <v>9</v>
      </c>
      <c r="S1584" s="1">
        <f>_xlfn.PERCENTILE.INC(Tabla1_Resueltas[CicleTime],0.5)</f>
        <v>3</v>
      </c>
    </row>
    <row r="1585" spans="1:19" x14ac:dyDescent="0.35">
      <c r="A1585" t="s">
        <v>19</v>
      </c>
      <c r="B1585" t="s">
        <v>2090</v>
      </c>
      <c r="C1585" t="s">
        <v>18</v>
      </c>
      <c r="D1585" t="s">
        <v>132</v>
      </c>
      <c r="E1585" t="s">
        <v>1615</v>
      </c>
      <c r="F1585">
        <v>5184081</v>
      </c>
      <c r="G1585" s="2">
        <v>44725</v>
      </c>
      <c r="H1585" s="2">
        <v>44776</v>
      </c>
      <c r="I1585" s="2"/>
      <c r="J1585" s="2"/>
      <c r="K1585" t="s">
        <v>1037</v>
      </c>
      <c r="L1585" s="2">
        <v>44734</v>
      </c>
      <c r="M1585" s="1">
        <f>Tabla1_Resueltas[[#This Row],[Resuelta]]-Tabla1_Resueltas[[#This Row],[Creada]]</f>
        <v>9</v>
      </c>
      <c r="N1585" s="1">
        <f>Tabla1_Resueltas[[#This Row],[Fecha Fin Escalado]]-Tabla1_Resueltas[[#This Row],[Fecha Inicio Escalado]]</f>
        <v>0</v>
      </c>
      <c r="O1585" s="1">
        <f>YEAR(Tabla1_Resueltas[[#This Row],[Resuelta]])</f>
        <v>2022</v>
      </c>
      <c r="P1585" s="1">
        <f>MONTH(Tabla1_Resueltas[[#This Row],[Resuelta]])</f>
        <v>6</v>
      </c>
      <c r="Q1585" s="1">
        <f>_xlfn.PERCENTILE.INC(Tabla1_Resueltas[CicleTime],0.85)</f>
        <v>28</v>
      </c>
      <c r="R1585" s="1">
        <f>_xlfn.PERCENTILE.INC(Tabla1_Resueltas[CicleTime],0.7)</f>
        <v>9</v>
      </c>
      <c r="S1585" s="1">
        <f>_xlfn.PERCENTILE.INC(Tabla1_Resueltas[CicleTime],0.5)</f>
        <v>3</v>
      </c>
    </row>
    <row r="1586" spans="1:19" x14ac:dyDescent="0.35">
      <c r="A1586" t="s">
        <v>17</v>
      </c>
      <c r="B1586" t="s">
        <v>2083</v>
      </c>
      <c r="C1586" t="s">
        <v>18</v>
      </c>
      <c r="D1586" t="s">
        <v>132</v>
      </c>
      <c r="E1586" t="s">
        <v>1616</v>
      </c>
      <c r="F1586">
        <v>5183355</v>
      </c>
      <c r="G1586" s="2">
        <v>44725</v>
      </c>
      <c r="H1586" s="2">
        <v>44776</v>
      </c>
      <c r="I1586" s="2"/>
      <c r="J1586" s="2"/>
      <c r="K1586" t="s">
        <v>1037</v>
      </c>
      <c r="L1586" s="2">
        <v>44725</v>
      </c>
      <c r="M1586" s="1">
        <f>Tabla1_Resueltas[[#This Row],[Resuelta]]-Tabla1_Resueltas[[#This Row],[Creada]]</f>
        <v>0</v>
      </c>
      <c r="N1586" s="1">
        <f>Tabla1_Resueltas[[#This Row],[Fecha Fin Escalado]]-Tabla1_Resueltas[[#This Row],[Fecha Inicio Escalado]]</f>
        <v>0</v>
      </c>
      <c r="O1586" s="1">
        <f>YEAR(Tabla1_Resueltas[[#This Row],[Resuelta]])</f>
        <v>2022</v>
      </c>
      <c r="P1586" s="1">
        <f>MONTH(Tabla1_Resueltas[[#This Row],[Resuelta]])</f>
        <v>6</v>
      </c>
      <c r="Q1586" s="1">
        <f>_xlfn.PERCENTILE.INC(Tabla1_Resueltas[CicleTime],0.85)</f>
        <v>28</v>
      </c>
      <c r="R1586" s="1">
        <f>_xlfn.PERCENTILE.INC(Tabla1_Resueltas[CicleTime],0.7)</f>
        <v>9</v>
      </c>
      <c r="S1586" s="1">
        <f>_xlfn.PERCENTILE.INC(Tabla1_Resueltas[CicleTime],0.5)</f>
        <v>3</v>
      </c>
    </row>
    <row r="1587" spans="1:19" x14ac:dyDescent="0.35">
      <c r="A1587" t="s">
        <v>19</v>
      </c>
      <c r="B1587" t="s">
        <v>2084</v>
      </c>
      <c r="C1587" t="s">
        <v>20</v>
      </c>
      <c r="D1587" t="s">
        <v>132</v>
      </c>
      <c r="E1587" t="s">
        <v>1617</v>
      </c>
      <c r="F1587">
        <v>5181949</v>
      </c>
      <c r="G1587" s="2">
        <v>44725</v>
      </c>
      <c r="H1587" s="2">
        <v>44776</v>
      </c>
      <c r="I1587" s="2">
        <v>44725</v>
      </c>
      <c r="J1587" s="2">
        <v>44726</v>
      </c>
      <c r="K1587" t="s">
        <v>1037</v>
      </c>
      <c r="L1587" s="2">
        <v>44726</v>
      </c>
      <c r="M1587" s="1">
        <f>Tabla1_Resueltas[[#This Row],[Resuelta]]-Tabla1_Resueltas[[#This Row],[Creada]]</f>
        <v>1</v>
      </c>
      <c r="N1587" s="1">
        <f>Tabla1_Resueltas[[#This Row],[Fecha Fin Escalado]]-Tabla1_Resueltas[[#This Row],[Fecha Inicio Escalado]]</f>
        <v>1</v>
      </c>
      <c r="O1587" s="1">
        <f>YEAR(Tabla1_Resueltas[[#This Row],[Resuelta]])</f>
        <v>2022</v>
      </c>
      <c r="P1587" s="1">
        <f>MONTH(Tabla1_Resueltas[[#This Row],[Resuelta]])</f>
        <v>6</v>
      </c>
      <c r="Q1587" s="1">
        <f>_xlfn.PERCENTILE.INC(Tabla1_Resueltas[CicleTime],0.85)</f>
        <v>28</v>
      </c>
      <c r="R1587" s="1">
        <f>_xlfn.PERCENTILE.INC(Tabla1_Resueltas[CicleTime],0.7)</f>
        <v>9</v>
      </c>
      <c r="S1587" s="1">
        <f>_xlfn.PERCENTILE.INC(Tabla1_Resueltas[CicleTime],0.5)</f>
        <v>3</v>
      </c>
    </row>
    <row r="1588" spans="1:19" x14ac:dyDescent="0.35">
      <c r="A1588" t="s">
        <v>19</v>
      </c>
      <c r="B1588" t="s">
        <v>2084</v>
      </c>
      <c r="C1588" t="s">
        <v>20</v>
      </c>
      <c r="D1588" t="s">
        <v>132</v>
      </c>
      <c r="E1588" t="s">
        <v>1618</v>
      </c>
      <c r="F1588">
        <v>5181919</v>
      </c>
      <c r="G1588" s="2">
        <v>44725</v>
      </c>
      <c r="H1588" s="2">
        <v>44776</v>
      </c>
      <c r="I1588" s="2">
        <v>44725</v>
      </c>
      <c r="J1588" s="2">
        <v>44726</v>
      </c>
      <c r="K1588" t="s">
        <v>1037</v>
      </c>
      <c r="L1588" s="2">
        <v>44726</v>
      </c>
      <c r="M1588" s="1">
        <f>Tabla1_Resueltas[[#This Row],[Resuelta]]-Tabla1_Resueltas[[#This Row],[Creada]]</f>
        <v>1</v>
      </c>
      <c r="N1588" s="1">
        <f>Tabla1_Resueltas[[#This Row],[Fecha Fin Escalado]]-Tabla1_Resueltas[[#This Row],[Fecha Inicio Escalado]]</f>
        <v>1</v>
      </c>
      <c r="O1588" s="1">
        <f>YEAR(Tabla1_Resueltas[[#This Row],[Resuelta]])</f>
        <v>2022</v>
      </c>
      <c r="P1588" s="1">
        <f>MONTH(Tabla1_Resueltas[[#This Row],[Resuelta]])</f>
        <v>6</v>
      </c>
      <c r="Q1588" s="1">
        <f>_xlfn.PERCENTILE.INC(Tabla1_Resueltas[CicleTime],0.85)</f>
        <v>28</v>
      </c>
      <c r="R1588" s="1">
        <f>_xlfn.PERCENTILE.INC(Tabla1_Resueltas[CicleTime],0.7)</f>
        <v>9</v>
      </c>
      <c r="S1588" s="1">
        <f>_xlfn.PERCENTILE.INC(Tabla1_Resueltas[CicleTime],0.5)</f>
        <v>3</v>
      </c>
    </row>
    <row r="1589" spans="1:19" x14ac:dyDescent="0.35">
      <c r="A1589" t="s">
        <v>19</v>
      </c>
      <c r="B1589" t="s">
        <v>2084</v>
      </c>
      <c r="C1589" t="s">
        <v>18</v>
      </c>
      <c r="D1589" t="s">
        <v>132</v>
      </c>
      <c r="E1589" t="s">
        <v>1619</v>
      </c>
      <c r="F1589">
        <v>5181374</v>
      </c>
      <c r="G1589" s="2">
        <v>44725</v>
      </c>
      <c r="H1589" s="2">
        <v>44776</v>
      </c>
      <c r="I1589" s="2"/>
      <c r="J1589" s="2"/>
      <c r="K1589" t="s">
        <v>1037</v>
      </c>
      <c r="L1589" s="2">
        <v>44725</v>
      </c>
      <c r="M1589" s="1">
        <f>Tabla1_Resueltas[[#This Row],[Resuelta]]-Tabla1_Resueltas[[#This Row],[Creada]]</f>
        <v>0</v>
      </c>
      <c r="N1589" s="1">
        <f>Tabla1_Resueltas[[#This Row],[Fecha Fin Escalado]]-Tabla1_Resueltas[[#This Row],[Fecha Inicio Escalado]]</f>
        <v>0</v>
      </c>
      <c r="O1589" s="1">
        <f>YEAR(Tabla1_Resueltas[[#This Row],[Resuelta]])</f>
        <v>2022</v>
      </c>
      <c r="P1589" s="1">
        <f>MONTH(Tabla1_Resueltas[[#This Row],[Resuelta]])</f>
        <v>6</v>
      </c>
      <c r="Q1589" s="1">
        <f>_xlfn.PERCENTILE.INC(Tabla1_Resueltas[CicleTime],0.85)</f>
        <v>28</v>
      </c>
      <c r="R1589" s="1">
        <f>_xlfn.PERCENTILE.INC(Tabla1_Resueltas[CicleTime],0.7)</f>
        <v>9</v>
      </c>
      <c r="S1589" s="1">
        <f>_xlfn.PERCENTILE.INC(Tabla1_Resueltas[CicleTime],0.5)</f>
        <v>3</v>
      </c>
    </row>
    <row r="1590" spans="1:19" x14ac:dyDescent="0.35">
      <c r="A1590" t="s">
        <v>19</v>
      </c>
      <c r="B1590" t="s">
        <v>2090</v>
      </c>
      <c r="C1590" t="s">
        <v>18</v>
      </c>
      <c r="D1590" t="s">
        <v>132</v>
      </c>
      <c r="E1590" t="s">
        <v>1620</v>
      </c>
      <c r="F1590">
        <v>5179564</v>
      </c>
      <c r="G1590" s="2">
        <v>44723</v>
      </c>
      <c r="H1590" s="2">
        <v>44776</v>
      </c>
      <c r="I1590" s="2"/>
      <c r="J1590" s="2"/>
      <c r="K1590" t="s">
        <v>1037</v>
      </c>
      <c r="L1590" s="2">
        <v>44733</v>
      </c>
      <c r="M1590" s="1">
        <f>Tabla1_Resueltas[[#This Row],[Resuelta]]-Tabla1_Resueltas[[#This Row],[Creada]]</f>
        <v>10</v>
      </c>
      <c r="N1590" s="1">
        <f>Tabla1_Resueltas[[#This Row],[Fecha Fin Escalado]]-Tabla1_Resueltas[[#This Row],[Fecha Inicio Escalado]]</f>
        <v>0</v>
      </c>
      <c r="O1590" s="1">
        <f>YEAR(Tabla1_Resueltas[[#This Row],[Resuelta]])</f>
        <v>2022</v>
      </c>
      <c r="P1590" s="1">
        <f>MONTH(Tabla1_Resueltas[[#This Row],[Resuelta]])</f>
        <v>6</v>
      </c>
      <c r="Q1590" s="1">
        <f>_xlfn.PERCENTILE.INC(Tabla1_Resueltas[CicleTime],0.85)</f>
        <v>28</v>
      </c>
      <c r="R1590" s="1">
        <f>_xlfn.PERCENTILE.INC(Tabla1_Resueltas[CicleTime],0.7)</f>
        <v>9</v>
      </c>
      <c r="S1590" s="1">
        <f>_xlfn.PERCENTILE.INC(Tabla1_Resueltas[CicleTime],0.5)</f>
        <v>3</v>
      </c>
    </row>
    <row r="1591" spans="1:19" x14ac:dyDescent="0.35">
      <c r="A1591" t="s">
        <v>19</v>
      </c>
      <c r="B1591" t="s">
        <v>2090</v>
      </c>
      <c r="C1591" t="s">
        <v>36</v>
      </c>
      <c r="D1591" t="s">
        <v>132</v>
      </c>
      <c r="E1591" t="s">
        <v>1621</v>
      </c>
      <c r="F1591">
        <v>5176871</v>
      </c>
      <c r="G1591" s="2">
        <v>44722</v>
      </c>
      <c r="H1591" s="2">
        <v>44776</v>
      </c>
      <c r="I1591" s="2">
        <v>44733</v>
      </c>
      <c r="J1591" s="2">
        <v>44735</v>
      </c>
      <c r="K1591" t="s">
        <v>1037</v>
      </c>
      <c r="L1591" s="2">
        <v>44735</v>
      </c>
      <c r="M1591" s="1">
        <f>Tabla1_Resueltas[[#This Row],[Resuelta]]-Tabla1_Resueltas[[#This Row],[Creada]]</f>
        <v>13</v>
      </c>
      <c r="N1591" s="1">
        <f>Tabla1_Resueltas[[#This Row],[Fecha Fin Escalado]]-Tabla1_Resueltas[[#This Row],[Fecha Inicio Escalado]]</f>
        <v>2</v>
      </c>
      <c r="O1591" s="1">
        <f>YEAR(Tabla1_Resueltas[[#This Row],[Resuelta]])</f>
        <v>2022</v>
      </c>
      <c r="P1591" s="1">
        <f>MONTH(Tabla1_Resueltas[[#This Row],[Resuelta]])</f>
        <v>6</v>
      </c>
      <c r="Q1591" s="1">
        <f>_xlfn.PERCENTILE.INC(Tabla1_Resueltas[CicleTime],0.85)</f>
        <v>28</v>
      </c>
      <c r="R1591" s="1">
        <f>_xlfn.PERCENTILE.INC(Tabla1_Resueltas[CicleTime],0.7)</f>
        <v>9</v>
      </c>
      <c r="S1591" s="1">
        <f>_xlfn.PERCENTILE.INC(Tabla1_Resueltas[CicleTime],0.5)</f>
        <v>3</v>
      </c>
    </row>
    <row r="1592" spans="1:19" x14ac:dyDescent="0.35">
      <c r="A1592" t="s">
        <v>19</v>
      </c>
      <c r="B1592" t="s">
        <v>2084</v>
      </c>
      <c r="C1592" t="s">
        <v>20</v>
      </c>
      <c r="D1592" t="s">
        <v>132</v>
      </c>
      <c r="E1592" t="s">
        <v>1622</v>
      </c>
      <c r="F1592">
        <v>5176539</v>
      </c>
      <c r="G1592" s="2">
        <v>44722</v>
      </c>
      <c r="H1592" s="2">
        <v>44776</v>
      </c>
      <c r="I1592" s="2">
        <v>44722</v>
      </c>
      <c r="J1592" s="2">
        <v>44726</v>
      </c>
      <c r="K1592" t="s">
        <v>1037</v>
      </c>
      <c r="L1592" s="2">
        <v>44726</v>
      </c>
      <c r="M1592" s="1">
        <f>Tabla1_Resueltas[[#This Row],[Resuelta]]-Tabla1_Resueltas[[#This Row],[Creada]]</f>
        <v>4</v>
      </c>
      <c r="N1592" s="1">
        <f>Tabla1_Resueltas[[#This Row],[Fecha Fin Escalado]]-Tabla1_Resueltas[[#This Row],[Fecha Inicio Escalado]]</f>
        <v>4</v>
      </c>
      <c r="O1592" s="1">
        <f>YEAR(Tabla1_Resueltas[[#This Row],[Resuelta]])</f>
        <v>2022</v>
      </c>
      <c r="P1592" s="1">
        <f>MONTH(Tabla1_Resueltas[[#This Row],[Resuelta]])</f>
        <v>6</v>
      </c>
      <c r="Q1592" s="1">
        <f>_xlfn.PERCENTILE.INC(Tabla1_Resueltas[CicleTime],0.85)</f>
        <v>28</v>
      </c>
      <c r="R1592" s="1">
        <f>_xlfn.PERCENTILE.INC(Tabla1_Resueltas[CicleTime],0.7)</f>
        <v>9</v>
      </c>
      <c r="S1592" s="1">
        <f>_xlfn.PERCENTILE.INC(Tabla1_Resueltas[CicleTime],0.5)</f>
        <v>3</v>
      </c>
    </row>
    <row r="1593" spans="1:19" x14ac:dyDescent="0.35">
      <c r="A1593" t="s">
        <v>17</v>
      </c>
      <c r="B1593" t="s">
        <v>2083</v>
      </c>
      <c r="C1593" t="s">
        <v>18</v>
      </c>
      <c r="D1593" t="s">
        <v>132</v>
      </c>
      <c r="E1593" t="s">
        <v>1623</v>
      </c>
      <c r="F1593">
        <v>5176039</v>
      </c>
      <c r="G1593" s="2">
        <v>44722</v>
      </c>
      <c r="H1593" s="2">
        <v>44776</v>
      </c>
      <c r="I1593" s="2"/>
      <c r="J1593" s="2"/>
      <c r="K1593" t="s">
        <v>1037</v>
      </c>
      <c r="L1593" s="2">
        <v>44722</v>
      </c>
      <c r="M1593" s="1">
        <f>Tabla1_Resueltas[[#This Row],[Resuelta]]-Tabla1_Resueltas[[#This Row],[Creada]]</f>
        <v>0</v>
      </c>
      <c r="N1593" s="1">
        <f>Tabla1_Resueltas[[#This Row],[Fecha Fin Escalado]]-Tabla1_Resueltas[[#This Row],[Fecha Inicio Escalado]]</f>
        <v>0</v>
      </c>
      <c r="O1593" s="1">
        <f>YEAR(Tabla1_Resueltas[[#This Row],[Resuelta]])</f>
        <v>2022</v>
      </c>
      <c r="P1593" s="1">
        <f>MONTH(Tabla1_Resueltas[[#This Row],[Resuelta]])</f>
        <v>6</v>
      </c>
      <c r="Q1593" s="1">
        <f>_xlfn.PERCENTILE.INC(Tabla1_Resueltas[CicleTime],0.85)</f>
        <v>28</v>
      </c>
      <c r="R1593" s="1">
        <f>_xlfn.PERCENTILE.INC(Tabla1_Resueltas[CicleTime],0.7)</f>
        <v>9</v>
      </c>
      <c r="S1593" s="1">
        <f>_xlfn.PERCENTILE.INC(Tabla1_Resueltas[CicleTime],0.5)</f>
        <v>3</v>
      </c>
    </row>
    <row r="1594" spans="1:19" x14ac:dyDescent="0.35">
      <c r="A1594" t="s">
        <v>19</v>
      </c>
      <c r="B1594" t="s">
        <v>2084</v>
      </c>
      <c r="C1594" t="s">
        <v>36</v>
      </c>
      <c r="D1594" t="s">
        <v>132</v>
      </c>
      <c r="E1594" t="s">
        <v>1624</v>
      </c>
      <c r="F1594">
        <v>5172022</v>
      </c>
      <c r="G1594" s="2">
        <v>44721</v>
      </c>
      <c r="H1594" s="2">
        <v>44776</v>
      </c>
      <c r="I1594" s="2">
        <v>44721</v>
      </c>
      <c r="J1594" s="2">
        <v>44740</v>
      </c>
      <c r="K1594" t="s">
        <v>1037</v>
      </c>
      <c r="L1594" s="2">
        <v>44740</v>
      </c>
      <c r="M1594" s="1">
        <f>Tabla1_Resueltas[[#This Row],[Resuelta]]-Tabla1_Resueltas[[#This Row],[Creada]]</f>
        <v>19</v>
      </c>
      <c r="N1594" s="1">
        <f>Tabla1_Resueltas[[#This Row],[Fecha Fin Escalado]]-Tabla1_Resueltas[[#This Row],[Fecha Inicio Escalado]]</f>
        <v>19</v>
      </c>
      <c r="O1594" s="1">
        <f>YEAR(Tabla1_Resueltas[[#This Row],[Resuelta]])</f>
        <v>2022</v>
      </c>
      <c r="P1594" s="1">
        <f>MONTH(Tabla1_Resueltas[[#This Row],[Resuelta]])</f>
        <v>6</v>
      </c>
      <c r="Q1594" s="1">
        <f>_xlfn.PERCENTILE.INC(Tabla1_Resueltas[CicleTime],0.85)</f>
        <v>28</v>
      </c>
      <c r="R1594" s="1">
        <f>_xlfn.PERCENTILE.INC(Tabla1_Resueltas[CicleTime],0.7)</f>
        <v>9</v>
      </c>
      <c r="S1594" s="1">
        <f>_xlfn.PERCENTILE.INC(Tabla1_Resueltas[CicleTime],0.5)</f>
        <v>3</v>
      </c>
    </row>
    <row r="1595" spans="1:19" x14ac:dyDescent="0.35">
      <c r="A1595" t="s">
        <v>17</v>
      </c>
      <c r="B1595" t="s">
        <v>2083</v>
      </c>
      <c r="C1595" t="s">
        <v>18</v>
      </c>
      <c r="D1595" t="s">
        <v>132</v>
      </c>
      <c r="E1595" t="s">
        <v>1625</v>
      </c>
      <c r="F1595">
        <v>5125075</v>
      </c>
      <c r="G1595" s="2">
        <v>44712</v>
      </c>
      <c r="H1595" s="2">
        <v>44776</v>
      </c>
      <c r="I1595" s="2"/>
      <c r="J1595" s="2"/>
      <c r="K1595" t="s">
        <v>1037</v>
      </c>
      <c r="L1595" s="2">
        <v>44712</v>
      </c>
      <c r="M1595" s="1">
        <f>Tabla1_Resueltas[[#This Row],[Resuelta]]-Tabla1_Resueltas[[#This Row],[Creada]]</f>
        <v>0</v>
      </c>
      <c r="N1595" s="1">
        <f>Tabla1_Resueltas[[#This Row],[Fecha Fin Escalado]]-Tabla1_Resueltas[[#This Row],[Fecha Inicio Escalado]]</f>
        <v>0</v>
      </c>
      <c r="O1595" s="1">
        <f>YEAR(Tabla1_Resueltas[[#This Row],[Resuelta]])</f>
        <v>2022</v>
      </c>
      <c r="P1595" s="1">
        <f>MONTH(Tabla1_Resueltas[[#This Row],[Resuelta]])</f>
        <v>5</v>
      </c>
      <c r="Q1595" s="1">
        <f>_xlfn.PERCENTILE.INC(Tabla1_Resueltas[CicleTime],0.85)</f>
        <v>28</v>
      </c>
      <c r="R1595" s="1">
        <f>_xlfn.PERCENTILE.INC(Tabla1_Resueltas[CicleTime],0.7)</f>
        <v>9</v>
      </c>
      <c r="S1595" s="1">
        <f>_xlfn.PERCENTILE.INC(Tabla1_Resueltas[CicleTime],0.5)</f>
        <v>3</v>
      </c>
    </row>
    <row r="1596" spans="1:19" x14ac:dyDescent="0.35">
      <c r="A1596" t="s">
        <v>17</v>
      </c>
      <c r="B1596" t="s">
        <v>2083</v>
      </c>
      <c r="C1596" t="s">
        <v>20</v>
      </c>
      <c r="D1596" t="s">
        <v>132</v>
      </c>
      <c r="E1596" t="s">
        <v>1626</v>
      </c>
      <c r="F1596">
        <v>5124643</v>
      </c>
      <c r="G1596" s="2">
        <v>44712</v>
      </c>
      <c r="H1596" s="2">
        <v>44776</v>
      </c>
      <c r="I1596" s="2"/>
      <c r="J1596" s="2"/>
      <c r="K1596" t="s">
        <v>1037</v>
      </c>
      <c r="L1596" s="2">
        <v>44712</v>
      </c>
      <c r="M1596" s="1">
        <f>Tabla1_Resueltas[[#This Row],[Resuelta]]-Tabla1_Resueltas[[#This Row],[Creada]]</f>
        <v>0</v>
      </c>
      <c r="N1596" s="1">
        <f>Tabla1_Resueltas[[#This Row],[Fecha Fin Escalado]]-Tabla1_Resueltas[[#This Row],[Fecha Inicio Escalado]]</f>
        <v>0</v>
      </c>
      <c r="O1596" s="1">
        <f>YEAR(Tabla1_Resueltas[[#This Row],[Resuelta]])</f>
        <v>2022</v>
      </c>
      <c r="P1596" s="1">
        <f>MONTH(Tabla1_Resueltas[[#This Row],[Resuelta]])</f>
        <v>5</v>
      </c>
      <c r="Q1596" s="1">
        <f>_xlfn.PERCENTILE.INC(Tabla1_Resueltas[CicleTime],0.85)</f>
        <v>28</v>
      </c>
      <c r="R1596" s="1">
        <f>_xlfn.PERCENTILE.INC(Tabla1_Resueltas[CicleTime],0.7)</f>
        <v>9</v>
      </c>
      <c r="S1596" s="1">
        <f>_xlfn.PERCENTILE.INC(Tabla1_Resueltas[CicleTime],0.5)</f>
        <v>3</v>
      </c>
    </row>
    <row r="1597" spans="1:19" x14ac:dyDescent="0.35">
      <c r="A1597" t="s">
        <v>17</v>
      </c>
      <c r="B1597" t="s">
        <v>2083</v>
      </c>
      <c r="C1597" t="s">
        <v>20</v>
      </c>
      <c r="D1597" t="s">
        <v>132</v>
      </c>
      <c r="E1597" t="s">
        <v>1627</v>
      </c>
      <c r="F1597">
        <v>5121966</v>
      </c>
      <c r="G1597" s="2">
        <v>44712</v>
      </c>
      <c r="H1597" s="2">
        <v>44776</v>
      </c>
      <c r="I1597" s="2"/>
      <c r="J1597" s="2"/>
      <c r="K1597" t="s">
        <v>1037</v>
      </c>
      <c r="L1597" s="2">
        <v>44712</v>
      </c>
      <c r="M1597" s="1">
        <f>Tabla1_Resueltas[[#This Row],[Resuelta]]-Tabla1_Resueltas[[#This Row],[Creada]]</f>
        <v>0</v>
      </c>
      <c r="N1597" s="1">
        <f>Tabla1_Resueltas[[#This Row],[Fecha Fin Escalado]]-Tabla1_Resueltas[[#This Row],[Fecha Inicio Escalado]]</f>
        <v>0</v>
      </c>
      <c r="O1597" s="1">
        <f>YEAR(Tabla1_Resueltas[[#This Row],[Resuelta]])</f>
        <v>2022</v>
      </c>
      <c r="P1597" s="1">
        <f>MONTH(Tabla1_Resueltas[[#This Row],[Resuelta]])</f>
        <v>5</v>
      </c>
      <c r="Q1597" s="1">
        <f>_xlfn.PERCENTILE.INC(Tabla1_Resueltas[CicleTime],0.85)</f>
        <v>28</v>
      </c>
      <c r="R1597" s="1">
        <f>_xlfn.PERCENTILE.INC(Tabla1_Resueltas[CicleTime],0.7)</f>
        <v>9</v>
      </c>
      <c r="S1597" s="1">
        <f>_xlfn.PERCENTILE.INC(Tabla1_Resueltas[CicleTime],0.5)</f>
        <v>3</v>
      </c>
    </row>
    <row r="1598" spans="1:19" x14ac:dyDescent="0.35">
      <c r="A1598" t="s">
        <v>17</v>
      </c>
      <c r="B1598" t="s">
        <v>2083</v>
      </c>
      <c r="C1598" t="s">
        <v>20</v>
      </c>
      <c r="D1598" t="s">
        <v>132</v>
      </c>
      <c r="E1598" t="s">
        <v>1628</v>
      </c>
      <c r="F1598">
        <v>5121203</v>
      </c>
      <c r="G1598" s="2">
        <v>44712</v>
      </c>
      <c r="H1598" s="2">
        <v>44776</v>
      </c>
      <c r="I1598" s="2"/>
      <c r="J1598" s="2"/>
      <c r="K1598" t="s">
        <v>1037</v>
      </c>
      <c r="L1598" s="2">
        <v>44712</v>
      </c>
      <c r="M1598" s="1">
        <f>Tabla1_Resueltas[[#This Row],[Resuelta]]-Tabla1_Resueltas[[#This Row],[Creada]]</f>
        <v>0</v>
      </c>
      <c r="N1598" s="1">
        <f>Tabla1_Resueltas[[#This Row],[Fecha Fin Escalado]]-Tabla1_Resueltas[[#This Row],[Fecha Inicio Escalado]]</f>
        <v>0</v>
      </c>
      <c r="O1598" s="1">
        <f>YEAR(Tabla1_Resueltas[[#This Row],[Resuelta]])</f>
        <v>2022</v>
      </c>
      <c r="P1598" s="1">
        <f>MONTH(Tabla1_Resueltas[[#This Row],[Resuelta]])</f>
        <v>5</v>
      </c>
      <c r="Q1598" s="1">
        <f>_xlfn.PERCENTILE.INC(Tabla1_Resueltas[CicleTime],0.85)</f>
        <v>28</v>
      </c>
      <c r="R1598" s="1">
        <f>_xlfn.PERCENTILE.INC(Tabla1_Resueltas[CicleTime],0.7)</f>
        <v>9</v>
      </c>
      <c r="S1598" s="1">
        <f>_xlfn.PERCENTILE.INC(Tabla1_Resueltas[CicleTime],0.5)</f>
        <v>3</v>
      </c>
    </row>
    <row r="1599" spans="1:19" x14ac:dyDescent="0.35">
      <c r="A1599" t="s">
        <v>17</v>
      </c>
      <c r="B1599" t="s">
        <v>2083</v>
      </c>
      <c r="C1599" t="s">
        <v>18</v>
      </c>
      <c r="D1599" t="s">
        <v>132</v>
      </c>
      <c r="E1599" t="s">
        <v>1629</v>
      </c>
      <c r="F1599">
        <v>5121080</v>
      </c>
      <c r="G1599" s="2">
        <v>44712</v>
      </c>
      <c r="H1599" s="2">
        <v>44848</v>
      </c>
      <c r="I1599" s="2"/>
      <c r="J1599" s="2"/>
      <c r="K1599" t="s">
        <v>1037</v>
      </c>
      <c r="L1599" s="2">
        <v>44712</v>
      </c>
      <c r="M1599" s="1">
        <f>Tabla1_Resueltas[[#This Row],[Resuelta]]-Tabla1_Resueltas[[#This Row],[Creada]]</f>
        <v>0</v>
      </c>
      <c r="N1599" s="1">
        <f>Tabla1_Resueltas[[#This Row],[Fecha Fin Escalado]]-Tabla1_Resueltas[[#This Row],[Fecha Inicio Escalado]]</f>
        <v>0</v>
      </c>
      <c r="O1599" s="1">
        <f>YEAR(Tabla1_Resueltas[[#This Row],[Resuelta]])</f>
        <v>2022</v>
      </c>
      <c r="P1599" s="1">
        <f>MONTH(Tabla1_Resueltas[[#This Row],[Resuelta]])</f>
        <v>5</v>
      </c>
      <c r="Q1599" s="1">
        <f>_xlfn.PERCENTILE.INC(Tabla1_Resueltas[CicleTime],0.85)</f>
        <v>28</v>
      </c>
      <c r="R1599" s="1">
        <f>_xlfn.PERCENTILE.INC(Tabla1_Resueltas[CicleTime],0.7)</f>
        <v>9</v>
      </c>
      <c r="S1599" s="1">
        <f>_xlfn.PERCENTILE.INC(Tabla1_Resueltas[CicleTime],0.5)</f>
        <v>3</v>
      </c>
    </row>
    <row r="1600" spans="1:19" x14ac:dyDescent="0.35">
      <c r="A1600" t="s">
        <v>19</v>
      </c>
      <c r="B1600" t="s">
        <v>2086</v>
      </c>
      <c r="C1600" t="s">
        <v>20</v>
      </c>
      <c r="D1600" t="s">
        <v>132</v>
      </c>
      <c r="E1600" t="s">
        <v>1630</v>
      </c>
      <c r="F1600">
        <v>5121230</v>
      </c>
      <c r="G1600" s="2">
        <v>44712</v>
      </c>
      <c r="H1600" s="2">
        <v>44776</v>
      </c>
      <c r="I1600" s="2"/>
      <c r="J1600" s="2"/>
      <c r="K1600" t="s">
        <v>1037</v>
      </c>
      <c r="L1600" s="2">
        <v>44712</v>
      </c>
      <c r="M1600" s="1">
        <f>Tabla1_Resueltas[[#This Row],[Resuelta]]-Tabla1_Resueltas[[#This Row],[Creada]]</f>
        <v>0</v>
      </c>
      <c r="N1600" s="1">
        <f>Tabla1_Resueltas[[#This Row],[Fecha Fin Escalado]]-Tabla1_Resueltas[[#This Row],[Fecha Inicio Escalado]]</f>
        <v>0</v>
      </c>
      <c r="O1600" s="1">
        <f>YEAR(Tabla1_Resueltas[[#This Row],[Resuelta]])</f>
        <v>2022</v>
      </c>
      <c r="P1600" s="1">
        <f>MONTH(Tabla1_Resueltas[[#This Row],[Resuelta]])</f>
        <v>5</v>
      </c>
      <c r="Q1600" s="1">
        <f>_xlfn.PERCENTILE.INC(Tabla1_Resueltas[CicleTime],0.85)</f>
        <v>28</v>
      </c>
      <c r="R1600" s="1">
        <f>_xlfn.PERCENTILE.INC(Tabla1_Resueltas[CicleTime],0.7)</f>
        <v>9</v>
      </c>
      <c r="S1600" s="1">
        <f>_xlfn.PERCENTILE.INC(Tabla1_Resueltas[CicleTime],0.5)</f>
        <v>3</v>
      </c>
    </row>
    <row r="1601" spans="1:19" x14ac:dyDescent="0.35">
      <c r="A1601" t="s">
        <v>17</v>
      </c>
      <c r="B1601" t="s">
        <v>2083</v>
      </c>
      <c r="C1601" t="s">
        <v>20</v>
      </c>
      <c r="D1601" t="s">
        <v>132</v>
      </c>
      <c r="E1601" t="s">
        <v>1631</v>
      </c>
      <c r="F1601">
        <v>5117967</v>
      </c>
      <c r="G1601" s="2">
        <v>44711</v>
      </c>
      <c r="H1601" s="2">
        <v>44776</v>
      </c>
      <c r="I1601" s="2"/>
      <c r="J1601" s="2"/>
      <c r="K1601" t="s">
        <v>1037</v>
      </c>
      <c r="L1601" s="2">
        <v>44711</v>
      </c>
      <c r="M1601" s="1">
        <f>Tabla1_Resueltas[[#This Row],[Resuelta]]-Tabla1_Resueltas[[#This Row],[Creada]]</f>
        <v>0</v>
      </c>
      <c r="N1601" s="1">
        <f>Tabla1_Resueltas[[#This Row],[Fecha Fin Escalado]]-Tabla1_Resueltas[[#This Row],[Fecha Inicio Escalado]]</f>
        <v>0</v>
      </c>
      <c r="O1601" s="1">
        <f>YEAR(Tabla1_Resueltas[[#This Row],[Resuelta]])</f>
        <v>2022</v>
      </c>
      <c r="P1601" s="1">
        <f>MONTH(Tabla1_Resueltas[[#This Row],[Resuelta]])</f>
        <v>5</v>
      </c>
      <c r="Q1601" s="1">
        <f>_xlfn.PERCENTILE.INC(Tabla1_Resueltas[CicleTime],0.85)</f>
        <v>28</v>
      </c>
      <c r="R1601" s="1">
        <f>_xlfn.PERCENTILE.INC(Tabla1_Resueltas[CicleTime],0.7)</f>
        <v>9</v>
      </c>
      <c r="S1601" s="1">
        <f>_xlfn.PERCENTILE.INC(Tabla1_Resueltas[CicleTime],0.5)</f>
        <v>3</v>
      </c>
    </row>
    <row r="1602" spans="1:19" x14ac:dyDescent="0.35">
      <c r="A1602" t="s">
        <v>19</v>
      </c>
      <c r="B1602" t="s">
        <v>2088</v>
      </c>
      <c r="C1602" t="s">
        <v>43</v>
      </c>
      <c r="D1602" t="s">
        <v>132</v>
      </c>
      <c r="E1602" t="s">
        <v>1632</v>
      </c>
      <c r="F1602">
        <v>5116666</v>
      </c>
      <c r="G1602" s="2">
        <v>44711</v>
      </c>
      <c r="H1602" s="2">
        <v>44776</v>
      </c>
      <c r="I1602" s="2">
        <v>44711</v>
      </c>
      <c r="J1602" s="2">
        <v>44711</v>
      </c>
      <c r="K1602" t="s">
        <v>1037</v>
      </c>
      <c r="L1602" s="2">
        <v>44711</v>
      </c>
      <c r="M1602" s="1">
        <f>Tabla1_Resueltas[[#This Row],[Resuelta]]-Tabla1_Resueltas[[#This Row],[Creada]]</f>
        <v>0</v>
      </c>
      <c r="N1602" s="1">
        <f>Tabla1_Resueltas[[#This Row],[Fecha Fin Escalado]]-Tabla1_Resueltas[[#This Row],[Fecha Inicio Escalado]]</f>
        <v>0</v>
      </c>
      <c r="O1602" s="1">
        <f>YEAR(Tabla1_Resueltas[[#This Row],[Resuelta]])</f>
        <v>2022</v>
      </c>
      <c r="P1602" s="1">
        <f>MONTH(Tabla1_Resueltas[[#This Row],[Resuelta]])</f>
        <v>5</v>
      </c>
      <c r="Q1602" s="1">
        <f>_xlfn.PERCENTILE.INC(Tabla1_Resueltas[CicleTime],0.85)</f>
        <v>28</v>
      </c>
      <c r="R1602" s="1">
        <f>_xlfn.PERCENTILE.INC(Tabla1_Resueltas[CicleTime],0.7)</f>
        <v>9</v>
      </c>
      <c r="S1602" s="1">
        <f>_xlfn.PERCENTILE.INC(Tabla1_Resueltas[CicleTime],0.5)</f>
        <v>3</v>
      </c>
    </row>
    <row r="1603" spans="1:19" x14ac:dyDescent="0.35">
      <c r="A1603" t="s">
        <v>17</v>
      </c>
      <c r="B1603" t="s">
        <v>2094</v>
      </c>
      <c r="C1603" t="s">
        <v>20</v>
      </c>
      <c r="D1603" t="s">
        <v>132</v>
      </c>
      <c r="E1603" t="s">
        <v>1633</v>
      </c>
      <c r="F1603">
        <v>5115883</v>
      </c>
      <c r="G1603" s="2">
        <v>44711</v>
      </c>
      <c r="H1603" s="2">
        <v>44820</v>
      </c>
      <c r="I1603" s="2"/>
      <c r="J1603" s="2"/>
      <c r="K1603" t="s">
        <v>1037</v>
      </c>
      <c r="L1603" s="2">
        <v>44711</v>
      </c>
      <c r="M1603" s="1">
        <f>Tabla1_Resueltas[[#This Row],[Resuelta]]-Tabla1_Resueltas[[#This Row],[Creada]]</f>
        <v>0</v>
      </c>
      <c r="N1603" s="1">
        <f>Tabla1_Resueltas[[#This Row],[Fecha Fin Escalado]]-Tabla1_Resueltas[[#This Row],[Fecha Inicio Escalado]]</f>
        <v>0</v>
      </c>
      <c r="O1603" s="1">
        <f>YEAR(Tabla1_Resueltas[[#This Row],[Resuelta]])</f>
        <v>2022</v>
      </c>
      <c r="P1603" s="1">
        <f>MONTH(Tabla1_Resueltas[[#This Row],[Resuelta]])</f>
        <v>5</v>
      </c>
      <c r="Q1603" s="1">
        <f>_xlfn.PERCENTILE.INC(Tabla1_Resueltas[CicleTime],0.85)</f>
        <v>28</v>
      </c>
      <c r="R1603" s="1">
        <f>_xlfn.PERCENTILE.INC(Tabla1_Resueltas[CicleTime],0.7)</f>
        <v>9</v>
      </c>
      <c r="S1603" s="1">
        <f>_xlfn.PERCENTILE.INC(Tabla1_Resueltas[CicleTime],0.5)</f>
        <v>3</v>
      </c>
    </row>
    <row r="1604" spans="1:19" x14ac:dyDescent="0.35">
      <c r="A1604" t="s">
        <v>19</v>
      </c>
      <c r="B1604" t="s">
        <v>2084</v>
      </c>
      <c r="C1604" t="s">
        <v>20</v>
      </c>
      <c r="D1604" t="s">
        <v>132</v>
      </c>
      <c r="E1604" t="s">
        <v>1634</v>
      </c>
      <c r="F1604">
        <v>5114152</v>
      </c>
      <c r="G1604" s="2">
        <v>44711</v>
      </c>
      <c r="H1604" s="2">
        <v>44776</v>
      </c>
      <c r="I1604" s="2">
        <v>44711</v>
      </c>
      <c r="J1604" s="2">
        <v>44712</v>
      </c>
      <c r="K1604" t="s">
        <v>1037</v>
      </c>
      <c r="L1604" s="2">
        <v>44712</v>
      </c>
      <c r="M1604" s="1">
        <f>Tabla1_Resueltas[[#This Row],[Resuelta]]-Tabla1_Resueltas[[#This Row],[Creada]]</f>
        <v>1</v>
      </c>
      <c r="N1604" s="1">
        <f>Tabla1_Resueltas[[#This Row],[Fecha Fin Escalado]]-Tabla1_Resueltas[[#This Row],[Fecha Inicio Escalado]]</f>
        <v>1</v>
      </c>
      <c r="O1604" s="1">
        <f>YEAR(Tabla1_Resueltas[[#This Row],[Resuelta]])</f>
        <v>2022</v>
      </c>
      <c r="P1604" s="1">
        <f>MONTH(Tabla1_Resueltas[[#This Row],[Resuelta]])</f>
        <v>5</v>
      </c>
      <c r="Q1604" s="1">
        <f>_xlfn.PERCENTILE.INC(Tabla1_Resueltas[CicleTime],0.85)</f>
        <v>28</v>
      </c>
      <c r="R1604" s="1">
        <f>_xlfn.PERCENTILE.INC(Tabla1_Resueltas[CicleTime],0.7)</f>
        <v>9</v>
      </c>
      <c r="S1604" s="1">
        <f>_xlfn.PERCENTILE.INC(Tabla1_Resueltas[CicleTime],0.5)</f>
        <v>3</v>
      </c>
    </row>
    <row r="1605" spans="1:19" x14ac:dyDescent="0.35">
      <c r="A1605" t="s">
        <v>19</v>
      </c>
      <c r="B1605" t="s">
        <v>2088</v>
      </c>
      <c r="C1605" t="s">
        <v>20</v>
      </c>
      <c r="D1605" t="s">
        <v>132</v>
      </c>
      <c r="E1605" t="s">
        <v>1635</v>
      </c>
      <c r="F1605">
        <v>5114142</v>
      </c>
      <c r="G1605" s="2">
        <v>44711</v>
      </c>
      <c r="H1605" s="2">
        <v>44776</v>
      </c>
      <c r="I1605" s="2"/>
      <c r="J1605" s="2"/>
      <c r="K1605" t="s">
        <v>1037</v>
      </c>
      <c r="L1605" s="2">
        <v>44711</v>
      </c>
      <c r="M1605" s="1">
        <f>Tabla1_Resueltas[[#This Row],[Resuelta]]-Tabla1_Resueltas[[#This Row],[Creada]]</f>
        <v>0</v>
      </c>
      <c r="N1605" s="1">
        <f>Tabla1_Resueltas[[#This Row],[Fecha Fin Escalado]]-Tabla1_Resueltas[[#This Row],[Fecha Inicio Escalado]]</f>
        <v>0</v>
      </c>
      <c r="O1605" s="1">
        <f>YEAR(Tabla1_Resueltas[[#This Row],[Resuelta]])</f>
        <v>2022</v>
      </c>
      <c r="P1605" s="1">
        <f>MONTH(Tabla1_Resueltas[[#This Row],[Resuelta]])</f>
        <v>5</v>
      </c>
      <c r="Q1605" s="1">
        <f>_xlfn.PERCENTILE.INC(Tabla1_Resueltas[CicleTime],0.85)</f>
        <v>28</v>
      </c>
      <c r="R1605" s="1">
        <f>_xlfn.PERCENTILE.INC(Tabla1_Resueltas[CicleTime],0.7)</f>
        <v>9</v>
      </c>
      <c r="S1605" s="1">
        <f>_xlfn.PERCENTILE.INC(Tabla1_Resueltas[CicleTime],0.5)</f>
        <v>3</v>
      </c>
    </row>
    <row r="1606" spans="1:19" x14ac:dyDescent="0.35">
      <c r="A1606" t="s">
        <v>19</v>
      </c>
      <c r="B1606" t="s">
        <v>2086</v>
      </c>
      <c r="C1606" t="s">
        <v>20</v>
      </c>
      <c r="D1606" t="s">
        <v>132</v>
      </c>
      <c r="E1606" t="s">
        <v>1636</v>
      </c>
      <c r="F1606">
        <v>5114135</v>
      </c>
      <c r="G1606" s="2">
        <v>44711</v>
      </c>
      <c r="H1606" s="2">
        <v>44776</v>
      </c>
      <c r="I1606" s="2"/>
      <c r="J1606" s="2"/>
      <c r="K1606" t="s">
        <v>1037</v>
      </c>
      <c r="L1606" s="2">
        <v>44711</v>
      </c>
      <c r="M1606" s="1">
        <f>Tabla1_Resueltas[[#This Row],[Resuelta]]-Tabla1_Resueltas[[#This Row],[Creada]]</f>
        <v>0</v>
      </c>
      <c r="N1606" s="1">
        <f>Tabla1_Resueltas[[#This Row],[Fecha Fin Escalado]]-Tabla1_Resueltas[[#This Row],[Fecha Inicio Escalado]]</f>
        <v>0</v>
      </c>
      <c r="O1606" s="1">
        <f>YEAR(Tabla1_Resueltas[[#This Row],[Resuelta]])</f>
        <v>2022</v>
      </c>
      <c r="P1606" s="1">
        <f>MONTH(Tabla1_Resueltas[[#This Row],[Resuelta]])</f>
        <v>5</v>
      </c>
      <c r="Q1606" s="1">
        <f>_xlfn.PERCENTILE.INC(Tabla1_Resueltas[CicleTime],0.85)</f>
        <v>28</v>
      </c>
      <c r="R1606" s="1">
        <f>_xlfn.PERCENTILE.INC(Tabla1_Resueltas[CicleTime],0.7)</f>
        <v>9</v>
      </c>
      <c r="S1606" s="1">
        <f>_xlfn.PERCENTILE.INC(Tabla1_Resueltas[CicleTime],0.5)</f>
        <v>3</v>
      </c>
    </row>
    <row r="1607" spans="1:19" x14ac:dyDescent="0.35">
      <c r="A1607" t="s">
        <v>19</v>
      </c>
      <c r="B1607" t="s">
        <v>2086</v>
      </c>
      <c r="C1607" t="s">
        <v>43</v>
      </c>
      <c r="D1607" t="s">
        <v>132</v>
      </c>
      <c r="E1607" t="s">
        <v>1637</v>
      </c>
      <c r="F1607">
        <v>5113805</v>
      </c>
      <c r="G1607" s="2">
        <v>44711</v>
      </c>
      <c r="H1607" s="2">
        <v>44776</v>
      </c>
      <c r="I1607" s="2">
        <v>44711</v>
      </c>
      <c r="J1607" s="2">
        <v>44712</v>
      </c>
      <c r="K1607" t="s">
        <v>1037</v>
      </c>
      <c r="L1607" s="2">
        <v>44712</v>
      </c>
      <c r="M1607" s="1">
        <f>Tabla1_Resueltas[[#This Row],[Resuelta]]-Tabla1_Resueltas[[#This Row],[Creada]]</f>
        <v>1</v>
      </c>
      <c r="N1607" s="1">
        <f>Tabla1_Resueltas[[#This Row],[Fecha Fin Escalado]]-Tabla1_Resueltas[[#This Row],[Fecha Inicio Escalado]]</f>
        <v>1</v>
      </c>
      <c r="O1607" s="1">
        <f>YEAR(Tabla1_Resueltas[[#This Row],[Resuelta]])</f>
        <v>2022</v>
      </c>
      <c r="P1607" s="1">
        <f>MONTH(Tabla1_Resueltas[[#This Row],[Resuelta]])</f>
        <v>5</v>
      </c>
      <c r="Q1607" s="1">
        <f>_xlfn.PERCENTILE.INC(Tabla1_Resueltas[CicleTime],0.85)</f>
        <v>28</v>
      </c>
      <c r="R1607" s="1">
        <f>_xlfn.PERCENTILE.INC(Tabla1_Resueltas[CicleTime],0.7)</f>
        <v>9</v>
      </c>
      <c r="S1607" s="1">
        <f>_xlfn.PERCENTILE.INC(Tabla1_Resueltas[CicleTime],0.5)</f>
        <v>3</v>
      </c>
    </row>
    <row r="1608" spans="1:19" x14ac:dyDescent="0.35">
      <c r="A1608" t="s">
        <v>19</v>
      </c>
      <c r="B1608" t="s">
        <v>2084</v>
      </c>
      <c r="C1608" t="s">
        <v>20</v>
      </c>
      <c r="D1608" t="s">
        <v>132</v>
      </c>
      <c r="E1608" t="s">
        <v>1638</v>
      </c>
      <c r="F1608">
        <v>5108089</v>
      </c>
      <c r="G1608" s="2">
        <v>44708</v>
      </c>
      <c r="H1608" s="2">
        <v>44776</v>
      </c>
      <c r="I1608" s="2"/>
      <c r="J1608" s="2"/>
      <c r="K1608" t="s">
        <v>1037</v>
      </c>
      <c r="L1608" s="2">
        <v>44708</v>
      </c>
      <c r="M1608" s="1">
        <f>Tabla1_Resueltas[[#This Row],[Resuelta]]-Tabla1_Resueltas[[#This Row],[Creada]]</f>
        <v>0</v>
      </c>
      <c r="N1608" s="1">
        <f>Tabla1_Resueltas[[#This Row],[Fecha Fin Escalado]]-Tabla1_Resueltas[[#This Row],[Fecha Inicio Escalado]]</f>
        <v>0</v>
      </c>
      <c r="O1608" s="1">
        <f>YEAR(Tabla1_Resueltas[[#This Row],[Resuelta]])</f>
        <v>2022</v>
      </c>
      <c r="P1608" s="1">
        <f>MONTH(Tabla1_Resueltas[[#This Row],[Resuelta]])</f>
        <v>5</v>
      </c>
      <c r="Q1608" s="1">
        <f>_xlfn.PERCENTILE.INC(Tabla1_Resueltas[CicleTime],0.85)</f>
        <v>28</v>
      </c>
      <c r="R1608" s="1">
        <f>_xlfn.PERCENTILE.INC(Tabla1_Resueltas[CicleTime],0.7)</f>
        <v>9</v>
      </c>
      <c r="S1608" s="1">
        <f>_xlfn.PERCENTILE.INC(Tabla1_Resueltas[CicleTime],0.5)</f>
        <v>3</v>
      </c>
    </row>
    <row r="1609" spans="1:19" x14ac:dyDescent="0.35">
      <c r="A1609" t="s">
        <v>19</v>
      </c>
      <c r="B1609" t="s">
        <v>2084</v>
      </c>
      <c r="C1609" t="s">
        <v>36</v>
      </c>
      <c r="D1609" t="s">
        <v>132</v>
      </c>
      <c r="E1609" t="s">
        <v>1639</v>
      </c>
      <c r="F1609">
        <v>5108087</v>
      </c>
      <c r="G1609" s="2">
        <v>44708</v>
      </c>
      <c r="H1609" s="2">
        <v>44776</v>
      </c>
      <c r="I1609" s="2"/>
      <c r="J1609" s="2"/>
      <c r="K1609" t="s">
        <v>1037</v>
      </c>
      <c r="L1609" s="2">
        <v>44708</v>
      </c>
      <c r="M1609" s="1">
        <f>Tabla1_Resueltas[[#This Row],[Resuelta]]-Tabla1_Resueltas[[#This Row],[Creada]]</f>
        <v>0</v>
      </c>
      <c r="N1609" s="1">
        <f>Tabla1_Resueltas[[#This Row],[Fecha Fin Escalado]]-Tabla1_Resueltas[[#This Row],[Fecha Inicio Escalado]]</f>
        <v>0</v>
      </c>
      <c r="O1609" s="1">
        <f>YEAR(Tabla1_Resueltas[[#This Row],[Resuelta]])</f>
        <v>2022</v>
      </c>
      <c r="P1609" s="1">
        <f>MONTH(Tabla1_Resueltas[[#This Row],[Resuelta]])</f>
        <v>5</v>
      </c>
      <c r="Q1609" s="1">
        <f>_xlfn.PERCENTILE.INC(Tabla1_Resueltas[CicleTime],0.85)</f>
        <v>28</v>
      </c>
      <c r="R1609" s="1">
        <f>_xlfn.PERCENTILE.INC(Tabla1_Resueltas[CicleTime],0.7)</f>
        <v>9</v>
      </c>
      <c r="S1609" s="1">
        <f>_xlfn.PERCENTILE.INC(Tabla1_Resueltas[CicleTime],0.5)</f>
        <v>3</v>
      </c>
    </row>
    <row r="1610" spans="1:19" x14ac:dyDescent="0.35">
      <c r="A1610" t="s">
        <v>19</v>
      </c>
      <c r="B1610" t="s">
        <v>2084</v>
      </c>
      <c r="C1610" t="s">
        <v>36</v>
      </c>
      <c r="D1610" t="s">
        <v>132</v>
      </c>
      <c r="E1610" t="s">
        <v>1640</v>
      </c>
      <c r="F1610">
        <v>5102070</v>
      </c>
      <c r="G1610" s="2">
        <v>44707</v>
      </c>
      <c r="H1610" s="2">
        <v>44776</v>
      </c>
      <c r="I1610" s="2"/>
      <c r="J1610" s="2"/>
      <c r="K1610" t="s">
        <v>1037</v>
      </c>
      <c r="L1610" s="2">
        <v>44711</v>
      </c>
      <c r="M1610" s="1">
        <f>Tabla1_Resueltas[[#This Row],[Resuelta]]-Tabla1_Resueltas[[#This Row],[Creada]]</f>
        <v>4</v>
      </c>
      <c r="N1610" s="1">
        <f>Tabla1_Resueltas[[#This Row],[Fecha Fin Escalado]]-Tabla1_Resueltas[[#This Row],[Fecha Inicio Escalado]]</f>
        <v>0</v>
      </c>
      <c r="O1610" s="1">
        <f>YEAR(Tabla1_Resueltas[[#This Row],[Resuelta]])</f>
        <v>2022</v>
      </c>
      <c r="P1610" s="1">
        <f>MONTH(Tabla1_Resueltas[[#This Row],[Resuelta]])</f>
        <v>5</v>
      </c>
      <c r="Q1610" s="1">
        <f>_xlfn.PERCENTILE.INC(Tabla1_Resueltas[CicleTime],0.85)</f>
        <v>28</v>
      </c>
      <c r="R1610" s="1">
        <f>_xlfn.PERCENTILE.INC(Tabla1_Resueltas[CicleTime],0.7)</f>
        <v>9</v>
      </c>
      <c r="S1610" s="1">
        <f>_xlfn.PERCENTILE.INC(Tabla1_Resueltas[CicleTime],0.5)</f>
        <v>3</v>
      </c>
    </row>
    <row r="1611" spans="1:19" x14ac:dyDescent="0.35">
      <c r="A1611" t="s">
        <v>19</v>
      </c>
      <c r="B1611" t="s">
        <v>2084</v>
      </c>
      <c r="C1611" t="s">
        <v>36</v>
      </c>
      <c r="D1611" t="s">
        <v>132</v>
      </c>
      <c r="E1611" t="s">
        <v>1641</v>
      </c>
      <c r="F1611">
        <v>5102065</v>
      </c>
      <c r="G1611" s="2">
        <v>44707</v>
      </c>
      <c r="H1611" s="2">
        <v>44776</v>
      </c>
      <c r="I1611" s="2"/>
      <c r="J1611" s="2"/>
      <c r="K1611" t="s">
        <v>1037</v>
      </c>
      <c r="L1611" s="2">
        <v>44711</v>
      </c>
      <c r="M1611" s="1">
        <f>Tabla1_Resueltas[[#This Row],[Resuelta]]-Tabla1_Resueltas[[#This Row],[Creada]]</f>
        <v>4</v>
      </c>
      <c r="N1611" s="1">
        <f>Tabla1_Resueltas[[#This Row],[Fecha Fin Escalado]]-Tabla1_Resueltas[[#This Row],[Fecha Inicio Escalado]]</f>
        <v>0</v>
      </c>
      <c r="O1611" s="1">
        <f>YEAR(Tabla1_Resueltas[[#This Row],[Resuelta]])</f>
        <v>2022</v>
      </c>
      <c r="P1611" s="1">
        <f>MONTH(Tabla1_Resueltas[[#This Row],[Resuelta]])</f>
        <v>5</v>
      </c>
      <c r="Q1611" s="1">
        <f>_xlfn.PERCENTILE.INC(Tabla1_Resueltas[CicleTime],0.85)</f>
        <v>28</v>
      </c>
      <c r="R1611" s="1">
        <f>_xlfn.PERCENTILE.INC(Tabla1_Resueltas[CicleTime],0.7)</f>
        <v>9</v>
      </c>
      <c r="S1611" s="1">
        <f>_xlfn.PERCENTILE.INC(Tabla1_Resueltas[CicleTime],0.5)</f>
        <v>3</v>
      </c>
    </row>
    <row r="1612" spans="1:19" x14ac:dyDescent="0.35">
      <c r="A1612" t="s">
        <v>19</v>
      </c>
      <c r="B1612" t="s">
        <v>2084</v>
      </c>
      <c r="C1612" t="s">
        <v>20</v>
      </c>
      <c r="D1612" t="s">
        <v>132</v>
      </c>
      <c r="E1612" t="s">
        <v>1642</v>
      </c>
      <c r="F1612">
        <v>5101803</v>
      </c>
      <c r="G1612" s="2">
        <v>44707</v>
      </c>
      <c r="H1612" s="2">
        <v>44776</v>
      </c>
      <c r="I1612" s="2">
        <v>44707</v>
      </c>
      <c r="J1612" s="2">
        <v>44711</v>
      </c>
      <c r="K1612" t="s">
        <v>1037</v>
      </c>
      <c r="L1612" s="2">
        <v>44711</v>
      </c>
      <c r="M1612" s="1">
        <f>Tabla1_Resueltas[[#This Row],[Resuelta]]-Tabla1_Resueltas[[#This Row],[Creada]]</f>
        <v>4</v>
      </c>
      <c r="N1612" s="1">
        <f>Tabla1_Resueltas[[#This Row],[Fecha Fin Escalado]]-Tabla1_Resueltas[[#This Row],[Fecha Inicio Escalado]]</f>
        <v>4</v>
      </c>
      <c r="O1612" s="1">
        <f>YEAR(Tabla1_Resueltas[[#This Row],[Resuelta]])</f>
        <v>2022</v>
      </c>
      <c r="P1612" s="1">
        <f>MONTH(Tabla1_Resueltas[[#This Row],[Resuelta]])</f>
        <v>5</v>
      </c>
      <c r="Q1612" s="1">
        <f>_xlfn.PERCENTILE.INC(Tabla1_Resueltas[CicleTime],0.85)</f>
        <v>28</v>
      </c>
      <c r="R1612" s="1">
        <f>_xlfn.PERCENTILE.INC(Tabla1_Resueltas[CicleTime],0.7)</f>
        <v>9</v>
      </c>
      <c r="S1612" s="1">
        <f>_xlfn.PERCENTILE.INC(Tabla1_Resueltas[CicleTime],0.5)</f>
        <v>3</v>
      </c>
    </row>
    <row r="1613" spans="1:19" x14ac:dyDescent="0.35">
      <c r="A1613" t="s">
        <v>19</v>
      </c>
      <c r="B1613" t="s">
        <v>2084</v>
      </c>
      <c r="C1613" t="s">
        <v>20</v>
      </c>
      <c r="D1613" t="s">
        <v>132</v>
      </c>
      <c r="E1613" t="s">
        <v>1643</v>
      </c>
      <c r="F1613">
        <v>5101799</v>
      </c>
      <c r="G1613" s="2">
        <v>44707</v>
      </c>
      <c r="H1613" s="2">
        <v>44776</v>
      </c>
      <c r="I1613" s="2">
        <v>44707</v>
      </c>
      <c r="J1613" s="2">
        <v>44711</v>
      </c>
      <c r="K1613" t="s">
        <v>1037</v>
      </c>
      <c r="L1613" s="2">
        <v>44711</v>
      </c>
      <c r="M1613" s="1">
        <f>Tabla1_Resueltas[[#This Row],[Resuelta]]-Tabla1_Resueltas[[#This Row],[Creada]]</f>
        <v>4</v>
      </c>
      <c r="N1613" s="1">
        <f>Tabla1_Resueltas[[#This Row],[Fecha Fin Escalado]]-Tabla1_Resueltas[[#This Row],[Fecha Inicio Escalado]]</f>
        <v>4</v>
      </c>
      <c r="O1613" s="1">
        <f>YEAR(Tabla1_Resueltas[[#This Row],[Resuelta]])</f>
        <v>2022</v>
      </c>
      <c r="P1613" s="1">
        <f>MONTH(Tabla1_Resueltas[[#This Row],[Resuelta]])</f>
        <v>5</v>
      </c>
      <c r="Q1613" s="1">
        <f>_xlfn.PERCENTILE.INC(Tabla1_Resueltas[CicleTime],0.85)</f>
        <v>28</v>
      </c>
      <c r="R1613" s="1">
        <f>_xlfn.PERCENTILE.INC(Tabla1_Resueltas[CicleTime],0.7)</f>
        <v>9</v>
      </c>
      <c r="S1613" s="1">
        <f>_xlfn.PERCENTILE.INC(Tabla1_Resueltas[CicleTime],0.5)</f>
        <v>3</v>
      </c>
    </row>
    <row r="1614" spans="1:19" x14ac:dyDescent="0.35">
      <c r="A1614" t="s">
        <v>19</v>
      </c>
      <c r="B1614" t="s">
        <v>2084</v>
      </c>
      <c r="C1614" t="s">
        <v>20</v>
      </c>
      <c r="D1614" t="s">
        <v>132</v>
      </c>
      <c r="E1614" t="s">
        <v>1644</v>
      </c>
      <c r="F1614">
        <v>5101748</v>
      </c>
      <c r="G1614" s="2">
        <v>44707</v>
      </c>
      <c r="H1614" s="2">
        <v>44776</v>
      </c>
      <c r="I1614" s="2"/>
      <c r="J1614" s="2"/>
      <c r="K1614" t="s">
        <v>1037</v>
      </c>
      <c r="L1614" s="2">
        <v>44711</v>
      </c>
      <c r="M1614" s="1">
        <f>Tabla1_Resueltas[[#This Row],[Resuelta]]-Tabla1_Resueltas[[#This Row],[Creada]]</f>
        <v>4</v>
      </c>
      <c r="N1614" s="1">
        <f>Tabla1_Resueltas[[#This Row],[Fecha Fin Escalado]]-Tabla1_Resueltas[[#This Row],[Fecha Inicio Escalado]]</f>
        <v>0</v>
      </c>
      <c r="O1614" s="1">
        <f>YEAR(Tabla1_Resueltas[[#This Row],[Resuelta]])</f>
        <v>2022</v>
      </c>
      <c r="P1614" s="1">
        <f>MONTH(Tabla1_Resueltas[[#This Row],[Resuelta]])</f>
        <v>5</v>
      </c>
      <c r="Q1614" s="1">
        <f>_xlfn.PERCENTILE.INC(Tabla1_Resueltas[CicleTime],0.85)</f>
        <v>28</v>
      </c>
      <c r="R1614" s="1">
        <f>_xlfn.PERCENTILE.INC(Tabla1_Resueltas[CicleTime],0.7)</f>
        <v>9</v>
      </c>
      <c r="S1614" s="1">
        <f>_xlfn.PERCENTILE.INC(Tabla1_Resueltas[CicleTime],0.5)</f>
        <v>3</v>
      </c>
    </row>
    <row r="1615" spans="1:19" x14ac:dyDescent="0.35">
      <c r="A1615" t="s">
        <v>19</v>
      </c>
      <c r="B1615" t="s">
        <v>2084</v>
      </c>
      <c r="C1615" t="s">
        <v>20</v>
      </c>
      <c r="D1615" t="s">
        <v>132</v>
      </c>
      <c r="E1615" t="s">
        <v>1645</v>
      </c>
      <c r="F1615">
        <v>5101743</v>
      </c>
      <c r="G1615" s="2">
        <v>44707</v>
      </c>
      <c r="H1615" s="2">
        <v>44776</v>
      </c>
      <c r="I1615" s="2">
        <v>44707</v>
      </c>
      <c r="J1615" s="2">
        <v>44707</v>
      </c>
      <c r="K1615" t="s">
        <v>1037</v>
      </c>
      <c r="L1615" s="2">
        <v>44707</v>
      </c>
      <c r="M1615" s="1">
        <f>Tabla1_Resueltas[[#This Row],[Resuelta]]-Tabla1_Resueltas[[#This Row],[Creada]]</f>
        <v>0</v>
      </c>
      <c r="N1615" s="1">
        <f>Tabla1_Resueltas[[#This Row],[Fecha Fin Escalado]]-Tabla1_Resueltas[[#This Row],[Fecha Inicio Escalado]]</f>
        <v>0</v>
      </c>
      <c r="O1615" s="1">
        <f>YEAR(Tabla1_Resueltas[[#This Row],[Resuelta]])</f>
        <v>2022</v>
      </c>
      <c r="P1615" s="1">
        <f>MONTH(Tabla1_Resueltas[[#This Row],[Resuelta]])</f>
        <v>5</v>
      </c>
      <c r="Q1615" s="1">
        <f>_xlfn.PERCENTILE.INC(Tabla1_Resueltas[CicleTime],0.85)</f>
        <v>28</v>
      </c>
      <c r="R1615" s="1">
        <f>_xlfn.PERCENTILE.INC(Tabla1_Resueltas[CicleTime],0.7)</f>
        <v>9</v>
      </c>
      <c r="S1615" s="1">
        <f>_xlfn.PERCENTILE.INC(Tabla1_Resueltas[CicleTime],0.5)</f>
        <v>3</v>
      </c>
    </row>
    <row r="1616" spans="1:19" x14ac:dyDescent="0.35">
      <c r="A1616" t="s">
        <v>17</v>
      </c>
      <c r="B1616" t="s">
        <v>2083</v>
      </c>
      <c r="C1616" t="s">
        <v>18</v>
      </c>
      <c r="D1616" t="s">
        <v>132</v>
      </c>
      <c r="E1616" t="s">
        <v>1646</v>
      </c>
      <c r="F1616">
        <v>5099648</v>
      </c>
      <c r="G1616" s="2">
        <v>44706</v>
      </c>
      <c r="H1616" s="2">
        <v>44776</v>
      </c>
      <c r="I1616" s="2"/>
      <c r="J1616" s="2"/>
      <c r="K1616" t="s">
        <v>1037</v>
      </c>
      <c r="L1616" s="2">
        <v>44707</v>
      </c>
      <c r="M1616" s="1">
        <f>Tabla1_Resueltas[[#This Row],[Resuelta]]-Tabla1_Resueltas[[#This Row],[Creada]]</f>
        <v>1</v>
      </c>
      <c r="N1616" s="1">
        <f>Tabla1_Resueltas[[#This Row],[Fecha Fin Escalado]]-Tabla1_Resueltas[[#This Row],[Fecha Inicio Escalado]]</f>
        <v>0</v>
      </c>
      <c r="O1616" s="1">
        <f>YEAR(Tabla1_Resueltas[[#This Row],[Resuelta]])</f>
        <v>2022</v>
      </c>
      <c r="P1616" s="1">
        <f>MONTH(Tabla1_Resueltas[[#This Row],[Resuelta]])</f>
        <v>5</v>
      </c>
      <c r="Q1616" s="1">
        <f>_xlfn.PERCENTILE.INC(Tabla1_Resueltas[CicleTime],0.85)</f>
        <v>28</v>
      </c>
      <c r="R1616" s="1">
        <f>_xlfn.PERCENTILE.INC(Tabla1_Resueltas[CicleTime],0.7)</f>
        <v>9</v>
      </c>
      <c r="S1616" s="1">
        <f>_xlfn.PERCENTILE.INC(Tabla1_Resueltas[CicleTime],0.5)</f>
        <v>3</v>
      </c>
    </row>
    <row r="1617" spans="1:19" x14ac:dyDescent="0.35">
      <c r="A1617" t="s">
        <v>19</v>
      </c>
      <c r="B1617" t="s">
        <v>2088</v>
      </c>
      <c r="C1617" t="s">
        <v>18</v>
      </c>
      <c r="D1617" t="s">
        <v>132</v>
      </c>
      <c r="E1617" t="s">
        <v>1647</v>
      </c>
      <c r="F1617">
        <v>5096925</v>
      </c>
      <c r="G1617" s="2">
        <v>44706</v>
      </c>
      <c r="H1617" s="2">
        <v>44776</v>
      </c>
      <c r="I1617" s="2">
        <v>44708</v>
      </c>
      <c r="J1617" s="2">
        <v>44708</v>
      </c>
      <c r="K1617" t="s">
        <v>1037</v>
      </c>
      <c r="L1617" s="2">
        <v>44708</v>
      </c>
      <c r="M1617" s="1">
        <f>Tabla1_Resueltas[[#This Row],[Resuelta]]-Tabla1_Resueltas[[#This Row],[Creada]]</f>
        <v>2</v>
      </c>
      <c r="N1617" s="1">
        <f>Tabla1_Resueltas[[#This Row],[Fecha Fin Escalado]]-Tabla1_Resueltas[[#This Row],[Fecha Inicio Escalado]]</f>
        <v>0</v>
      </c>
      <c r="O1617" s="1">
        <f>YEAR(Tabla1_Resueltas[[#This Row],[Resuelta]])</f>
        <v>2022</v>
      </c>
      <c r="P1617" s="1">
        <f>MONTH(Tabla1_Resueltas[[#This Row],[Resuelta]])</f>
        <v>5</v>
      </c>
      <c r="Q1617" s="1">
        <f>_xlfn.PERCENTILE.INC(Tabla1_Resueltas[CicleTime],0.85)</f>
        <v>28</v>
      </c>
      <c r="R1617" s="1">
        <f>_xlfn.PERCENTILE.INC(Tabla1_Resueltas[CicleTime],0.7)</f>
        <v>9</v>
      </c>
      <c r="S1617" s="1">
        <f>_xlfn.PERCENTILE.INC(Tabla1_Resueltas[CicleTime],0.5)</f>
        <v>3</v>
      </c>
    </row>
    <row r="1618" spans="1:19" x14ac:dyDescent="0.35">
      <c r="A1618" t="s">
        <v>17</v>
      </c>
      <c r="B1618" t="s">
        <v>2096</v>
      </c>
      <c r="C1618" t="s">
        <v>18</v>
      </c>
      <c r="D1618" t="s">
        <v>132</v>
      </c>
      <c r="E1618" t="s">
        <v>1648</v>
      </c>
      <c r="F1618">
        <v>5096265</v>
      </c>
      <c r="G1618" s="2">
        <v>44706</v>
      </c>
      <c r="H1618" s="2">
        <v>44776</v>
      </c>
      <c r="I1618" s="2"/>
      <c r="J1618" s="2"/>
      <c r="K1618" t="s">
        <v>1037</v>
      </c>
      <c r="L1618" s="2">
        <v>44706</v>
      </c>
      <c r="M1618" s="1">
        <f>Tabla1_Resueltas[[#This Row],[Resuelta]]-Tabla1_Resueltas[[#This Row],[Creada]]</f>
        <v>0</v>
      </c>
      <c r="N1618" s="1">
        <f>Tabla1_Resueltas[[#This Row],[Fecha Fin Escalado]]-Tabla1_Resueltas[[#This Row],[Fecha Inicio Escalado]]</f>
        <v>0</v>
      </c>
      <c r="O1618" s="1">
        <f>YEAR(Tabla1_Resueltas[[#This Row],[Resuelta]])</f>
        <v>2022</v>
      </c>
      <c r="P1618" s="1">
        <f>MONTH(Tabla1_Resueltas[[#This Row],[Resuelta]])</f>
        <v>5</v>
      </c>
      <c r="Q1618" s="1">
        <f>_xlfn.PERCENTILE.INC(Tabla1_Resueltas[CicleTime],0.85)</f>
        <v>28</v>
      </c>
      <c r="R1618" s="1">
        <f>_xlfn.PERCENTILE.INC(Tabla1_Resueltas[CicleTime],0.7)</f>
        <v>9</v>
      </c>
      <c r="S1618" s="1">
        <f>_xlfn.PERCENTILE.INC(Tabla1_Resueltas[CicleTime],0.5)</f>
        <v>3</v>
      </c>
    </row>
    <row r="1619" spans="1:19" x14ac:dyDescent="0.35">
      <c r="A1619" t="s">
        <v>19</v>
      </c>
      <c r="B1619" t="s">
        <v>2084</v>
      </c>
      <c r="C1619" t="s">
        <v>20</v>
      </c>
      <c r="D1619" t="s">
        <v>132</v>
      </c>
      <c r="E1619" t="s">
        <v>1649</v>
      </c>
      <c r="F1619">
        <v>5094924</v>
      </c>
      <c r="G1619" s="2">
        <v>44706</v>
      </c>
      <c r="H1619" s="2">
        <v>44776</v>
      </c>
      <c r="I1619" s="2"/>
      <c r="J1619" s="2"/>
      <c r="K1619" t="s">
        <v>1037</v>
      </c>
      <c r="L1619" s="2">
        <v>44706</v>
      </c>
      <c r="M1619" s="1">
        <f>Tabla1_Resueltas[[#This Row],[Resuelta]]-Tabla1_Resueltas[[#This Row],[Creada]]</f>
        <v>0</v>
      </c>
      <c r="N1619" s="1">
        <f>Tabla1_Resueltas[[#This Row],[Fecha Fin Escalado]]-Tabla1_Resueltas[[#This Row],[Fecha Inicio Escalado]]</f>
        <v>0</v>
      </c>
      <c r="O1619" s="1">
        <f>YEAR(Tabla1_Resueltas[[#This Row],[Resuelta]])</f>
        <v>2022</v>
      </c>
      <c r="P1619" s="1">
        <f>MONTH(Tabla1_Resueltas[[#This Row],[Resuelta]])</f>
        <v>5</v>
      </c>
      <c r="Q1619" s="1">
        <f>_xlfn.PERCENTILE.INC(Tabla1_Resueltas[CicleTime],0.85)</f>
        <v>28</v>
      </c>
      <c r="R1619" s="1">
        <f>_xlfn.PERCENTILE.INC(Tabla1_Resueltas[CicleTime],0.7)</f>
        <v>9</v>
      </c>
      <c r="S1619" s="1">
        <f>_xlfn.PERCENTILE.INC(Tabla1_Resueltas[CicleTime],0.5)</f>
        <v>3</v>
      </c>
    </row>
    <row r="1620" spans="1:19" x14ac:dyDescent="0.35">
      <c r="A1620" t="s">
        <v>19</v>
      </c>
      <c r="B1620" t="s">
        <v>2084</v>
      </c>
      <c r="C1620" t="s">
        <v>36</v>
      </c>
      <c r="D1620" t="s">
        <v>132</v>
      </c>
      <c r="E1620" t="s">
        <v>1650</v>
      </c>
      <c r="F1620">
        <v>5094919</v>
      </c>
      <c r="G1620" s="2">
        <v>44706</v>
      </c>
      <c r="H1620" s="2">
        <v>44776</v>
      </c>
      <c r="I1620" s="2">
        <v>44706</v>
      </c>
      <c r="J1620" s="2">
        <v>44708</v>
      </c>
      <c r="K1620" t="s">
        <v>1037</v>
      </c>
      <c r="L1620" s="2">
        <v>44708</v>
      </c>
      <c r="M1620" s="1">
        <f>Tabla1_Resueltas[[#This Row],[Resuelta]]-Tabla1_Resueltas[[#This Row],[Creada]]</f>
        <v>2</v>
      </c>
      <c r="N1620" s="1">
        <f>Tabla1_Resueltas[[#This Row],[Fecha Fin Escalado]]-Tabla1_Resueltas[[#This Row],[Fecha Inicio Escalado]]</f>
        <v>2</v>
      </c>
      <c r="O1620" s="1">
        <f>YEAR(Tabla1_Resueltas[[#This Row],[Resuelta]])</f>
        <v>2022</v>
      </c>
      <c r="P1620" s="1">
        <f>MONTH(Tabla1_Resueltas[[#This Row],[Resuelta]])</f>
        <v>5</v>
      </c>
      <c r="Q1620" s="1">
        <f>_xlfn.PERCENTILE.INC(Tabla1_Resueltas[CicleTime],0.85)</f>
        <v>28</v>
      </c>
      <c r="R1620" s="1">
        <f>_xlfn.PERCENTILE.INC(Tabla1_Resueltas[CicleTime],0.7)</f>
        <v>9</v>
      </c>
      <c r="S1620" s="1">
        <f>_xlfn.PERCENTILE.INC(Tabla1_Resueltas[CicleTime],0.5)</f>
        <v>3</v>
      </c>
    </row>
    <row r="1621" spans="1:19" x14ac:dyDescent="0.35">
      <c r="A1621" t="s">
        <v>19</v>
      </c>
      <c r="B1621" t="s">
        <v>2088</v>
      </c>
      <c r="C1621" t="s">
        <v>18</v>
      </c>
      <c r="D1621" t="s">
        <v>132</v>
      </c>
      <c r="E1621" t="s">
        <v>1651</v>
      </c>
      <c r="F1621">
        <v>5090889</v>
      </c>
      <c r="G1621" s="2">
        <v>44705</v>
      </c>
      <c r="H1621" s="2">
        <v>44776</v>
      </c>
      <c r="I1621" s="2"/>
      <c r="J1621" s="2"/>
      <c r="K1621" t="s">
        <v>1037</v>
      </c>
      <c r="L1621" s="2">
        <v>44707</v>
      </c>
      <c r="M1621" s="1">
        <f>Tabla1_Resueltas[[#This Row],[Resuelta]]-Tabla1_Resueltas[[#This Row],[Creada]]</f>
        <v>2</v>
      </c>
      <c r="N1621" s="1">
        <f>Tabla1_Resueltas[[#This Row],[Fecha Fin Escalado]]-Tabla1_Resueltas[[#This Row],[Fecha Inicio Escalado]]</f>
        <v>0</v>
      </c>
      <c r="O1621" s="1">
        <f>YEAR(Tabla1_Resueltas[[#This Row],[Resuelta]])</f>
        <v>2022</v>
      </c>
      <c r="P1621" s="1">
        <f>MONTH(Tabla1_Resueltas[[#This Row],[Resuelta]])</f>
        <v>5</v>
      </c>
      <c r="Q1621" s="1">
        <f>_xlfn.PERCENTILE.INC(Tabla1_Resueltas[CicleTime],0.85)</f>
        <v>28</v>
      </c>
      <c r="R1621" s="1">
        <f>_xlfn.PERCENTILE.INC(Tabla1_Resueltas[CicleTime],0.7)</f>
        <v>9</v>
      </c>
      <c r="S1621" s="1">
        <f>_xlfn.PERCENTILE.INC(Tabla1_Resueltas[CicleTime],0.5)</f>
        <v>3</v>
      </c>
    </row>
    <row r="1622" spans="1:19" x14ac:dyDescent="0.35">
      <c r="A1622" t="s">
        <v>17</v>
      </c>
      <c r="B1622" t="s">
        <v>2088</v>
      </c>
      <c r="C1622" t="s">
        <v>37</v>
      </c>
      <c r="D1622" t="s">
        <v>132</v>
      </c>
      <c r="E1622" t="s">
        <v>1652</v>
      </c>
      <c r="F1622">
        <v>5088968</v>
      </c>
      <c r="G1622" s="2">
        <v>44705</v>
      </c>
      <c r="H1622" s="2">
        <v>44776</v>
      </c>
      <c r="I1622" s="2"/>
      <c r="J1622" s="2"/>
      <c r="K1622" t="s">
        <v>1037</v>
      </c>
      <c r="L1622" s="2">
        <v>44706</v>
      </c>
      <c r="M1622" s="1">
        <f>Tabla1_Resueltas[[#This Row],[Resuelta]]-Tabla1_Resueltas[[#This Row],[Creada]]</f>
        <v>1</v>
      </c>
      <c r="N1622" s="1">
        <f>Tabla1_Resueltas[[#This Row],[Fecha Fin Escalado]]-Tabla1_Resueltas[[#This Row],[Fecha Inicio Escalado]]</f>
        <v>0</v>
      </c>
      <c r="O1622" s="1">
        <f>YEAR(Tabla1_Resueltas[[#This Row],[Resuelta]])</f>
        <v>2022</v>
      </c>
      <c r="P1622" s="1">
        <f>MONTH(Tabla1_Resueltas[[#This Row],[Resuelta]])</f>
        <v>5</v>
      </c>
      <c r="Q1622" s="1">
        <f>_xlfn.PERCENTILE.INC(Tabla1_Resueltas[CicleTime],0.85)</f>
        <v>28</v>
      </c>
      <c r="R1622" s="1">
        <f>_xlfn.PERCENTILE.INC(Tabla1_Resueltas[CicleTime],0.7)</f>
        <v>9</v>
      </c>
      <c r="S1622" s="1">
        <f>_xlfn.PERCENTILE.INC(Tabla1_Resueltas[CicleTime],0.5)</f>
        <v>3</v>
      </c>
    </row>
    <row r="1623" spans="1:19" x14ac:dyDescent="0.35">
      <c r="A1623" t="s">
        <v>17</v>
      </c>
      <c r="B1623" t="s">
        <v>2104</v>
      </c>
      <c r="C1623" t="s">
        <v>18</v>
      </c>
      <c r="D1623" t="s">
        <v>132</v>
      </c>
      <c r="E1623" t="s">
        <v>1653</v>
      </c>
      <c r="F1623">
        <v>5088181</v>
      </c>
      <c r="G1623" s="2">
        <v>44705</v>
      </c>
      <c r="H1623" s="2">
        <v>44776</v>
      </c>
      <c r="I1623" s="2"/>
      <c r="J1623" s="2"/>
      <c r="K1623" t="s">
        <v>1037</v>
      </c>
      <c r="L1623" s="2">
        <v>44705</v>
      </c>
      <c r="M1623" s="1">
        <f>Tabla1_Resueltas[[#This Row],[Resuelta]]-Tabla1_Resueltas[[#This Row],[Creada]]</f>
        <v>0</v>
      </c>
      <c r="N1623" s="1">
        <f>Tabla1_Resueltas[[#This Row],[Fecha Fin Escalado]]-Tabla1_Resueltas[[#This Row],[Fecha Inicio Escalado]]</f>
        <v>0</v>
      </c>
      <c r="O1623" s="1">
        <f>YEAR(Tabla1_Resueltas[[#This Row],[Resuelta]])</f>
        <v>2022</v>
      </c>
      <c r="P1623" s="1">
        <f>MONTH(Tabla1_Resueltas[[#This Row],[Resuelta]])</f>
        <v>5</v>
      </c>
      <c r="Q1623" s="1">
        <f>_xlfn.PERCENTILE.INC(Tabla1_Resueltas[CicleTime],0.85)</f>
        <v>28</v>
      </c>
      <c r="R1623" s="1">
        <f>_xlfn.PERCENTILE.INC(Tabla1_Resueltas[CicleTime],0.7)</f>
        <v>9</v>
      </c>
      <c r="S1623" s="1">
        <f>_xlfn.PERCENTILE.INC(Tabla1_Resueltas[CicleTime],0.5)</f>
        <v>3</v>
      </c>
    </row>
    <row r="1624" spans="1:19" x14ac:dyDescent="0.35">
      <c r="A1624" t="s">
        <v>19</v>
      </c>
      <c r="B1624" t="s">
        <v>2084</v>
      </c>
      <c r="C1624" t="s">
        <v>36</v>
      </c>
      <c r="D1624" t="s">
        <v>132</v>
      </c>
      <c r="E1624" t="s">
        <v>1654</v>
      </c>
      <c r="F1624">
        <v>5088105</v>
      </c>
      <c r="G1624" s="2">
        <v>44705</v>
      </c>
      <c r="H1624" s="2">
        <v>44776</v>
      </c>
      <c r="I1624" s="2">
        <v>44705</v>
      </c>
      <c r="J1624" s="2">
        <v>44707</v>
      </c>
      <c r="K1624" t="s">
        <v>1037</v>
      </c>
      <c r="L1624" s="2">
        <v>44707</v>
      </c>
      <c r="M1624" s="1">
        <f>Tabla1_Resueltas[[#This Row],[Resuelta]]-Tabla1_Resueltas[[#This Row],[Creada]]</f>
        <v>2</v>
      </c>
      <c r="N1624" s="1">
        <f>Tabla1_Resueltas[[#This Row],[Fecha Fin Escalado]]-Tabla1_Resueltas[[#This Row],[Fecha Inicio Escalado]]</f>
        <v>2</v>
      </c>
      <c r="O1624" s="1">
        <f>YEAR(Tabla1_Resueltas[[#This Row],[Resuelta]])</f>
        <v>2022</v>
      </c>
      <c r="P1624" s="1">
        <f>MONTH(Tabla1_Resueltas[[#This Row],[Resuelta]])</f>
        <v>5</v>
      </c>
      <c r="Q1624" s="1">
        <f>_xlfn.PERCENTILE.INC(Tabla1_Resueltas[CicleTime],0.85)</f>
        <v>28</v>
      </c>
      <c r="R1624" s="1">
        <f>_xlfn.PERCENTILE.INC(Tabla1_Resueltas[CicleTime],0.7)</f>
        <v>9</v>
      </c>
      <c r="S1624" s="1">
        <f>_xlfn.PERCENTILE.INC(Tabla1_Resueltas[CicleTime],0.5)</f>
        <v>3</v>
      </c>
    </row>
    <row r="1625" spans="1:19" x14ac:dyDescent="0.35">
      <c r="A1625" t="s">
        <v>19</v>
      </c>
      <c r="B1625" t="s">
        <v>2084</v>
      </c>
      <c r="C1625" t="s">
        <v>36</v>
      </c>
      <c r="D1625" t="s">
        <v>132</v>
      </c>
      <c r="E1625" t="s">
        <v>1655</v>
      </c>
      <c r="F1625">
        <v>5088091</v>
      </c>
      <c r="G1625" s="2">
        <v>44705</v>
      </c>
      <c r="H1625" s="2">
        <v>44776</v>
      </c>
      <c r="I1625" s="2">
        <v>44705</v>
      </c>
      <c r="J1625" s="2">
        <v>44707</v>
      </c>
      <c r="K1625" t="s">
        <v>1037</v>
      </c>
      <c r="L1625" s="2">
        <v>44707</v>
      </c>
      <c r="M1625" s="1">
        <f>Tabla1_Resueltas[[#This Row],[Resuelta]]-Tabla1_Resueltas[[#This Row],[Creada]]</f>
        <v>2</v>
      </c>
      <c r="N1625" s="1">
        <f>Tabla1_Resueltas[[#This Row],[Fecha Fin Escalado]]-Tabla1_Resueltas[[#This Row],[Fecha Inicio Escalado]]</f>
        <v>2</v>
      </c>
      <c r="O1625" s="1">
        <f>YEAR(Tabla1_Resueltas[[#This Row],[Resuelta]])</f>
        <v>2022</v>
      </c>
      <c r="P1625" s="1">
        <f>MONTH(Tabla1_Resueltas[[#This Row],[Resuelta]])</f>
        <v>5</v>
      </c>
      <c r="Q1625" s="1">
        <f>_xlfn.PERCENTILE.INC(Tabla1_Resueltas[CicleTime],0.85)</f>
        <v>28</v>
      </c>
      <c r="R1625" s="1">
        <f>_xlfn.PERCENTILE.INC(Tabla1_Resueltas[CicleTime],0.7)</f>
        <v>9</v>
      </c>
      <c r="S1625" s="1">
        <f>_xlfn.PERCENTILE.INC(Tabla1_Resueltas[CicleTime],0.5)</f>
        <v>3</v>
      </c>
    </row>
    <row r="1626" spans="1:19" x14ac:dyDescent="0.35">
      <c r="A1626" t="s">
        <v>19</v>
      </c>
      <c r="B1626" t="s">
        <v>2086</v>
      </c>
      <c r="C1626" t="s">
        <v>20</v>
      </c>
      <c r="D1626" t="s">
        <v>132</v>
      </c>
      <c r="E1626" t="s">
        <v>1656</v>
      </c>
      <c r="F1626">
        <v>5088111</v>
      </c>
      <c r="G1626" s="2">
        <v>44705</v>
      </c>
      <c r="H1626" s="2">
        <v>44776</v>
      </c>
      <c r="I1626" s="2"/>
      <c r="J1626" s="2"/>
      <c r="K1626" t="s">
        <v>1037</v>
      </c>
      <c r="L1626" s="2">
        <v>44706</v>
      </c>
      <c r="M1626" s="1">
        <f>Tabla1_Resueltas[[#This Row],[Resuelta]]-Tabla1_Resueltas[[#This Row],[Creada]]</f>
        <v>1</v>
      </c>
      <c r="N1626" s="1">
        <f>Tabla1_Resueltas[[#This Row],[Fecha Fin Escalado]]-Tabla1_Resueltas[[#This Row],[Fecha Inicio Escalado]]</f>
        <v>0</v>
      </c>
      <c r="O1626" s="1">
        <f>YEAR(Tabla1_Resueltas[[#This Row],[Resuelta]])</f>
        <v>2022</v>
      </c>
      <c r="P1626" s="1">
        <f>MONTH(Tabla1_Resueltas[[#This Row],[Resuelta]])</f>
        <v>5</v>
      </c>
      <c r="Q1626" s="1">
        <f>_xlfn.PERCENTILE.INC(Tabla1_Resueltas[CicleTime],0.85)</f>
        <v>28</v>
      </c>
      <c r="R1626" s="1">
        <f>_xlfn.PERCENTILE.INC(Tabla1_Resueltas[CicleTime],0.7)</f>
        <v>9</v>
      </c>
      <c r="S1626" s="1">
        <f>_xlfn.PERCENTILE.INC(Tabla1_Resueltas[CicleTime],0.5)</f>
        <v>3</v>
      </c>
    </row>
    <row r="1627" spans="1:19" x14ac:dyDescent="0.35">
      <c r="A1627" t="s">
        <v>17</v>
      </c>
      <c r="B1627" t="s">
        <v>2083</v>
      </c>
      <c r="C1627" t="s">
        <v>20</v>
      </c>
      <c r="D1627" t="s">
        <v>132</v>
      </c>
      <c r="E1627" t="s">
        <v>1657</v>
      </c>
      <c r="F1627">
        <v>5082896</v>
      </c>
      <c r="G1627" s="2">
        <v>44704</v>
      </c>
      <c r="H1627" s="2">
        <v>44776</v>
      </c>
      <c r="I1627" s="2"/>
      <c r="J1627" s="2"/>
      <c r="K1627" t="s">
        <v>1037</v>
      </c>
      <c r="L1627" s="2">
        <v>44704</v>
      </c>
      <c r="M1627" s="1">
        <f>Tabla1_Resueltas[[#This Row],[Resuelta]]-Tabla1_Resueltas[[#This Row],[Creada]]</f>
        <v>0</v>
      </c>
      <c r="N1627" s="1">
        <f>Tabla1_Resueltas[[#This Row],[Fecha Fin Escalado]]-Tabla1_Resueltas[[#This Row],[Fecha Inicio Escalado]]</f>
        <v>0</v>
      </c>
      <c r="O1627" s="1">
        <f>YEAR(Tabla1_Resueltas[[#This Row],[Resuelta]])</f>
        <v>2022</v>
      </c>
      <c r="P1627" s="1">
        <f>MONTH(Tabla1_Resueltas[[#This Row],[Resuelta]])</f>
        <v>5</v>
      </c>
      <c r="Q1627" s="1">
        <f>_xlfn.PERCENTILE.INC(Tabla1_Resueltas[CicleTime],0.85)</f>
        <v>28</v>
      </c>
      <c r="R1627" s="1">
        <f>_xlfn.PERCENTILE.INC(Tabla1_Resueltas[CicleTime],0.7)</f>
        <v>9</v>
      </c>
      <c r="S1627" s="1">
        <f>_xlfn.PERCENTILE.INC(Tabla1_Resueltas[CicleTime],0.5)</f>
        <v>3</v>
      </c>
    </row>
    <row r="1628" spans="1:19" x14ac:dyDescent="0.35">
      <c r="A1628" t="s">
        <v>19</v>
      </c>
      <c r="B1628" t="s">
        <v>2086</v>
      </c>
      <c r="C1628" t="s">
        <v>20</v>
      </c>
      <c r="D1628" t="s">
        <v>132</v>
      </c>
      <c r="E1628" t="s">
        <v>1658</v>
      </c>
      <c r="F1628">
        <v>5081438</v>
      </c>
      <c r="G1628" s="2">
        <v>44704</v>
      </c>
      <c r="H1628" s="2">
        <v>44776</v>
      </c>
      <c r="I1628" s="2">
        <v>44704</v>
      </c>
      <c r="J1628" s="2">
        <v>44705</v>
      </c>
      <c r="K1628" t="s">
        <v>1037</v>
      </c>
      <c r="L1628" s="2">
        <v>44705</v>
      </c>
      <c r="M1628" s="1">
        <f>Tabla1_Resueltas[[#This Row],[Resuelta]]-Tabla1_Resueltas[[#This Row],[Creada]]</f>
        <v>1</v>
      </c>
      <c r="N1628" s="1">
        <f>Tabla1_Resueltas[[#This Row],[Fecha Fin Escalado]]-Tabla1_Resueltas[[#This Row],[Fecha Inicio Escalado]]</f>
        <v>1</v>
      </c>
      <c r="O1628" s="1">
        <f>YEAR(Tabla1_Resueltas[[#This Row],[Resuelta]])</f>
        <v>2022</v>
      </c>
      <c r="P1628" s="1">
        <f>MONTH(Tabla1_Resueltas[[#This Row],[Resuelta]])</f>
        <v>5</v>
      </c>
      <c r="Q1628" s="1">
        <f>_xlfn.PERCENTILE.INC(Tabla1_Resueltas[CicleTime],0.85)</f>
        <v>28</v>
      </c>
      <c r="R1628" s="1">
        <f>_xlfn.PERCENTILE.INC(Tabla1_Resueltas[CicleTime],0.7)</f>
        <v>9</v>
      </c>
      <c r="S1628" s="1">
        <f>_xlfn.PERCENTILE.INC(Tabla1_Resueltas[CicleTime],0.5)</f>
        <v>3</v>
      </c>
    </row>
    <row r="1629" spans="1:19" x14ac:dyDescent="0.35">
      <c r="A1629" t="s">
        <v>19</v>
      </c>
      <c r="B1629" t="s">
        <v>2086</v>
      </c>
      <c r="C1629" t="s">
        <v>20</v>
      </c>
      <c r="D1629" t="s">
        <v>132</v>
      </c>
      <c r="E1629" t="s">
        <v>1659</v>
      </c>
      <c r="F1629">
        <v>5073877</v>
      </c>
      <c r="G1629" s="2">
        <v>44701</v>
      </c>
      <c r="H1629" s="2">
        <v>44776</v>
      </c>
      <c r="I1629" s="2"/>
      <c r="J1629" s="2"/>
      <c r="K1629" t="s">
        <v>1037</v>
      </c>
      <c r="L1629" s="2">
        <v>44701</v>
      </c>
      <c r="M1629" s="1">
        <f>Tabla1_Resueltas[[#This Row],[Resuelta]]-Tabla1_Resueltas[[#This Row],[Creada]]</f>
        <v>0</v>
      </c>
      <c r="N1629" s="1">
        <f>Tabla1_Resueltas[[#This Row],[Fecha Fin Escalado]]-Tabla1_Resueltas[[#This Row],[Fecha Inicio Escalado]]</f>
        <v>0</v>
      </c>
      <c r="O1629" s="1">
        <f>YEAR(Tabla1_Resueltas[[#This Row],[Resuelta]])</f>
        <v>2022</v>
      </c>
      <c r="P1629" s="1">
        <f>MONTH(Tabla1_Resueltas[[#This Row],[Resuelta]])</f>
        <v>5</v>
      </c>
      <c r="Q1629" s="1">
        <f>_xlfn.PERCENTILE.INC(Tabla1_Resueltas[CicleTime],0.85)</f>
        <v>28</v>
      </c>
      <c r="R1629" s="1">
        <f>_xlfn.PERCENTILE.INC(Tabla1_Resueltas[CicleTime],0.7)</f>
        <v>9</v>
      </c>
      <c r="S1629" s="1">
        <f>_xlfn.PERCENTILE.INC(Tabla1_Resueltas[CicleTime],0.5)</f>
        <v>3</v>
      </c>
    </row>
    <row r="1630" spans="1:19" x14ac:dyDescent="0.35">
      <c r="A1630" t="s">
        <v>19</v>
      </c>
      <c r="B1630" t="s">
        <v>2086</v>
      </c>
      <c r="C1630" t="s">
        <v>43</v>
      </c>
      <c r="D1630" t="s">
        <v>132</v>
      </c>
      <c r="E1630" t="s">
        <v>1660</v>
      </c>
      <c r="F1630">
        <v>5073870</v>
      </c>
      <c r="G1630" s="2">
        <v>44701</v>
      </c>
      <c r="H1630" s="2">
        <v>44776</v>
      </c>
      <c r="I1630" s="2">
        <v>44701</v>
      </c>
      <c r="J1630" s="2">
        <v>44707</v>
      </c>
      <c r="K1630" t="s">
        <v>1037</v>
      </c>
      <c r="L1630" s="2">
        <v>44707</v>
      </c>
      <c r="M1630" s="1">
        <f>Tabla1_Resueltas[[#This Row],[Resuelta]]-Tabla1_Resueltas[[#This Row],[Creada]]</f>
        <v>6</v>
      </c>
      <c r="N1630" s="1">
        <f>Tabla1_Resueltas[[#This Row],[Fecha Fin Escalado]]-Tabla1_Resueltas[[#This Row],[Fecha Inicio Escalado]]</f>
        <v>6</v>
      </c>
      <c r="O1630" s="1">
        <f>YEAR(Tabla1_Resueltas[[#This Row],[Resuelta]])</f>
        <v>2022</v>
      </c>
      <c r="P1630" s="1">
        <f>MONTH(Tabla1_Resueltas[[#This Row],[Resuelta]])</f>
        <v>5</v>
      </c>
      <c r="Q1630" s="1">
        <f>_xlfn.PERCENTILE.INC(Tabla1_Resueltas[CicleTime],0.85)</f>
        <v>28</v>
      </c>
      <c r="R1630" s="1">
        <f>_xlfn.PERCENTILE.INC(Tabla1_Resueltas[CicleTime],0.7)</f>
        <v>9</v>
      </c>
      <c r="S1630" s="1">
        <f>_xlfn.PERCENTILE.INC(Tabla1_Resueltas[CicleTime],0.5)</f>
        <v>3</v>
      </c>
    </row>
    <row r="1631" spans="1:19" x14ac:dyDescent="0.35">
      <c r="A1631" t="s">
        <v>19</v>
      </c>
      <c r="B1631" t="s">
        <v>2086</v>
      </c>
      <c r="C1631" t="s">
        <v>20</v>
      </c>
      <c r="D1631" t="s">
        <v>132</v>
      </c>
      <c r="E1631" t="s">
        <v>1661</v>
      </c>
      <c r="F1631">
        <v>5073865</v>
      </c>
      <c r="G1631" s="2">
        <v>44701</v>
      </c>
      <c r="H1631" s="2">
        <v>44776</v>
      </c>
      <c r="I1631" s="2">
        <v>44701</v>
      </c>
      <c r="J1631" s="2">
        <v>44705</v>
      </c>
      <c r="K1631" t="s">
        <v>1037</v>
      </c>
      <c r="L1631" s="2">
        <v>44705</v>
      </c>
      <c r="M1631" s="1">
        <f>Tabla1_Resueltas[[#This Row],[Resuelta]]-Tabla1_Resueltas[[#This Row],[Creada]]</f>
        <v>4</v>
      </c>
      <c r="N1631" s="1">
        <f>Tabla1_Resueltas[[#This Row],[Fecha Fin Escalado]]-Tabla1_Resueltas[[#This Row],[Fecha Inicio Escalado]]</f>
        <v>4</v>
      </c>
      <c r="O1631" s="1">
        <f>YEAR(Tabla1_Resueltas[[#This Row],[Resuelta]])</f>
        <v>2022</v>
      </c>
      <c r="P1631" s="1">
        <f>MONTH(Tabla1_Resueltas[[#This Row],[Resuelta]])</f>
        <v>5</v>
      </c>
      <c r="Q1631" s="1">
        <f>_xlfn.PERCENTILE.INC(Tabla1_Resueltas[CicleTime],0.85)</f>
        <v>28</v>
      </c>
      <c r="R1631" s="1">
        <f>_xlfn.PERCENTILE.INC(Tabla1_Resueltas[CicleTime],0.7)</f>
        <v>9</v>
      </c>
      <c r="S1631" s="1">
        <f>_xlfn.PERCENTILE.INC(Tabla1_Resueltas[CicleTime],0.5)</f>
        <v>3</v>
      </c>
    </row>
    <row r="1632" spans="1:19" x14ac:dyDescent="0.35">
      <c r="A1632" t="s">
        <v>19</v>
      </c>
      <c r="B1632" t="s">
        <v>2086</v>
      </c>
      <c r="C1632" t="s">
        <v>20</v>
      </c>
      <c r="D1632" t="s">
        <v>132</v>
      </c>
      <c r="E1632" t="s">
        <v>1662</v>
      </c>
      <c r="F1632">
        <v>5073855</v>
      </c>
      <c r="G1632" s="2">
        <v>44701</v>
      </c>
      <c r="H1632" s="2">
        <v>44776</v>
      </c>
      <c r="I1632" s="2"/>
      <c r="J1632" s="2"/>
      <c r="K1632" t="s">
        <v>1037</v>
      </c>
      <c r="L1632" s="2">
        <v>44701</v>
      </c>
      <c r="M1632" s="1">
        <f>Tabla1_Resueltas[[#This Row],[Resuelta]]-Tabla1_Resueltas[[#This Row],[Creada]]</f>
        <v>0</v>
      </c>
      <c r="N1632" s="1">
        <f>Tabla1_Resueltas[[#This Row],[Fecha Fin Escalado]]-Tabla1_Resueltas[[#This Row],[Fecha Inicio Escalado]]</f>
        <v>0</v>
      </c>
      <c r="O1632" s="1">
        <f>YEAR(Tabla1_Resueltas[[#This Row],[Resuelta]])</f>
        <v>2022</v>
      </c>
      <c r="P1632" s="1">
        <f>MONTH(Tabla1_Resueltas[[#This Row],[Resuelta]])</f>
        <v>5</v>
      </c>
      <c r="Q1632" s="1">
        <f>_xlfn.PERCENTILE.INC(Tabla1_Resueltas[CicleTime],0.85)</f>
        <v>28</v>
      </c>
      <c r="R1632" s="1">
        <f>_xlfn.PERCENTILE.INC(Tabla1_Resueltas[CicleTime],0.7)</f>
        <v>9</v>
      </c>
      <c r="S1632" s="1">
        <f>_xlfn.PERCENTILE.INC(Tabla1_Resueltas[CicleTime],0.5)</f>
        <v>3</v>
      </c>
    </row>
    <row r="1633" spans="1:19" x14ac:dyDescent="0.35">
      <c r="A1633" t="s">
        <v>17</v>
      </c>
      <c r="B1633" t="s">
        <v>2087</v>
      </c>
      <c r="C1633" t="s">
        <v>42</v>
      </c>
      <c r="D1633" t="s">
        <v>132</v>
      </c>
      <c r="E1633" t="s">
        <v>1663</v>
      </c>
      <c r="F1633">
        <v>5073269</v>
      </c>
      <c r="G1633" s="2">
        <v>44701</v>
      </c>
      <c r="H1633" s="2">
        <v>44776</v>
      </c>
      <c r="I1633" s="2"/>
      <c r="J1633" s="2"/>
      <c r="K1633" t="s">
        <v>1037</v>
      </c>
      <c r="L1633" s="2">
        <v>44701</v>
      </c>
      <c r="M1633" s="1">
        <f>Tabla1_Resueltas[[#This Row],[Resuelta]]-Tabla1_Resueltas[[#This Row],[Creada]]</f>
        <v>0</v>
      </c>
      <c r="N1633" s="1">
        <f>Tabla1_Resueltas[[#This Row],[Fecha Fin Escalado]]-Tabla1_Resueltas[[#This Row],[Fecha Inicio Escalado]]</f>
        <v>0</v>
      </c>
      <c r="O1633" s="1">
        <f>YEAR(Tabla1_Resueltas[[#This Row],[Resuelta]])</f>
        <v>2022</v>
      </c>
      <c r="P1633" s="1">
        <f>MONTH(Tabla1_Resueltas[[#This Row],[Resuelta]])</f>
        <v>5</v>
      </c>
      <c r="Q1633" s="1">
        <f>_xlfn.PERCENTILE.INC(Tabla1_Resueltas[CicleTime],0.85)</f>
        <v>28</v>
      </c>
      <c r="R1633" s="1">
        <f>_xlfn.PERCENTILE.INC(Tabla1_Resueltas[CicleTime],0.7)</f>
        <v>9</v>
      </c>
      <c r="S1633" s="1">
        <f>_xlfn.PERCENTILE.INC(Tabla1_Resueltas[CicleTime],0.5)</f>
        <v>3</v>
      </c>
    </row>
    <row r="1634" spans="1:19" x14ac:dyDescent="0.35">
      <c r="A1634" t="s">
        <v>19</v>
      </c>
      <c r="B1634" t="s">
        <v>2105</v>
      </c>
      <c r="C1634" t="s">
        <v>20</v>
      </c>
      <c r="D1634" t="s">
        <v>132</v>
      </c>
      <c r="E1634" t="s">
        <v>1664</v>
      </c>
      <c r="F1634">
        <v>5068236</v>
      </c>
      <c r="G1634" s="2">
        <v>44700</v>
      </c>
      <c r="H1634" s="2">
        <v>44776</v>
      </c>
      <c r="I1634" s="2"/>
      <c r="J1634" s="2"/>
      <c r="K1634" t="s">
        <v>1037</v>
      </c>
      <c r="L1634" s="2">
        <v>44700</v>
      </c>
      <c r="M1634" s="1">
        <f>Tabla1_Resueltas[[#This Row],[Resuelta]]-Tabla1_Resueltas[[#This Row],[Creada]]</f>
        <v>0</v>
      </c>
      <c r="N1634" s="1">
        <f>Tabla1_Resueltas[[#This Row],[Fecha Fin Escalado]]-Tabla1_Resueltas[[#This Row],[Fecha Inicio Escalado]]</f>
        <v>0</v>
      </c>
      <c r="O1634" s="1">
        <f>YEAR(Tabla1_Resueltas[[#This Row],[Resuelta]])</f>
        <v>2022</v>
      </c>
      <c r="P1634" s="1">
        <f>MONTH(Tabla1_Resueltas[[#This Row],[Resuelta]])</f>
        <v>5</v>
      </c>
      <c r="Q1634" s="1">
        <f>_xlfn.PERCENTILE.INC(Tabla1_Resueltas[CicleTime],0.85)</f>
        <v>28</v>
      </c>
      <c r="R1634" s="1">
        <f>_xlfn.PERCENTILE.INC(Tabla1_Resueltas[CicleTime],0.7)</f>
        <v>9</v>
      </c>
      <c r="S1634" s="1">
        <f>_xlfn.PERCENTILE.INC(Tabla1_Resueltas[CicleTime],0.5)</f>
        <v>3</v>
      </c>
    </row>
    <row r="1635" spans="1:19" x14ac:dyDescent="0.35">
      <c r="A1635" t="s">
        <v>19</v>
      </c>
      <c r="B1635" t="s">
        <v>2088</v>
      </c>
      <c r="C1635" t="s">
        <v>20</v>
      </c>
      <c r="D1635" t="s">
        <v>132</v>
      </c>
      <c r="E1635" t="s">
        <v>1665</v>
      </c>
      <c r="F1635">
        <v>5064646</v>
      </c>
      <c r="G1635" s="2">
        <v>44700</v>
      </c>
      <c r="H1635" s="2">
        <v>44776</v>
      </c>
      <c r="I1635" s="2"/>
      <c r="J1635" s="2"/>
      <c r="K1635" t="s">
        <v>1037</v>
      </c>
      <c r="L1635" s="2">
        <v>44701</v>
      </c>
      <c r="M1635" s="1">
        <f>Tabla1_Resueltas[[#This Row],[Resuelta]]-Tabla1_Resueltas[[#This Row],[Creada]]</f>
        <v>1</v>
      </c>
      <c r="N1635" s="1">
        <f>Tabla1_Resueltas[[#This Row],[Fecha Fin Escalado]]-Tabla1_Resueltas[[#This Row],[Fecha Inicio Escalado]]</f>
        <v>0</v>
      </c>
      <c r="O1635" s="1">
        <f>YEAR(Tabla1_Resueltas[[#This Row],[Resuelta]])</f>
        <v>2022</v>
      </c>
      <c r="P1635" s="1">
        <f>MONTH(Tabla1_Resueltas[[#This Row],[Resuelta]])</f>
        <v>5</v>
      </c>
      <c r="Q1635" s="1">
        <f>_xlfn.PERCENTILE.INC(Tabla1_Resueltas[CicleTime],0.85)</f>
        <v>28</v>
      </c>
      <c r="R1635" s="1">
        <f>_xlfn.PERCENTILE.INC(Tabla1_Resueltas[CicleTime],0.7)</f>
        <v>9</v>
      </c>
      <c r="S1635" s="1">
        <f>_xlfn.PERCENTILE.INC(Tabla1_Resueltas[CicleTime],0.5)</f>
        <v>3</v>
      </c>
    </row>
    <row r="1636" spans="1:19" x14ac:dyDescent="0.35">
      <c r="A1636" t="s">
        <v>19</v>
      </c>
      <c r="B1636" t="s">
        <v>2086</v>
      </c>
      <c r="C1636" t="s">
        <v>20</v>
      </c>
      <c r="D1636" t="s">
        <v>132</v>
      </c>
      <c r="E1636" t="s">
        <v>1666</v>
      </c>
      <c r="F1636">
        <v>5056786</v>
      </c>
      <c r="G1636" s="2">
        <v>44699</v>
      </c>
      <c r="H1636" s="2">
        <v>44776</v>
      </c>
      <c r="I1636" s="2">
        <v>44705</v>
      </c>
      <c r="J1636" s="2">
        <v>44711</v>
      </c>
      <c r="K1636" t="s">
        <v>1037</v>
      </c>
      <c r="L1636" s="2">
        <v>44711</v>
      </c>
      <c r="M1636" s="1">
        <f>Tabla1_Resueltas[[#This Row],[Resuelta]]-Tabla1_Resueltas[[#This Row],[Creada]]</f>
        <v>12</v>
      </c>
      <c r="N1636" s="1">
        <f>Tabla1_Resueltas[[#This Row],[Fecha Fin Escalado]]-Tabla1_Resueltas[[#This Row],[Fecha Inicio Escalado]]</f>
        <v>6</v>
      </c>
      <c r="O1636" s="1">
        <f>YEAR(Tabla1_Resueltas[[#This Row],[Resuelta]])</f>
        <v>2022</v>
      </c>
      <c r="P1636" s="1">
        <f>MONTH(Tabla1_Resueltas[[#This Row],[Resuelta]])</f>
        <v>5</v>
      </c>
      <c r="Q1636" s="1">
        <f>_xlfn.PERCENTILE.INC(Tabla1_Resueltas[CicleTime],0.85)</f>
        <v>28</v>
      </c>
      <c r="R1636" s="1">
        <f>_xlfn.PERCENTILE.INC(Tabla1_Resueltas[CicleTime],0.7)</f>
        <v>9</v>
      </c>
      <c r="S1636" s="1">
        <f>_xlfn.PERCENTILE.INC(Tabla1_Resueltas[CicleTime],0.5)</f>
        <v>3</v>
      </c>
    </row>
    <row r="1637" spans="1:19" x14ac:dyDescent="0.35">
      <c r="A1637" t="s">
        <v>19</v>
      </c>
      <c r="B1637" t="s">
        <v>2084</v>
      </c>
      <c r="C1637" t="s">
        <v>36</v>
      </c>
      <c r="D1637" t="s">
        <v>132</v>
      </c>
      <c r="E1637" t="s">
        <v>1667</v>
      </c>
      <c r="F1637">
        <v>5048287</v>
      </c>
      <c r="G1637" s="2">
        <v>44697</v>
      </c>
      <c r="H1637" s="2">
        <v>44776</v>
      </c>
      <c r="I1637" s="2">
        <v>44697</v>
      </c>
      <c r="J1637" s="2">
        <v>44705</v>
      </c>
      <c r="K1637" t="s">
        <v>1037</v>
      </c>
      <c r="L1637" s="2">
        <v>44705</v>
      </c>
      <c r="M1637" s="1">
        <f>Tabla1_Resueltas[[#This Row],[Resuelta]]-Tabla1_Resueltas[[#This Row],[Creada]]</f>
        <v>8</v>
      </c>
      <c r="N1637" s="1">
        <f>Tabla1_Resueltas[[#This Row],[Fecha Fin Escalado]]-Tabla1_Resueltas[[#This Row],[Fecha Inicio Escalado]]</f>
        <v>8</v>
      </c>
      <c r="O1637" s="1">
        <f>YEAR(Tabla1_Resueltas[[#This Row],[Resuelta]])</f>
        <v>2022</v>
      </c>
      <c r="P1637" s="1">
        <f>MONTH(Tabla1_Resueltas[[#This Row],[Resuelta]])</f>
        <v>5</v>
      </c>
      <c r="Q1637" s="1">
        <f>_xlfn.PERCENTILE.INC(Tabla1_Resueltas[CicleTime],0.85)</f>
        <v>28</v>
      </c>
      <c r="R1637" s="1">
        <f>_xlfn.PERCENTILE.INC(Tabla1_Resueltas[CicleTime],0.7)</f>
        <v>9</v>
      </c>
      <c r="S1637" s="1">
        <f>_xlfn.PERCENTILE.INC(Tabla1_Resueltas[CicleTime],0.5)</f>
        <v>3</v>
      </c>
    </row>
    <row r="1638" spans="1:19" x14ac:dyDescent="0.35">
      <c r="A1638" t="s">
        <v>19</v>
      </c>
      <c r="B1638" t="s">
        <v>2086</v>
      </c>
      <c r="C1638" t="s">
        <v>20</v>
      </c>
      <c r="D1638" t="s">
        <v>132</v>
      </c>
      <c r="E1638" t="s">
        <v>1668</v>
      </c>
      <c r="F1638">
        <v>5048282</v>
      </c>
      <c r="G1638" s="2">
        <v>44697</v>
      </c>
      <c r="H1638" s="2">
        <v>44776</v>
      </c>
      <c r="I1638" s="2">
        <v>44697</v>
      </c>
      <c r="J1638" s="2">
        <v>44699</v>
      </c>
      <c r="K1638" t="s">
        <v>1037</v>
      </c>
      <c r="L1638" s="2">
        <v>44699</v>
      </c>
      <c r="M1638" s="1">
        <f>Tabla1_Resueltas[[#This Row],[Resuelta]]-Tabla1_Resueltas[[#This Row],[Creada]]</f>
        <v>2</v>
      </c>
      <c r="N1638" s="1">
        <f>Tabla1_Resueltas[[#This Row],[Fecha Fin Escalado]]-Tabla1_Resueltas[[#This Row],[Fecha Inicio Escalado]]</f>
        <v>2</v>
      </c>
      <c r="O1638" s="1">
        <f>YEAR(Tabla1_Resueltas[[#This Row],[Resuelta]])</f>
        <v>2022</v>
      </c>
      <c r="P1638" s="1">
        <f>MONTH(Tabla1_Resueltas[[#This Row],[Resuelta]])</f>
        <v>5</v>
      </c>
      <c r="Q1638" s="1">
        <f>_xlfn.PERCENTILE.INC(Tabla1_Resueltas[CicleTime],0.85)</f>
        <v>28</v>
      </c>
      <c r="R1638" s="1">
        <f>_xlfn.PERCENTILE.INC(Tabla1_Resueltas[CicleTime],0.7)</f>
        <v>9</v>
      </c>
      <c r="S1638" s="1">
        <f>_xlfn.PERCENTILE.INC(Tabla1_Resueltas[CicleTime],0.5)</f>
        <v>3</v>
      </c>
    </row>
    <row r="1639" spans="1:19" x14ac:dyDescent="0.35">
      <c r="A1639" t="s">
        <v>19</v>
      </c>
      <c r="B1639" t="s">
        <v>2086</v>
      </c>
      <c r="C1639" t="s">
        <v>20</v>
      </c>
      <c r="D1639" t="s">
        <v>132</v>
      </c>
      <c r="E1639" t="s">
        <v>1669</v>
      </c>
      <c r="F1639">
        <v>5048276</v>
      </c>
      <c r="G1639" s="2">
        <v>44697</v>
      </c>
      <c r="H1639" s="2">
        <v>44776</v>
      </c>
      <c r="I1639" s="2"/>
      <c r="J1639" s="2"/>
      <c r="K1639" t="s">
        <v>1037</v>
      </c>
      <c r="L1639" s="2">
        <v>44697</v>
      </c>
      <c r="M1639" s="1">
        <f>Tabla1_Resueltas[[#This Row],[Resuelta]]-Tabla1_Resueltas[[#This Row],[Creada]]</f>
        <v>0</v>
      </c>
      <c r="N1639" s="1">
        <f>Tabla1_Resueltas[[#This Row],[Fecha Fin Escalado]]-Tabla1_Resueltas[[#This Row],[Fecha Inicio Escalado]]</f>
        <v>0</v>
      </c>
      <c r="O1639" s="1">
        <f>YEAR(Tabla1_Resueltas[[#This Row],[Resuelta]])</f>
        <v>2022</v>
      </c>
      <c r="P1639" s="1">
        <f>MONTH(Tabla1_Resueltas[[#This Row],[Resuelta]])</f>
        <v>5</v>
      </c>
      <c r="Q1639" s="1">
        <f>_xlfn.PERCENTILE.INC(Tabla1_Resueltas[CicleTime],0.85)</f>
        <v>28</v>
      </c>
      <c r="R1639" s="1">
        <f>_xlfn.PERCENTILE.INC(Tabla1_Resueltas[CicleTime],0.7)</f>
        <v>9</v>
      </c>
      <c r="S1639" s="1">
        <f>_xlfn.PERCENTILE.INC(Tabla1_Resueltas[CicleTime],0.5)</f>
        <v>3</v>
      </c>
    </row>
    <row r="1640" spans="1:19" x14ac:dyDescent="0.35">
      <c r="A1640" t="s">
        <v>19</v>
      </c>
      <c r="B1640" t="s">
        <v>2086</v>
      </c>
      <c r="C1640" t="s">
        <v>20</v>
      </c>
      <c r="D1640" t="s">
        <v>132</v>
      </c>
      <c r="E1640" t="s">
        <v>1670</v>
      </c>
      <c r="F1640">
        <v>5048274</v>
      </c>
      <c r="G1640" s="2">
        <v>44697</v>
      </c>
      <c r="H1640" s="2">
        <v>44776</v>
      </c>
      <c r="I1640" s="2">
        <v>44697</v>
      </c>
      <c r="J1640" s="2">
        <v>44697</v>
      </c>
      <c r="K1640" t="s">
        <v>1037</v>
      </c>
      <c r="L1640" s="2">
        <v>44697</v>
      </c>
      <c r="M1640" s="1">
        <f>Tabla1_Resueltas[[#This Row],[Resuelta]]-Tabla1_Resueltas[[#This Row],[Creada]]</f>
        <v>0</v>
      </c>
      <c r="N1640" s="1">
        <f>Tabla1_Resueltas[[#This Row],[Fecha Fin Escalado]]-Tabla1_Resueltas[[#This Row],[Fecha Inicio Escalado]]</f>
        <v>0</v>
      </c>
      <c r="O1640" s="1">
        <f>YEAR(Tabla1_Resueltas[[#This Row],[Resuelta]])</f>
        <v>2022</v>
      </c>
      <c r="P1640" s="1">
        <f>MONTH(Tabla1_Resueltas[[#This Row],[Resuelta]])</f>
        <v>5</v>
      </c>
      <c r="Q1640" s="1">
        <f>_xlfn.PERCENTILE.INC(Tabla1_Resueltas[CicleTime],0.85)</f>
        <v>28</v>
      </c>
      <c r="R1640" s="1">
        <f>_xlfn.PERCENTILE.INC(Tabla1_Resueltas[CicleTime],0.7)</f>
        <v>9</v>
      </c>
      <c r="S1640" s="1">
        <f>_xlfn.PERCENTILE.INC(Tabla1_Resueltas[CicleTime],0.5)</f>
        <v>3</v>
      </c>
    </row>
    <row r="1641" spans="1:19" x14ac:dyDescent="0.35">
      <c r="A1641" t="s">
        <v>19</v>
      </c>
      <c r="B1641" t="s">
        <v>2086</v>
      </c>
      <c r="C1641" t="s">
        <v>20</v>
      </c>
      <c r="D1641" t="s">
        <v>132</v>
      </c>
      <c r="E1641" t="s">
        <v>1671</v>
      </c>
      <c r="F1641">
        <v>5048271</v>
      </c>
      <c r="G1641" s="2">
        <v>44697</v>
      </c>
      <c r="H1641" s="2">
        <v>44776</v>
      </c>
      <c r="I1641" s="2">
        <v>44697</v>
      </c>
      <c r="J1641" s="2">
        <v>44697</v>
      </c>
      <c r="K1641" t="s">
        <v>1037</v>
      </c>
      <c r="L1641" s="2">
        <v>44697</v>
      </c>
      <c r="M1641" s="1">
        <f>Tabla1_Resueltas[[#This Row],[Resuelta]]-Tabla1_Resueltas[[#This Row],[Creada]]</f>
        <v>0</v>
      </c>
      <c r="N1641" s="1">
        <f>Tabla1_Resueltas[[#This Row],[Fecha Fin Escalado]]-Tabla1_Resueltas[[#This Row],[Fecha Inicio Escalado]]</f>
        <v>0</v>
      </c>
      <c r="O1641" s="1">
        <f>YEAR(Tabla1_Resueltas[[#This Row],[Resuelta]])</f>
        <v>2022</v>
      </c>
      <c r="P1641" s="1">
        <f>MONTH(Tabla1_Resueltas[[#This Row],[Resuelta]])</f>
        <v>5</v>
      </c>
      <c r="Q1641" s="1">
        <f>_xlfn.PERCENTILE.INC(Tabla1_Resueltas[CicleTime],0.85)</f>
        <v>28</v>
      </c>
      <c r="R1641" s="1">
        <f>_xlfn.PERCENTILE.INC(Tabla1_Resueltas[CicleTime],0.7)</f>
        <v>9</v>
      </c>
      <c r="S1641" s="1">
        <f>_xlfn.PERCENTILE.INC(Tabla1_Resueltas[CicleTime],0.5)</f>
        <v>3</v>
      </c>
    </row>
    <row r="1642" spans="1:19" x14ac:dyDescent="0.35">
      <c r="A1642" t="s">
        <v>19</v>
      </c>
      <c r="B1642" t="s">
        <v>2090</v>
      </c>
      <c r="C1642" t="s">
        <v>18</v>
      </c>
      <c r="D1642" t="s">
        <v>132</v>
      </c>
      <c r="E1642" t="s">
        <v>1672</v>
      </c>
      <c r="F1642">
        <v>5044025</v>
      </c>
      <c r="G1642" s="2">
        <v>44694</v>
      </c>
      <c r="H1642" s="2">
        <v>44776</v>
      </c>
      <c r="I1642" s="2">
        <v>44701</v>
      </c>
      <c r="J1642" s="2">
        <v>44701</v>
      </c>
      <c r="K1642" t="s">
        <v>1037</v>
      </c>
      <c r="L1642" s="2">
        <v>44701</v>
      </c>
      <c r="M1642" s="1">
        <f>Tabla1_Resueltas[[#This Row],[Resuelta]]-Tabla1_Resueltas[[#This Row],[Creada]]</f>
        <v>7</v>
      </c>
      <c r="N1642" s="1">
        <f>Tabla1_Resueltas[[#This Row],[Fecha Fin Escalado]]-Tabla1_Resueltas[[#This Row],[Fecha Inicio Escalado]]</f>
        <v>0</v>
      </c>
      <c r="O1642" s="1">
        <f>YEAR(Tabla1_Resueltas[[#This Row],[Resuelta]])</f>
        <v>2022</v>
      </c>
      <c r="P1642" s="1">
        <f>MONTH(Tabla1_Resueltas[[#This Row],[Resuelta]])</f>
        <v>5</v>
      </c>
      <c r="Q1642" s="1">
        <f>_xlfn.PERCENTILE.INC(Tabla1_Resueltas[CicleTime],0.85)</f>
        <v>28</v>
      </c>
      <c r="R1642" s="1">
        <f>_xlfn.PERCENTILE.INC(Tabla1_Resueltas[CicleTime],0.7)</f>
        <v>9</v>
      </c>
      <c r="S1642" s="1">
        <f>_xlfn.PERCENTILE.INC(Tabla1_Resueltas[CicleTime],0.5)</f>
        <v>3</v>
      </c>
    </row>
    <row r="1643" spans="1:19" x14ac:dyDescent="0.35">
      <c r="A1643" t="s">
        <v>19</v>
      </c>
      <c r="B1643" t="s">
        <v>2084</v>
      </c>
      <c r="C1643" t="s">
        <v>20</v>
      </c>
      <c r="D1643" t="s">
        <v>132</v>
      </c>
      <c r="E1643" t="s">
        <v>1673</v>
      </c>
      <c r="F1643">
        <v>5042335</v>
      </c>
      <c r="G1643" s="2">
        <v>44694</v>
      </c>
      <c r="H1643" s="2">
        <v>44710</v>
      </c>
      <c r="I1643" s="2"/>
      <c r="J1643" s="2"/>
      <c r="K1643" t="s">
        <v>1037</v>
      </c>
      <c r="L1643" s="2">
        <v>44694</v>
      </c>
      <c r="M1643" s="1">
        <f>Tabla1_Resueltas[[#This Row],[Resuelta]]-Tabla1_Resueltas[[#This Row],[Creada]]</f>
        <v>0</v>
      </c>
      <c r="N1643" s="1">
        <f>Tabla1_Resueltas[[#This Row],[Fecha Fin Escalado]]-Tabla1_Resueltas[[#This Row],[Fecha Inicio Escalado]]</f>
        <v>0</v>
      </c>
      <c r="O1643" s="1">
        <f>YEAR(Tabla1_Resueltas[[#This Row],[Resuelta]])</f>
        <v>2022</v>
      </c>
      <c r="P1643" s="1">
        <f>MONTH(Tabla1_Resueltas[[#This Row],[Resuelta]])</f>
        <v>5</v>
      </c>
      <c r="Q1643" s="1">
        <f>_xlfn.PERCENTILE.INC(Tabla1_Resueltas[CicleTime],0.85)</f>
        <v>28</v>
      </c>
      <c r="R1643" s="1">
        <f>_xlfn.PERCENTILE.INC(Tabla1_Resueltas[CicleTime],0.7)</f>
        <v>9</v>
      </c>
      <c r="S1643" s="1">
        <f>_xlfn.PERCENTILE.INC(Tabla1_Resueltas[CicleTime],0.5)</f>
        <v>3</v>
      </c>
    </row>
    <row r="1644" spans="1:19" x14ac:dyDescent="0.35">
      <c r="A1644" t="s">
        <v>19</v>
      </c>
      <c r="B1644" t="s">
        <v>2086</v>
      </c>
      <c r="C1644" t="s">
        <v>20</v>
      </c>
      <c r="D1644" t="s">
        <v>132</v>
      </c>
      <c r="E1644" t="s">
        <v>1674</v>
      </c>
      <c r="F1644">
        <v>5040671</v>
      </c>
      <c r="G1644" s="2">
        <v>44694</v>
      </c>
      <c r="H1644" s="2">
        <v>44776</v>
      </c>
      <c r="I1644" s="2">
        <v>44694</v>
      </c>
      <c r="J1644" s="2">
        <v>44697</v>
      </c>
      <c r="K1644" t="s">
        <v>1037</v>
      </c>
      <c r="L1644" s="2">
        <v>44697</v>
      </c>
      <c r="M1644" s="1">
        <f>Tabla1_Resueltas[[#This Row],[Resuelta]]-Tabla1_Resueltas[[#This Row],[Creada]]</f>
        <v>3</v>
      </c>
      <c r="N1644" s="1">
        <f>Tabla1_Resueltas[[#This Row],[Fecha Fin Escalado]]-Tabla1_Resueltas[[#This Row],[Fecha Inicio Escalado]]</f>
        <v>3</v>
      </c>
      <c r="O1644" s="1">
        <f>YEAR(Tabla1_Resueltas[[#This Row],[Resuelta]])</f>
        <v>2022</v>
      </c>
      <c r="P1644" s="1">
        <f>MONTH(Tabla1_Resueltas[[#This Row],[Resuelta]])</f>
        <v>5</v>
      </c>
      <c r="Q1644" s="1">
        <f>_xlfn.PERCENTILE.INC(Tabla1_Resueltas[CicleTime],0.85)</f>
        <v>28</v>
      </c>
      <c r="R1644" s="1">
        <f>_xlfn.PERCENTILE.INC(Tabla1_Resueltas[CicleTime],0.7)</f>
        <v>9</v>
      </c>
      <c r="S1644" s="1">
        <f>_xlfn.PERCENTILE.INC(Tabla1_Resueltas[CicleTime],0.5)</f>
        <v>3</v>
      </c>
    </row>
    <row r="1645" spans="1:19" x14ac:dyDescent="0.35">
      <c r="A1645" t="s">
        <v>19</v>
      </c>
      <c r="B1645" t="s">
        <v>2086</v>
      </c>
      <c r="C1645" t="s">
        <v>20</v>
      </c>
      <c r="D1645" t="s">
        <v>132</v>
      </c>
      <c r="E1645" t="s">
        <v>1675</v>
      </c>
      <c r="F1645">
        <v>5040662</v>
      </c>
      <c r="G1645" s="2">
        <v>44694</v>
      </c>
      <c r="H1645" s="2">
        <v>44776</v>
      </c>
      <c r="I1645" s="2">
        <v>44694</v>
      </c>
      <c r="J1645" s="2">
        <v>44697</v>
      </c>
      <c r="K1645" t="s">
        <v>1037</v>
      </c>
      <c r="L1645" s="2">
        <v>44697</v>
      </c>
      <c r="M1645" s="1">
        <f>Tabla1_Resueltas[[#This Row],[Resuelta]]-Tabla1_Resueltas[[#This Row],[Creada]]</f>
        <v>3</v>
      </c>
      <c r="N1645" s="1">
        <f>Tabla1_Resueltas[[#This Row],[Fecha Fin Escalado]]-Tabla1_Resueltas[[#This Row],[Fecha Inicio Escalado]]</f>
        <v>3</v>
      </c>
      <c r="O1645" s="1">
        <f>YEAR(Tabla1_Resueltas[[#This Row],[Resuelta]])</f>
        <v>2022</v>
      </c>
      <c r="P1645" s="1">
        <f>MONTH(Tabla1_Resueltas[[#This Row],[Resuelta]])</f>
        <v>5</v>
      </c>
      <c r="Q1645" s="1">
        <f>_xlfn.PERCENTILE.INC(Tabla1_Resueltas[CicleTime],0.85)</f>
        <v>28</v>
      </c>
      <c r="R1645" s="1">
        <f>_xlfn.PERCENTILE.INC(Tabla1_Resueltas[CicleTime],0.7)</f>
        <v>9</v>
      </c>
      <c r="S1645" s="1">
        <f>_xlfn.PERCENTILE.INC(Tabla1_Resueltas[CicleTime],0.5)</f>
        <v>3</v>
      </c>
    </row>
    <row r="1646" spans="1:19" x14ac:dyDescent="0.35">
      <c r="A1646" t="s">
        <v>19</v>
      </c>
      <c r="B1646" t="s">
        <v>2086</v>
      </c>
      <c r="C1646" t="s">
        <v>20</v>
      </c>
      <c r="D1646" t="s">
        <v>132</v>
      </c>
      <c r="E1646" t="s">
        <v>1676</v>
      </c>
      <c r="F1646">
        <v>5040658</v>
      </c>
      <c r="G1646" s="2">
        <v>44694</v>
      </c>
      <c r="H1646" s="2">
        <v>44710</v>
      </c>
      <c r="I1646" s="2"/>
      <c r="J1646" s="2"/>
      <c r="K1646" t="s">
        <v>1037</v>
      </c>
      <c r="L1646" s="2">
        <v>44694</v>
      </c>
      <c r="M1646" s="1">
        <f>Tabla1_Resueltas[[#This Row],[Resuelta]]-Tabla1_Resueltas[[#This Row],[Creada]]</f>
        <v>0</v>
      </c>
      <c r="N1646" s="1">
        <f>Tabla1_Resueltas[[#This Row],[Fecha Fin Escalado]]-Tabla1_Resueltas[[#This Row],[Fecha Inicio Escalado]]</f>
        <v>0</v>
      </c>
      <c r="O1646" s="1">
        <f>YEAR(Tabla1_Resueltas[[#This Row],[Resuelta]])</f>
        <v>2022</v>
      </c>
      <c r="P1646" s="1">
        <f>MONTH(Tabla1_Resueltas[[#This Row],[Resuelta]])</f>
        <v>5</v>
      </c>
      <c r="Q1646" s="1">
        <f>_xlfn.PERCENTILE.INC(Tabla1_Resueltas[CicleTime],0.85)</f>
        <v>28</v>
      </c>
      <c r="R1646" s="1">
        <f>_xlfn.PERCENTILE.INC(Tabla1_Resueltas[CicleTime],0.7)</f>
        <v>9</v>
      </c>
      <c r="S1646" s="1">
        <f>_xlfn.PERCENTILE.INC(Tabla1_Resueltas[CicleTime],0.5)</f>
        <v>3</v>
      </c>
    </row>
    <row r="1647" spans="1:19" x14ac:dyDescent="0.35">
      <c r="A1647" t="s">
        <v>19</v>
      </c>
      <c r="B1647" t="s">
        <v>2084</v>
      </c>
      <c r="C1647" t="s">
        <v>20</v>
      </c>
      <c r="D1647" t="s">
        <v>132</v>
      </c>
      <c r="E1647" t="s">
        <v>1677</v>
      </c>
      <c r="F1647">
        <v>5033544</v>
      </c>
      <c r="G1647" s="2">
        <v>44693</v>
      </c>
      <c r="H1647" s="2">
        <v>44776</v>
      </c>
      <c r="I1647" s="2">
        <v>44693</v>
      </c>
      <c r="J1647" s="2">
        <v>44711</v>
      </c>
      <c r="K1647" t="s">
        <v>1037</v>
      </c>
      <c r="L1647" s="2">
        <v>44711</v>
      </c>
      <c r="M1647" s="1">
        <f>Tabla1_Resueltas[[#This Row],[Resuelta]]-Tabla1_Resueltas[[#This Row],[Creada]]</f>
        <v>18</v>
      </c>
      <c r="N1647" s="1">
        <f>Tabla1_Resueltas[[#This Row],[Fecha Fin Escalado]]-Tabla1_Resueltas[[#This Row],[Fecha Inicio Escalado]]</f>
        <v>18</v>
      </c>
      <c r="O1647" s="1">
        <f>YEAR(Tabla1_Resueltas[[#This Row],[Resuelta]])</f>
        <v>2022</v>
      </c>
      <c r="P1647" s="1">
        <f>MONTH(Tabla1_Resueltas[[#This Row],[Resuelta]])</f>
        <v>5</v>
      </c>
      <c r="Q1647" s="1">
        <f>_xlfn.PERCENTILE.INC(Tabla1_Resueltas[CicleTime],0.85)</f>
        <v>28</v>
      </c>
      <c r="R1647" s="1">
        <f>_xlfn.PERCENTILE.INC(Tabla1_Resueltas[CicleTime],0.7)</f>
        <v>9</v>
      </c>
      <c r="S1647" s="1">
        <f>_xlfn.PERCENTILE.INC(Tabla1_Resueltas[CicleTime],0.5)</f>
        <v>3</v>
      </c>
    </row>
    <row r="1648" spans="1:19" x14ac:dyDescent="0.35">
      <c r="A1648" t="s">
        <v>19</v>
      </c>
      <c r="B1648" t="s">
        <v>2088</v>
      </c>
      <c r="C1648" t="s">
        <v>20</v>
      </c>
      <c r="D1648" t="s">
        <v>132</v>
      </c>
      <c r="E1648" t="s">
        <v>1678</v>
      </c>
      <c r="F1648">
        <v>5029550</v>
      </c>
      <c r="G1648" s="2">
        <v>44692</v>
      </c>
      <c r="H1648" s="2">
        <v>44709</v>
      </c>
      <c r="I1648" s="2"/>
      <c r="J1648" s="2"/>
      <c r="K1648" t="s">
        <v>1037</v>
      </c>
      <c r="L1648" s="2">
        <v>44693</v>
      </c>
      <c r="M1648" s="1">
        <f>Tabla1_Resueltas[[#This Row],[Resuelta]]-Tabla1_Resueltas[[#This Row],[Creada]]</f>
        <v>1</v>
      </c>
      <c r="N1648" s="1">
        <f>Tabla1_Resueltas[[#This Row],[Fecha Fin Escalado]]-Tabla1_Resueltas[[#This Row],[Fecha Inicio Escalado]]</f>
        <v>0</v>
      </c>
      <c r="O1648" s="1">
        <f>YEAR(Tabla1_Resueltas[[#This Row],[Resuelta]])</f>
        <v>2022</v>
      </c>
      <c r="P1648" s="1">
        <f>MONTH(Tabla1_Resueltas[[#This Row],[Resuelta]])</f>
        <v>5</v>
      </c>
      <c r="Q1648" s="1">
        <f>_xlfn.PERCENTILE.INC(Tabla1_Resueltas[CicleTime],0.85)</f>
        <v>28</v>
      </c>
      <c r="R1648" s="1">
        <f>_xlfn.PERCENTILE.INC(Tabla1_Resueltas[CicleTime],0.7)</f>
        <v>9</v>
      </c>
      <c r="S1648" s="1">
        <f>_xlfn.PERCENTILE.INC(Tabla1_Resueltas[CicleTime],0.5)</f>
        <v>3</v>
      </c>
    </row>
    <row r="1649" spans="1:19" x14ac:dyDescent="0.35">
      <c r="A1649" t="s">
        <v>17</v>
      </c>
      <c r="B1649" t="s">
        <v>2107</v>
      </c>
      <c r="C1649" t="s">
        <v>18</v>
      </c>
      <c r="D1649" t="s">
        <v>132</v>
      </c>
      <c r="E1649" t="s">
        <v>1679</v>
      </c>
      <c r="F1649">
        <v>5027520</v>
      </c>
      <c r="G1649" s="2">
        <v>44692</v>
      </c>
      <c r="H1649" s="2">
        <v>44708</v>
      </c>
      <c r="I1649" s="2"/>
      <c r="J1649" s="2"/>
      <c r="K1649" t="s">
        <v>1037</v>
      </c>
      <c r="L1649" s="2">
        <v>44692</v>
      </c>
      <c r="M1649" s="1">
        <f>Tabla1_Resueltas[[#This Row],[Resuelta]]-Tabla1_Resueltas[[#This Row],[Creada]]</f>
        <v>0</v>
      </c>
      <c r="N1649" s="1">
        <f>Tabla1_Resueltas[[#This Row],[Fecha Fin Escalado]]-Tabla1_Resueltas[[#This Row],[Fecha Inicio Escalado]]</f>
        <v>0</v>
      </c>
      <c r="O1649" s="1">
        <f>YEAR(Tabla1_Resueltas[[#This Row],[Resuelta]])</f>
        <v>2022</v>
      </c>
      <c r="P1649" s="1">
        <f>MONTH(Tabla1_Resueltas[[#This Row],[Resuelta]])</f>
        <v>5</v>
      </c>
      <c r="Q1649" s="1">
        <f>_xlfn.PERCENTILE.INC(Tabla1_Resueltas[CicleTime],0.85)</f>
        <v>28</v>
      </c>
      <c r="R1649" s="1">
        <f>_xlfn.PERCENTILE.INC(Tabla1_Resueltas[CicleTime],0.7)</f>
        <v>9</v>
      </c>
      <c r="S1649" s="1">
        <f>_xlfn.PERCENTILE.INC(Tabla1_Resueltas[CicleTime],0.5)</f>
        <v>3</v>
      </c>
    </row>
    <row r="1650" spans="1:19" x14ac:dyDescent="0.35">
      <c r="A1650" t="s">
        <v>19</v>
      </c>
      <c r="B1650" t="s">
        <v>2084</v>
      </c>
      <c r="C1650" t="s">
        <v>20</v>
      </c>
      <c r="D1650" t="s">
        <v>132</v>
      </c>
      <c r="E1650" t="s">
        <v>1680</v>
      </c>
      <c r="F1650">
        <v>5027433</v>
      </c>
      <c r="G1650" s="2">
        <v>44692</v>
      </c>
      <c r="H1650" s="2">
        <v>44776</v>
      </c>
      <c r="I1650" s="2">
        <v>44697</v>
      </c>
      <c r="J1650" s="2">
        <v>44700</v>
      </c>
      <c r="K1650" t="s">
        <v>1037</v>
      </c>
      <c r="L1650" s="2">
        <v>44700</v>
      </c>
      <c r="M1650" s="1">
        <f>Tabla1_Resueltas[[#This Row],[Resuelta]]-Tabla1_Resueltas[[#This Row],[Creada]]</f>
        <v>8</v>
      </c>
      <c r="N1650" s="1">
        <f>Tabla1_Resueltas[[#This Row],[Fecha Fin Escalado]]-Tabla1_Resueltas[[#This Row],[Fecha Inicio Escalado]]</f>
        <v>3</v>
      </c>
      <c r="O1650" s="1">
        <f>YEAR(Tabla1_Resueltas[[#This Row],[Resuelta]])</f>
        <v>2022</v>
      </c>
      <c r="P1650" s="1">
        <f>MONTH(Tabla1_Resueltas[[#This Row],[Resuelta]])</f>
        <v>5</v>
      </c>
      <c r="Q1650" s="1">
        <f>_xlfn.PERCENTILE.INC(Tabla1_Resueltas[CicleTime],0.85)</f>
        <v>28</v>
      </c>
      <c r="R1650" s="1">
        <f>_xlfn.PERCENTILE.INC(Tabla1_Resueltas[CicleTime],0.7)</f>
        <v>9</v>
      </c>
      <c r="S1650" s="1">
        <f>_xlfn.PERCENTILE.INC(Tabla1_Resueltas[CicleTime],0.5)</f>
        <v>3</v>
      </c>
    </row>
    <row r="1651" spans="1:19" x14ac:dyDescent="0.35">
      <c r="A1651" t="s">
        <v>19</v>
      </c>
      <c r="B1651" t="s">
        <v>2084</v>
      </c>
      <c r="C1651" t="s">
        <v>20</v>
      </c>
      <c r="D1651" t="s">
        <v>132</v>
      </c>
      <c r="E1651" t="s">
        <v>1681</v>
      </c>
      <c r="F1651">
        <v>5027415</v>
      </c>
      <c r="G1651" s="2">
        <v>44692</v>
      </c>
      <c r="H1651" s="2">
        <v>44776</v>
      </c>
      <c r="I1651" s="2">
        <v>44692</v>
      </c>
      <c r="J1651" s="2">
        <v>44708</v>
      </c>
      <c r="K1651" t="s">
        <v>1037</v>
      </c>
      <c r="L1651" s="2">
        <v>44708</v>
      </c>
      <c r="M1651" s="1">
        <f>Tabla1_Resueltas[[#This Row],[Resuelta]]-Tabla1_Resueltas[[#This Row],[Creada]]</f>
        <v>16</v>
      </c>
      <c r="N1651" s="1">
        <f>Tabla1_Resueltas[[#This Row],[Fecha Fin Escalado]]-Tabla1_Resueltas[[#This Row],[Fecha Inicio Escalado]]</f>
        <v>16</v>
      </c>
      <c r="O1651" s="1">
        <f>YEAR(Tabla1_Resueltas[[#This Row],[Resuelta]])</f>
        <v>2022</v>
      </c>
      <c r="P1651" s="1">
        <f>MONTH(Tabla1_Resueltas[[#This Row],[Resuelta]])</f>
        <v>5</v>
      </c>
      <c r="Q1651" s="1">
        <f>_xlfn.PERCENTILE.INC(Tabla1_Resueltas[CicleTime],0.85)</f>
        <v>28</v>
      </c>
      <c r="R1651" s="1">
        <f>_xlfn.PERCENTILE.INC(Tabla1_Resueltas[CicleTime],0.7)</f>
        <v>9</v>
      </c>
      <c r="S1651" s="1">
        <f>_xlfn.PERCENTILE.INC(Tabla1_Resueltas[CicleTime],0.5)</f>
        <v>3</v>
      </c>
    </row>
    <row r="1652" spans="1:19" x14ac:dyDescent="0.35">
      <c r="A1652" t="s">
        <v>19</v>
      </c>
      <c r="B1652" t="s">
        <v>2084</v>
      </c>
      <c r="C1652" t="s">
        <v>20</v>
      </c>
      <c r="D1652" t="s">
        <v>132</v>
      </c>
      <c r="E1652" t="s">
        <v>1682</v>
      </c>
      <c r="F1652">
        <v>5027107</v>
      </c>
      <c r="G1652" s="2">
        <v>44692</v>
      </c>
      <c r="H1652" s="2">
        <v>44776</v>
      </c>
      <c r="I1652" s="2">
        <v>44692</v>
      </c>
      <c r="J1652" s="2">
        <v>44708</v>
      </c>
      <c r="K1652" t="s">
        <v>1037</v>
      </c>
      <c r="L1652" s="2">
        <v>44708</v>
      </c>
      <c r="M1652" s="1">
        <f>Tabla1_Resueltas[[#This Row],[Resuelta]]-Tabla1_Resueltas[[#This Row],[Creada]]</f>
        <v>16</v>
      </c>
      <c r="N1652" s="1">
        <f>Tabla1_Resueltas[[#This Row],[Fecha Fin Escalado]]-Tabla1_Resueltas[[#This Row],[Fecha Inicio Escalado]]</f>
        <v>16</v>
      </c>
      <c r="O1652" s="1">
        <f>YEAR(Tabla1_Resueltas[[#This Row],[Resuelta]])</f>
        <v>2022</v>
      </c>
      <c r="P1652" s="1">
        <f>MONTH(Tabla1_Resueltas[[#This Row],[Resuelta]])</f>
        <v>5</v>
      </c>
      <c r="Q1652" s="1">
        <f>_xlfn.PERCENTILE.INC(Tabla1_Resueltas[CicleTime],0.85)</f>
        <v>28</v>
      </c>
      <c r="R1652" s="1">
        <f>_xlfn.PERCENTILE.INC(Tabla1_Resueltas[CicleTime],0.7)</f>
        <v>9</v>
      </c>
      <c r="S1652" s="1">
        <f>_xlfn.PERCENTILE.INC(Tabla1_Resueltas[CicleTime],0.5)</f>
        <v>3</v>
      </c>
    </row>
    <row r="1653" spans="1:19" x14ac:dyDescent="0.35">
      <c r="A1653" t="s">
        <v>17</v>
      </c>
      <c r="B1653" t="s">
        <v>2092</v>
      </c>
      <c r="C1653" t="s">
        <v>36</v>
      </c>
      <c r="D1653" t="s">
        <v>132</v>
      </c>
      <c r="E1653" t="s">
        <v>1696</v>
      </c>
      <c r="F1653">
        <v>4966081</v>
      </c>
      <c r="G1653" s="2">
        <v>44680</v>
      </c>
      <c r="H1653" s="2">
        <v>44696</v>
      </c>
      <c r="I1653" s="2"/>
      <c r="J1653" s="2"/>
      <c r="K1653" t="s">
        <v>1037</v>
      </c>
      <c r="L1653" s="2">
        <v>44680</v>
      </c>
      <c r="M1653" s="1">
        <f>Tabla1_Resueltas[[#This Row],[Resuelta]]-Tabla1_Resueltas[[#This Row],[Creada]]</f>
        <v>0</v>
      </c>
      <c r="N1653" s="1">
        <f>Tabla1_Resueltas[[#This Row],[Fecha Fin Escalado]]-Tabla1_Resueltas[[#This Row],[Fecha Inicio Escalado]]</f>
        <v>0</v>
      </c>
      <c r="O1653" s="1">
        <f>YEAR(Tabla1_Resueltas[[#This Row],[Resuelta]])</f>
        <v>2022</v>
      </c>
      <c r="P1653" s="1">
        <f>MONTH(Tabla1_Resueltas[[#This Row],[Resuelta]])</f>
        <v>4</v>
      </c>
      <c r="Q1653" s="1">
        <f>_xlfn.PERCENTILE.INC(Tabla1_Resueltas[CicleTime],0.85)</f>
        <v>28</v>
      </c>
      <c r="R1653" s="1">
        <f>_xlfn.PERCENTILE.INC(Tabla1_Resueltas[CicleTime],0.7)</f>
        <v>9</v>
      </c>
      <c r="S1653" s="1">
        <f>_xlfn.PERCENTILE.INC(Tabla1_Resueltas[CicleTime],0.5)</f>
        <v>3</v>
      </c>
    </row>
    <row r="1654" spans="1:19" x14ac:dyDescent="0.35">
      <c r="A1654" t="s">
        <v>19</v>
      </c>
      <c r="B1654" t="s">
        <v>2084</v>
      </c>
      <c r="C1654" t="s">
        <v>20</v>
      </c>
      <c r="D1654" t="s">
        <v>132</v>
      </c>
      <c r="E1654" t="s">
        <v>1697</v>
      </c>
      <c r="F1654">
        <v>4957088</v>
      </c>
      <c r="G1654" s="2">
        <v>44679</v>
      </c>
      <c r="H1654" s="2">
        <v>44775</v>
      </c>
      <c r="I1654" s="2">
        <v>44679</v>
      </c>
      <c r="J1654" s="2">
        <v>44679</v>
      </c>
      <c r="K1654" t="s">
        <v>1037</v>
      </c>
      <c r="L1654" s="2">
        <v>44679</v>
      </c>
      <c r="M1654" s="1">
        <f>Tabla1_Resueltas[[#This Row],[Resuelta]]-Tabla1_Resueltas[[#This Row],[Creada]]</f>
        <v>0</v>
      </c>
      <c r="N1654" s="1">
        <f>Tabla1_Resueltas[[#This Row],[Fecha Fin Escalado]]-Tabla1_Resueltas[[#This Row],[Fecha Inicio Escalado]]</f>
        <v>0</v>
      </c>
      <c r="O1654" s="1">
        <f>YEAR(Tabla1_Resueltas[[#This Row],[Resuelta]])</f>
        <v>2022</v>
      </c>
      <c r="P1654" s="1">
        <f>MONTH(Tabla1_Resueltas[[#This Row],[Resuelta]])</f>
        <v>4</v>
      </c>
      <c r="Q1654" s="1">
        <f>_xlfn.PERCENTILE.INC(Tabla1_Resueltas[CicleTime],0.85)</f>
        <v>28</v>
      </c>
      <c r="R1654" s="1">
        <f>_xlfn.PERCENTILE.INC(Tabla1_Resueltas[CicleTime],0.7)</f>
        <v>9</v>
      </c>
      <c r="S1654" s="1">
        <f>_xlfn.PERCENTILE.INC(Tabla1_Resueltas[CicleTime],0.5)</f>
        <v>3</v>
      </c>
    </row>
    <row r="1655" spans="1:19" x14ac:dyDescent="0.35">
      <c r="A1655" t="s">
        <v>19</v>
      </c>
      <c r="B1655" t="s">
        <v>2084</v>
      </c>
      <c r="C1655" t="s">
        <v>20</v>
      </c>
      <c r="D1655" t="s">
        <v>132</v>
      </c>
      <c r="E1655" t="s">
        <v>1698</v>
      </c>
      <c r="F1655">
        <v>4957080</v>
      </c>
      <c r="G1655" s="2">
        <v>44679</v>
      </c>
      <c r="H1655" s="2">
        <v>44775</v>
      </c>
      <c r="I1655" s="2">
        <v>44679</v>
      </c>
      <c r="J1655" s="2">
        <v>44679</v>
      </c>
      <c r="K1655" t="s">
        <v>1037</v>
      </c>
      <c r="L1655" s="2">
        <v>44679</v>
      </c>
      <c r="M1655" s="1">
        <f>Tabla1_Resueltas[[#This Row],[Resuelta]]-Tabla1_Resueltas[[#This Row],[Creada]]</f>
        <v>0</v>
      </c>
      <c r="N1655" s="1">
        <f>Tabla1_Resueltas[[#This Row],[Fecha Fin Escalado]]-Tabla1_Resueltas[[#This Row],[Fecha Inicio Escalado]]</f>
        <v>0</v>
      </c>
      <c r="O1655" s="1">
        <f>YEAR(Tabla1_Resueltas[[#This Row],[Resuelta]])</f>
        <v>2022</v>
      </c>
      <c r="P1655" s="1">
        <f>MONTH(Tabla1_Resueltas[[#This Row],[Resuelta]])</f>
        <v>4</v>
      </c>
      <c r="Q1655" s="1">
        <f>_xlfn.PERCENTILE.INC(Tabla1_Resueltas[CicleTime],0.85)</f>
        <v>28</v>
      </c>
      <c r="R1655" s="1">
        <f>_xlfn.PERCENTILE.INC(Tabla1_Resueltas[CicleTime],0.7)</f>
        <v>9</v>
      </c>
      <c r="S1655" s="1">
        <f>_xlfn.PERCENTILE.INC(Tabla1_Resueltas[CicleTime],0.5)</f>
        <v>3</v>
      </c>
    </row>
    <row r="1656" spans="1:19" x14ac:dyDescent="0.35">
      <c r="A1656" t="s">
        <v>19</v>
      </c>
      <c r="B1656" t="s">
        <v>2086</v>
      </c>
      <c r="C1656" t="s">
        <v>18</v>
      </c>
      <c r="D1656" t="s">
        <v>132</v>
      </c>
      <c r="E1656" t="s">
        <v>1699</v>
      </c>
      <c r="F1656">
        <v>4956716</v>
      </c>
      <c r="G1656" s="2">
        <v>44679</v>
      </c>
      <c r="H1656" s="2">
        <v>44775</v>
      </c>
      <c r="I1656" s="2"/>
      <c r="J1656" s="2"/>
      <c r="K1656" t="s">
        <v>1037</v>
      </c>
      <c r="L1656" s="2">
        <v>44679</v>
      </c>
      <c r="M1656" s="1">
        <f>Tabla1_Resueltas[[#This Row],[Resuelta]]-Tabla1_Resueltas[[#This Row],[Creada]]</f>
        <v>0</v>
      </c>
      <c r="N1656" s="1">
        <f>Tabla1_Resueltas[[#This Row],[Fecha Fin Escalado]]-Tabla1_Resueltas[[#This Row],[Fecha Inicio Escalado]]</f>
        <v>0</v>
      </c>
      <c r="O1656" s="1">
        <f>YEAR(Tabla1_Resueltas[[#This Row],[Resuelta]])</f>
        <v>2022</v>
      </c>
      <c r="P1656" s="1">
        <f>MONTH(Tabla1_Resueltas[[#This Row],[Resuelta]])</f>
        <v>4</v>
      </c>
      <c r="Q1656" s="1">
        <f>_xlfn.PERCENTILE.INC(Tabla1_Resueltas[CicleTime],0.85)</f>
        <v>28</v>
      </c>
      <c r="R1656" s="1">
        <f>_xlfn.PERCENTILE.INC(Tabla1_Resueltas[CicleTime],0.7)</f>
        <v>9</v>
      </c>
      <c r="S1656" s="1">
        <f>_xlfn.PERCENTILE.INC(Tabla1_Resueltas[CicleTime],0.5)</f>
        <v>3</v>
      </c>
    </row>
    <row r="1657" spans="1:19" x14ac:dyDescent="0.35">
      <c r="A1657" t="s">
        <v>19</v>
      </c>
      <c r="B1657" t="s">
        <v>2086</v>
      </c>
      <c r="C1657" t="s">
        <v>20</v>
      </c>
      <c r="D1657" t="s">
        <v>132</v>
      </c>
      <c r="E1657" t="s">
        <v>1700</v>
      </c>
      <c r="F1657">
        <v>4956403</v>
      </c>
      <c r="G1657" s="2">
        <v>44679</v>
      </c>
      <c r="H1657" s="2">
        <v>44775</v>
      </c>
      <c r="I1657" s="2">
        <v>44679</v>
      </c>
      <c r="J1657" s="2">
        <v>44680</v>
      </c>
      <c r="K1657" t="s">
        <v>1037</v>
      </c>
      <c r="L1657" s="2">
        <v>44680</v>
      </c>
      <c r="M1657" s="1">
        <f>Tabla1_Resueltas[[#This Row],[Resuelta]]-Tabla1_Resueltas[[#This Row],[Creada]]</f>
        <v>1</v>
      </c>
      <c r="N1657" s="1">
        <f>Tabla1_Resueltas[[#This Row],[Fecha Fin Escalado]]-Tabla1_Resueltas[[#This Row],[Fecha Inicio Escalado]]</f>
        <v>1</v>
      </c>
      <c r="O1657" s="1">
        <f>YEAR(Tabla1_Resueltas[[#This Row],[Resuelta]])</f>
        <v>2022</v>
      </c>
      <c r="P1657" s="1">
        <f>MONTH(Tabla1_Resueltas[[#This Row],[Resuelta]])</f>
        <v>4</v>
      </c>
      <c r="Q1657" s="1">
        <f>_xlfn.PERCENTILE.INC(Tabla1_Resueltas[CicleTime],0.85)</f>
        <v>28</v>
      </c>
      <c r="R1657" s="1">
        <f>_xlfn.PERCENTILE.INC(Tabla1_Resueltas[CicleTime],0.7)</f>
        <v>9</v>
      </c>
      <c r="S1657" s="1">
        <f>_xlfn.PERCENTILE.INC(Tabla1_Resueltas[CicleTime],0.5)</f>
        <v>3</v>
      </c>
    </row>
    <row r="1658" spans="1:19" x14ac:dyDescent="0.35">
      <c r="A1658" t="s">
        <v>17</v>
      </c>
      <c r="B1658" t="s">
        <v>2083</v>
      </c>
      <c r="C1658" t="s">
        <v>18</v>
      </c>
      <c r="D1658" t="s">
        <v>132</v>
      </c>
      <c r="E1658" t="s">
        <v>1701</v>
      </c>
      <c r="F1658">
        <v>4949967</v>
      </c>
      <c r="G1658" s="2">
        <v>44678</v>
      </c>
      <c r="H1658" s="2">
        <v>44704</v>
      </c>
      <c r="I1658" s="2"/>
      <c r="J1658" s="2"/>
      <c r="K1658" t="s">
        <v>1037</v>
      </c>
      <c r="L1658" s="2">
        <v>44678</v>
      </c>
      <c r="M1658" s="1">
        <f>Tabla1_Resueltas[[#This Row],[Resuelta]]-Tabla1_Resueltas[[#This Row],[Creada]]</f>
        <v>0</v>
      </c>
      <c r="N1658" s="1">
        <f>Tabla1_Resueltas[[#This Row],[Fecha Fin Escalado]]-Tabla1_Resueltas[[#This Row],[Fecha Inicio Escalado]]</f>
        <v>0</v>
      </c>
      <c r="O1658" s="1">
        <f>YEAR(Tabla1_Resueltas[[#This Row],[Resuelta]])</f>
        <v>2022</v>
      </c>
      <c r="P1658" s="1">
        <f>MONTH(Tabla1_Resueltas[[#This Row],[Resuelta]])</f>
        <v>4</v>
      </c>
      <c r="Q1658" s="1">
        <f>_xlfn.PERCENTILE.INC(Tabla1_Resueltas[CicleTime],0.85)</f>
        <v>28</v>
      </c>
      <c r="R1658" s="1">
        <f>_xlfn.PERCENTILE.INC(Tabla1_Resueltas[CicleTime],0.7)</f>
        <v>9</v>
      </c>
      <c r="S1658" s="1">
        <f>_xlfn.PERCENTILE.INC(Tabla1_Resueltas[CicleTime],0.5)</f>
        <v>3</v>
      </c>
    </row>
    <row r="1659" spans="1:19" x14ac:dyDescent="0.35">
      <c r="A1659" t="s">
        <v>19</v>
      </c>
      <c r="B1659" t="s">
        <v>2083</v>
      </c>
      <c r="C1659" t="s">
        <v>18</v>
      </c>
      <c r="D1659" t="s">
        <v>132</v>
      </c>
      <c r="E1659" t="s">
        <v>1702</v>
      </c>
      <c r="F1659">
        <v>4949944</v>
      </c>
      <c r="G1659" s="2">
        <v>44678</v>
      </c>
      <c r="H1659" s="2">
        <v>44775</v>
      </c>
      <c r="I1659" s="2"/>
      <c r="J1659" s="2"/>
      <c r="K1659" t="s">
        <v>1703</v>
      </c>
      <c r="L1659" s="2">
        <v>44679</v>
      </c>
      <c r="M1659" s="1">
        <f>Tabla1_Resueltas[[#This Row],[Resuelta]]-Tabla1_Resueltas[[#This Row],[Creada]]</f>
        <v>1</v>
      </c>
      <c r="N1659" s="1">
        <f>Tabla1_Resueltas[[#This Row],[Fecha Fin Escalado]]-Tabla1_Resueltas[[#This Row],[Fecha Inicio Escalado]]</f>
        <v>0</v>
      </c>
      <c r="O1659" s="1">
        <f>YEAR(Tabla1_Resueltas[[#This Row],[Resuelta]])</f>
        <v>2022</v>
      </c>
      <c r="P1659" s="1">
        <f>MONTH(Tabla1_Resueltas[[#This Row],[Resuelta]])</f>
        <v>4</v>
      </c>
      <c r="Q1659" s="1">
        <f>_xlfn.PERCENTILE.INC(Tabla1_Resueltas[CicleTime],0.85)</f>
        <v>28</v>
      </c>
      <c r="R1659" s="1">
        <f>_xlfn.PERCENTILE.INC(Tabla1_Resueltas[CicleTime],0.7)</f>
        <v>9</v>
      </c>
      <c r="S1659" s="1">
        <f>_xlfn.PERCENTILE.INC(Tabla1_Resueltas[CicleTime],0.5)</f>
        <v>3</v>
      </c>
    </row>
    <row r="1660" spans="1:19" x14ac:dyDescent="0.35">
      <c r="A1660" t="s">
        <v>17</v>
      </c>
      <c r="B1660" t="s">
        <v>2087</v>
      </c>
      <c r="C1660" t="s">
        <v>20</v>
      </c>
      <c r="D1660" t="s">
        <v>132</v>
      </c>
      <c r="E1660" t="s">
        <v>1704</v>
      </c>
      <c r="F1660">
        <v>4949361</v>
      </c>
      <c r="G1660" s="2">
        <v>44678</v>
      </c>
      <c r="H1660" s="2">
        <v>44694</v>
      </c>
      <c r="I1660" s="2"/>
      <c r="J1660" s="2"/>
      <c r="K1660" t="s">
        <v>1037</v>
      </c>
      <c r="L1660" s="2">
        <v>44678</v>
      </c>
      <c r="M1660" s="1">
        <f>Tabla1_Resueltas[[#This Row],[Resuelta]]-Tabla1_Resueltas[[#This Row],[Creada]]</f>
        <v>0</v>
      </c>
      <c r="N1660" s="1">
        <f>Tabla1_Resueltas[[#This Row],[Fecha Fin Escalado]]-Tabla1_Resueltas[[#This Row],[Fecha Inicio Escalado]]</f>
        <v>0</v>
      </c>
      <c r="O1660" s="1">
        <f>YEAR(Tabla1_Resueltas[[#This Row],[Resuelta]])</f>
        <v>2022</v>
      </c>
      <c r="P1660" s="1">
        <f>MONTH(Tabla1_Resueltas[[#This Row],[Resuelta]])</f>
        <v>4</v>
      </c>
      <c r="Q1660" s="1">
        <f>_xlfn.PERCENTILE.INC(Tabla1_Resueltas[CicleTime],0.85)</f>
        <v>28</v>
      </c>
      <c r="R1660" s="1">
        <f>_xlfn.PERCENTILE.INC(Tabla1_Resueltas[CicleTime],0.7)</f>
        <v>9</v>
      </c>
      <c r="S1660" s="1">
        <f>_xlfn.PERCENTILE.INC(Tabla1_Resueltas[CicleTime],0.5)</f>
        <v>3</v>
      </c>
    </row>
    <row r="1661" spans="1:19" x14ac:dyDescent="0.35">
      <c r="A1661" t="s">
        <v>19</v>
      </c>
      <c r="B1661" t="s">
        <v>2084</v>
      </c>
      <c r="C1661" t="s">
        <v>20</v>
      </c>
      <c r="D1661" t="s">
        <v>132</v>
      </c>
      <c r="E1661" t="s">
        <v>1705</v>
      </c>
      <c r="F1661">
        <v>4948738</v>
      </c>
      <c r="G1661" s="2">
        <v>44678</v>
      </c>
      <c r="H1661" s="2">
        <v>44694</v>
      </c>
      <c r="I1661" s="2"/>
      <c r="J1661" s="2"/>
      <c r="K1661" t="s">
        <v>1037</v>
      </c>
      <c r="L1661" s="2">
        <v>44678</v>
      </c>
      <c r="M1661" s="1">
        <f>Tabla1_Resueltas[[#This Row],[Resuelta]]-Tabla1_Resueltas[[#This Row],[Creada]]</f>
        <v>0</v>
      </c>
      <c r="N1661" s="1">
        <f>Tabla1_Resueltas[[#This Row],[Fecha Fin Escalado]]-Tabla1_Resueltas[[#This Row],[Fecha Inicio Escalado]]</f>
        <v>0</v>
      </c>
      <c r="O1661" s="1">
        <f>YEAR(Tabla1_Resueltas[[#This Row],[Resuelta]])</f>
        <v>2022</v>
      </c>
      <c r="P1661" s="1">
        <f>MONTH(Tabla1_Resueltas[[#This Row],[Resuelta]])</f>
        <v>4</v>
      </c>
      <c r="Q1661" s="1">
        <f>_xlfn.PERCENTILE.INC(Tabla1_Resueltas[CicleTime],0.85)</f>
        <v>28</v>
      </c>
      <c r="R1661" s="1">
        <f>_xlfn.PERCENTILE.INC(Tabla1_Resueltas[CicleTime],0.7)</f>
        <v>9</v>
      </c>
      <c r="S1661" s="1">
        <f>_xlfn.PERCENTILE.INC(Tabla1_Resueltas[CicleTime],0.5)</f>
        <v>3</v>
      </c>
    </row>
    <row r="1662" spans="1:19" x14ac:dyDescent="0.35">
      <c r="A1662" t="s">
        <v>19</v>
      </c>
      <c r="B1662" t="s">
        <v>2086</v>
      </c>
      <c r="C1662" t="s">
        <v>43</v>
      </c>
      <c r="D1662" t="s">
        <v>132</v>
      </c>
      <c r="E1662" t="s">
        <v>1706</v>
      </c>
      <c r="F1662">
        <v>4947890</v>
      </c>
      <c r="G1662" s="2">
        <v>44678</v>
      </c>
      <c r="H1662" s="2">
        <v>44775</v>
      </c>
      <c r="I1662" s="2">
        <v>44678</v>
      </c>
      <c r="J1662" s="2">
        <v>44679</v>
      </c>
      <c r="K1662" t="s">
        <v>1037</v>
      </c>
      <c r="L1662" s="2">
        <v>44679</v>
      </c>
      <c r="M1662" s="1">
        <f>Tabla1_Resueltas[[#This Row],[Resuelta]]-Tabla1_Resueltas[[#This Row],[Creada]]</f>
        <v>1</v>
      </c>
      <c r="N1662" s="1">
        <f>Tabla1_Resueltas[[#This Row],[Fecha Fin Escalado]]-Tabla1_Resueltas[[#This Row],[Fecha Inicio Escalado]]</f>
        <v>1</v>
      </c>
      <c r="O1662" s="1">
        <f>YEAR(Tabla1_Resueltas[[#This Row],[Resuelta]])</f>
        <v>2022</v>
      </c>
      <c r="P1662" s="1">
        <f>MONTH(Tabla1_Resueltas[[#This Row],[Resuelta]])</f>
        <v>4</v>
      </c>
      <c r="Q1662" s="1">
        <f>_xlfn.PERCENTILE.INC(Tabla1_Resueltas[CicleTime],0.85)</f>
        <v>28</v>
      </c>
      <c r="R1662" s="1">
        <f>_xlfn.PERCENTILE.INC(Tabla1_Resueltas[CicleTime],0.7)</f>
        <v>9</v>
      </c>
      <c r="S1662" s="1">
        <f>_xlfn.PERCENTILE.INC(Tabla1_Resueltas[CicleTime],0.5)</f>
        <v>3</v>
      </c>
    </row>
    <row r="1663" spans="1:19" x14ac:dyDescent="0.35">
      <c r="A1663" t="s">
        <v>17</v>
      </c>
      <c r="B1663" t="s">
        <v>2083</v>
      </c>
      <c r="C1663" t="s">
        <v>18</v>
      </c>
      <c r="D1663" t="s">
        <v>132</v>
      </c>
      <c r="E1663" t="s">
        <v>1707</v>
      </c>
      <c r="F1663">
        <v>4944541</v>
      </c>
      <c r="G1663" s="2">
        <v>44677</v>
      </c>
      <c r="H1663" s="2">
        <v>44775</v>
      </c>
      <c r="I1663" s="2"/>
      <c r="J1663" s="2"/>
      <c r="K1663" t="s">
        <v>1037</v>
      </c>
      <c r="L1663" s="2">
        <v>44679</v>
      </c>
      <c r="M1663" s="1">
        <f>Tabla1_Resueltas[[#This Row],[Resuelta]]-Tabla1_Resueltas[[#This Row],[Creada]]</f>
        <v>2</v>
      </c>
      <c r="N1663" s="1">
        <f>Tabla1_Resueltas[[#This Row],[Fecha Fin Escalado]]-Tabla1_Resueltas[[#This Row],[Fecha Inicio Escalado]]</f>
        <v>0</v>
      </c>
      <c r="O1663" s="1">
        <f>YEAR(Tabla1_Resueltas[[#This Row],[Resuelta]])</f>
        <v>2022</v>
      </c>
      <c r="P1663" s="1">
        <f>MONTH(Tabla1_Resueltas[[#This Row],[Resuelta]])</f>
        <v>4</v>
      </c>
      <c r="Q1663" s="1">
        <f>_xlfn.PERCENTILE.INC(Tabla1_Resueltas[CicleTime],0.85)</f>
        <v>28</v>
      </c>
      <c r="R1663" s="1">
        <f>_xlfn.PERCENTILE.INC(Tabla1_Resueltas[CicleTime],0.7)</f>
        <v>9</v>
      </c>
      <c r="S1663" s="1">
        <f>_xlfn.PERCENTILE.INC(Tabla1_Resueltas[CicleTime],0.5)</f>
        <v>3</v>
      </c>
    </row>
    <row r="1664" spans="1:19" x14ac:dyDescent="0.35">
      <c r="A1664" t="s">
        <v>19</v>
      </c>
      <c r="B1664" t="s">
        <v>2088</v>
      </c>
      <c r="C1664" t="s">
        <v>20</v>
      </c>
      <c r="D1664" t="s">
        <v>132</v>
      </c>
      <c r="E1664" t="s">
        <v>1708</v>
      </c>
      <c r="F1664">
        <v>4942799</v>
      </c>
      <c r="G1664" s="2">
        <v>44677</v>
      </c>
      <c r="H1664" s="2">
        <v>44693</v>
      </c>
      <c r="I1664" s="2"/>
      <c r="J1664" s="2"/>
      <c r="K1664" t="s">
        <v>1037</v>
      </c>
      <c r="L1664" s="2">
        <v>44677</v>
      </c>
      <c r="M1664" s="1">
        <f>Tabla1_Resueltas[[#This Row],[Resuelta]]-Tabla1_Resueltas[[#This Row],[Creada]]</f>
        <v>0</v>
      </c>
      <c r="N1664" s="1">
        <f>Tabla1_Resueltas[[#This Row],[Fecha Fin Escalado]]-Tabla1_Resueltas[[#This Row],[Fecha Inicio Escalado]]</f>
        <v>0</v>
      </c>
      <c r="O1664" s="1">
        <f>YEAR(Tabla1_Resueltas[[#This Row],[Resuelta]])</f>
        <v>2022</v>
      </c>
      <c r="P1664" s="1">
        <f>MONTH(Tabla1_Resueltas[[#This Row],[Resuelta]])</f>
        <v>4</v>
      </c>
      <c r="Q1664" s="1">
        <f>_xlfn.PERCENTILE.INC(Tabla1_Resueltas[CicleTime],0.85)</f>
        <v>28</v>
      </c>
      <c r="R1664" s="1">
        <f>_xlfn.PERCENTILE.INC(Tabla1_Resueltas[CicleTime],0.7)</f>
        <v>9</v>
      </c>
      <c r="S1664" s="1">
        <f>_xlfn.PERCENTILE.INC(Tabla1_Resueltas[CicleTime],0.5)</f>
        <v>3</v>
      </c>
    </row>
    <row r="1665" spans="1:19" x14ac:dyDescent="0.35">
      <c r="A1665" t="s">
        <v>19</v>
      </c>
      <c r="B1665" t="s">
        <v>2086</v>
      </c>
      <c r="C1665" t="s">
        <v>20</v>
      </c>
      <c r="D1665" t="s">
        <v>132</v>
      </c>
      <c r="E1665" t="s">
        <v>1709</v>
      </c>
      <c r="F1665">
        <v>4940316</v>
      </c>
      <c r="G1665" s="2">
        <v>44677</v>
      </c>
      <c r="H1665" s="2">
        <v>44775</v>
      </c>
      <c r="I1665" s="2">
        <v>44677</v>
      </c>
      <c r="J1665" s="2">
        <v>44679</v>
      </c>
      <c r="K1665" t="s">
        <v>1037</v>
      </c>
      <c r="L1665" s="2">
        <v>44679</v>
      </c>
      <c r="M1665" s="1">
        <f>Tabla1_Resueltas[[#This Row],[Resuelta]]-Tabla1_Resueltas[[#This Row],[Creada]]</f>
        <v>2</v>
      </c>
      <c r="N1665" s="1">
        <f>Tabla1_Resueltas[[#This Row],[Fecha Fin Escalado]]-Tabla1_Resueltas[[#This Row],[Fecha Inicio Escalado]]</f>
        <v>2</v>
      </c>
      <c r="O1665" s="1">
        <f>YEAR(Tabla1_Resueltas[[#This Row],[Resuelta]])</f>
        <v>2022</v>
      </c>
      <c r="P1665" s="1">
        <f>MONTH(Tabla1_Resueltas[[#This Row],[Resuelta]])</f>
        <v>4</v>
      </c>
      <c r="Q1665" s="1">
        <f>_xlfn.PERCENTILE.INC(Tabla1_Resueltas[CicleTime],0.85)</f>
        <v>28</v>
      </c>
      <c r="R1665" s="1">
        <f>_xlfn.PERCENTILE.INC(Tabla1_Resueltas[CicleTime],0.7)</f>
        <v>9</v>
      </c>
      <c r="S1665" s="1">
        <f>_xlfn.PERCENTILE.INC(Tabla1_Resueltas[CicleTime],0.5)</f>
        <v>3</v>
      </c>
    </row>
    <row r="1666" spans="1:19" x14ac:dyDescent="0.35">
      <c r="A1666" t="s">
        <v>19</v>
      </c>
      <c r="B1666" t="s">
        <v>2086</v>
      </c>
      <c r="C1666" t="s">
        <v>20</v>
      </c>
      <c r="D1666" t="s">
        <v>132</v>
      </c>
      <c r="E1666" t="s">
        <v>1710</v>
      </c>
      <c r="F1666">
        <v>4940106</v>
      </c>
      <c r="G1666" s="2">
        <v>44677</v>
      </c>
      <c r="H1666" s="2">
        <v>44693</v>
      </c>
      <c r="I1666" s="2">
        <v>44677</v>
      </c>
      <c r="J1666" s="2">
        <v>44677</v>
      </c>
      <c r="K1666" t="s">
        <v>1037</v>
      </c>
      <c r="L1666" s="2">
        <v>44677</v>
      </c>
      <c r="M1666" s="1">
        <f>Tabla1_Resueltas[[#This Row],[Resuelta]]-Tabla1_Resueltas[[#This Row],[Creada]]</f>
        <v>0</v>
      </c>
      <c r="N1666" s="1">
        <f>Tabla1_Resueltas[[#This Row],[Fecha Fin Escalado]]-Tabla1_Resueltas[[#This Row],[Fecha Inicio Escalado]]</f>
        <v>0</v>
      </c>
      <c r="O1666" s="1">
        <f>YEAR(Tabla1_Resueltas[[#This Row],[Resuelta]])</f>
        <v>2022</v>
      </c>
      <c r="P1666" s="1">
        <f>MONTH(Tabla1_Resueltas[[#This Row],[Resuelta]])</f>
        <v>4</v>
      </c>
      <c r="Q1666" s="1">
        <f>_xlfn.PERCENTILE.INC(Tabla1_Resueltas[CicleTime],0.85)</f>
        <v>28</v>
      </c>
      <c r="R1666" s="1">
        <f>_xlfn.PERCENTILE.INC(Tabla1_Resueltas[CicleTime],0.7)</f>
        <v>9</v>
      </c>
      <c r="S1666" s="1">
        <f>_xlfn.PERCENTILE.INC(Tabla1_Resueltas[CicleTime],0.5)</f>
        <v>3</v>
      </c>
    </row>
    <row r="1667" spans="1:19" x14ac:dyDescent="0.35">
      <c r="A1667" t="s">
        <v>19</v>
      </c>
      <c r="B1667" t="s">
        <v>2084</v>
      </c>
      <c r="C1667" t="s">
        <v>20</v>
      </c>
      <c r="D1667" t="s">
        <v>132</v>
      </c>
      <c r="E1667" t="s">
        <v>1711</v>
      </c>
      <c r="F1667">
        <v>4933109</v>
      </c>
      <c r="G1667" s="2">
        <v>44676</v>
      </c>
      <c r="H1667" s="2">
        <v>44693</v>
      </c>
      <c r="I1667" s="2">
        <v>44676</v>
      </c>
      <c r="J1667" s="2">
        <v>44677</v>
      </c>
      <c r="K1667" t="s">
        <v>1037</v>
      </c>
      <c r="L1667" s="2">
        <v>44677</v>
      </c>
      <c r="M1667" s="1">
        <f>Tabla1_Resueltas[[#This Row],[Resuelta]]-Tabla1_Resueltas[[#This Row],[Creada]]</f>
        <v>1</v>
      </c>
      <c r="N1667" s="1">
        <f>Tabla1_Resueltas[[#This Row],[Fecha Fin Escalado]]-Tabla1_Resueltas[[#This Row],[Fecha Inicio Escalado]]</f>
        <v>1</v>
      </c>
      <c r="O1667" s="1">
        <f>YEAR(Tabla1_Resueltas[[#This Row],[Resuelta]])</f>
        <v>2022</v>
      </c>
      <c r="P1667" s="1">
        <f>MONTH(Tabla1_Resueltas[[#This Row],[Resuelta]])</f>
        <v>4</v>
      </c>
      <c r="Q1667" s="1">
        <f>_xlfn.PERCENTILE.INC(Tabla1_Resueltas[CicleTime],0.85)</f>
        <v>28</v>
      </c>
      <c r="R1667" s="1">
        <f>_xlfn.PERCENTILE.INC(Tabla1_Resueltas[CicleTime],0.7)</f>
        <v>9</v>
      </c>
      <c r="S1667" s="1">
        <f>_xlfn.PERCENTILE.INC(Tabla1_Resueltas[CicleTime],0.5)</f>
        <v>3</v>
      </c>
    </row>
    <row r="1668" spans="1:19" x14ac:dyDescent="0.35">
      <c r="A1668" t="s">
        <v>19</v>
      </c>
      <c r="B1668" t="s">
        <v>2088</v>
      </c>
      <c r="C1668" t="s">
        <v>20</v>
      </c>
      <c r="D1668" t="s">
        <v>132</v>
      </c>
      <c r="E1668" t="s">
        <v>1712</v>
      </c>
      <c r="F1668">
        <v>4933124</v>
      </c>
      <c r="G1668" s="2">
        <v>44676</v>
      </c>
      <c r="H1668" s="2">
        <v>44775</v>
      </c>
      <c r="I1668" s="2">
        <v>44676</v>
      </c>
      <c r="J1668" s="2">
        <v>44679</v>
      </c>
      <c r="K1668" t="s">
        <v>1037</v>
      </c>
      <c r="L1668" s="2">
        <v>44679</v>
      </c>
      <c r="M1668" s="1">
        <f>Tabla1_Resueltas[[#This Row],[Resuelta]]-Tabla1_Resueltas[[#This Row],[Creada]]</f>
        <v>3</v>
      </c>
      <c r="N1668" s="1">
        <f>Tabla1_Resueltas[[#This Row],[Fecha Fin Escalado]]-Tabla1_Resueltas[[#This Row],[Fecha Inicio Escalado]]</f>
        <v>3</v>
      </c>
      <c r="O1668" s="1">
        <f>YEAR(Tabla1_Resueltas[[#This Row],[Resuelta]])</f>
        <v>2022</v>
      </c>
      <c r="P1668" s="1">
        <f>MONTH(Tabla1_Resueltas[[#This Row],[Resuelta]])</f>
        <v>4</v>
      </c>
      <c r="Q1668" s="1">
        <f>_xlfn.PERCENTILE.INC(Tabla1_Resueltas[CicleTime],0.85)</f>
        <v>28</v>
      </c>
      <c r="R1668" s="1">
        <f>_xlfn.PERCENTILE.INC(Tabla1_Resueltas[CicleTime],0.7)</f>
        <v>9</v>
      </c>
      <c r="S1668" s="1">
        <f>_xlfn.PERCENTILE.INC(Tabla1_Resueltas[CicleTime],0.5)</f>
        <v>3</v>
      </c>
    </row>
    <row r="1669" spans="1:19" x14ac:dyDescent="0.35">
      <c r="A1669" t="s">
        <v>19</v>
      </c>
      <c r="B1669" t="s">
        <v>2086</v>
      </c>
      <c r="C1669" t="s">
        <v>20</v>
      </c>
      <c r="D1669" t="s">
        <v>132</v>
      </c>
      <c r="E1669" t="s">
        <v>1713</v>
      </c>
      <c r="F1669">
        <v>4932500</v>
      </c>
      <c r="G1669" s="2">
        <v>44676</v>
      </c>
      <c r="H1669" s="2">
        <v>44692</v>
      </c>
      <c r="I1669" s="2"/>
      <c r="J1669" s="2"/>
      <c r="K1669" t="s">
        <v>1037</v>
      </c>
      <c r="L1669" s="2">
        <v>44676</v>
      </c>
      <c r="M1669" s="1">
        <f>Tabla1_Resueltas[[#This Row],[Resuelta]]-Tabla1_Resueltas[[#This Row],[Creada]]</f>
        <v>0</v>
      </c>
      <c r="N1669" s="1">
        <f>Tabla1_Resueltas[[#This Row],[Fecha Fin Escalado]]-Tabla1_Resueltas[[#This Row],[Fecha Inicio Escalado]]</f>
        <v>0</v>
      </c>
      <c r="O1669" s="1">
        <f>YEAR(Tabla1_Resueltas[[#This Row],[Resuelta]])</f>
        <v>2022</v>
      </c>
      <c r="P1669" s="1">
        <f>MONTH(Tabla1_Resueltas[[#This Row],[Resuelta]])</f>
        <v>4</v>
      </c>
      <c r="Q1669" s="1">
        <f>_xlfn.PERCENTILE.INC(Tabla1_Resueltas[CicleTime],0.85)</f>
        <v>28</v>
      </c>
      <c r="R1669" s="1">
        <f>_xlfn.PERCENTILE.INC(Tabla1_Resueltas[CicleTime],0.7)</f>
        <v>9</v>
      </c>
      <c r="S1669" s="1">
        <f>_xlfn.PERCENTILE.INC(Tabla1_Resueltas[CicleTime],0.5)</f>
        <v>3</v>
      </c>
    </row>
    <row r="1670" spans="1:19" x14ac:dyDescent="0.35">
      <c r="A1670" t="s">
        <v>19</v>
      </c>
      <c r="B1670" t="s">
        <v>2088</v>
      </c>
      <c r="C1670" t="s">
        <v>43</v>
      </c>
      <c r="D1670" t="s">
        <v>132</v>
      </c>
      <c r="E1670" t="s">
        <v>1714</v>
      </c>
      <c r="F1670">
        <v>4925381</v>
      </c>
      <c r="G1670" s="2">
        <v>44673</v>
      </c>
      <c r="H1670" s="2">
        <v>44689</v>
      </c>
      <c r="I1670" s="2"/>
      <c r="J1670" s="2"/>
      <c r="K1670" t="s">
        <v>1037</v>
      </c>
      <c r="L1670" s="2">
        <v>44673</v>
      </c>
      <c r="M1670" s="1">
        <f>Tabla1_Resueltas[[#This Row],[Resuelta]]-Tabla1_Resueltas[[#This Row],[Creada]]</f>
        <v>0</v>
      </c>
      <c r="N1670" s="1">
        <f>Tabla1_Resueltas[[#This Row],[Fecha Fin Escalado]]-Tabla1_Resueltas[[#This Row],[Fecha Inicio Escalado]]</f>
        <v>0</v>
      </c>
      <c r="O1670" s="1">
        <f>YEAR(Tabla1_Resueltas[[#This Row],[Resuelta]])</f>
        <v>2022</v>
      </c>
      <c r="P1670" s="1">
        <f>MONTH(Tabla1_Resueltas[[#This Row],[Resuelta]])</f>
        <v>4</v>
      </c>
      <c r="Q1670" s="1">
        <f>_xlfn.PERCENTILE.INC(Tabla1_Resueltas[CicleTime],0.85)</f>
        <v>28</v>
      </c>
      <c r="R1670" s="1">
        <f>_xlfn.PERCENTILE.INC(Tabla1_Resueltas[CicleTime],0.7)</f>
        <v>9</v>
      </c>
      <c r="S1670" s="1">
        <f>_xlfn.PERCENTILE.INC(Tabla1_Resueltas[CicleTime],0.5)</f>
        <v>3</v>
      </c>
    </row>
    <row r="1671" spans="1:19" x14ac:dyDescent="0.35">
      <c r="A1671" t="s">
        <v>19</v>
      </c>
      <c r="B1671" t="s">
        <v>2088</v>
      </c>
      <c r="C1671" t="s">
        <v>20</v>
      </c>
      <c r="D1671" t="s">
        <v>132</v>
      </c>
      <c r="E1671" t="s">
        <v>1715</v>
      </c>
      <c r="F1671">
        <v>4925369</v>
      </c>
      <c r="G1671" s="2">
        <v>44673</v>
      </c>
      <c r="H1671" s="2">
        <v>44689</v>
      </c>
      <c r="I1671" s="2">
        <v>44673</v>
      </c>
      <c r="J1671" s="2">
        <v>44673</v>
      </c>
      <c r="K1671" t="s">
        <v>1037</v>
      </c>
      <c r="L1671" s="2">
        <v>44673</v>
      </c>
      <c r="M1671" s="1">
        <f>Tabla1_Resueltas[[#This Row],[Resuelta]]-Tabla1_Resueltas[[#This Row],[Creada]]</f>
        <v>0</v>
      </c>
      <c r="N1671" s="1">
        <f>Tabla1_Resueltas[[#This Row],[Fecha Fin Escalado]]-Tabla1_Resueltas[[#This Row],[Fecha Inicio Escalado]]</f>
        <v>0</v>
      </c>
      <c r="O1671" s="1">
        <f>YEAR(Tabla1_Resueltas[[#This Row],[Resuelta]])</f>
        <v>2022</v>
      </c>
      <c r="P1671" s="1">
        <f>MONTH(Tabla1_Resueltas[[#This Row],[Resuelta]])</f>
        <v>4</v>
      </c>
      <c r="Q1671" s="1">
        <f>_xlfn.PERCENTILE.INC(Tabla1_Resueltas[CicleTime],0.85)</f>
        <v>28</v>
      </c>
      <c r="R1671" s="1">
        <f>_xlfn.PERCENTILE.INC(Tabla1_Resueltas[CicleTime],0.7)</f>
        <v>9</v>
      </c>
      <c r="S1671" s="1">
        <f>_xlfn.PERCENTILE.INC(Tabla1_Resueltas[CicleTime],0.5)</f>
        <v>3</v>
      </c>
    </row>
    <row r="1672" spans="1:19" x14ac:dyDescent="0.35">
      <c r="A1672" t="s">
        <v>19</v>
      </c>
      <c r="B1672" t="s">
        <v>2084</v>
      </c>
      <c r="C1672" t="s">
        <v>20</v>
      </c>
      <c r="D1672" t="s">
        <v>132</v>
      </c>
      <c r="E1672" t="s">
        <v>1716</v>
      </c>
      <c r="F1672">
        <v>4923674</v>
      </c>
      <c r="G1672" s="2">
        <v>44673</v>
      </c>
      <c r="H1672" s="2">
        <v>44689</v>
      </c>
      <c r="I1672" s="2"/>
      <c r="J1672" s="2"/>
      <c r="K1672" t="s">
        <v>1037</v>
      </c>
      <c r="L1672" s="2">
        <v>44673</v>
      </c>
      <c r="M1672" s="1">
        <f>Tabla1_Resueltas[[#This Row],[Resuelta]]-Tabla1_Resueltas[[#This Row],[Creada]]</f>
        <v>0</v>
      </c>
      <c r="N1672" s="1">
        <f>Tabla1_Resueltas[[#This Row],[Fecha Fin Escalado]]-Tabla1_Resueltas[[#This Row],[Fecha Inicio Escalado]]</f>
        <v>0</v>
      </c>
      <c r="O1672" s="1">
        <f>YEAR(Tabla1_Resueltas[[#This Row],[Resuelta]])</f>
        <v>2022</v>
      </c>
      <c r="P1672" s="1">
        <f>MONTH(Tabla1_Resueltas[[#This Row],[Resuelta]])</f>
        <v>4</v>
      </c>
      <c r="Q1672" s="1">
        <f>_xlfn.PERCENTILE.INC(Tabla1_Resueltas[CicleTime],0.85)</f>
        <v>28</v>
      </c>
      <c r="R1672" s="1">
        <f>_xlfn.PERCENTILE.INC(Tabla1_Resueltas[CicleTime],0.7)</f>
        <v>9</v>
      </c>
      <c r="S1672" s="1">
        <f>_xlfn.PERCENTILE.INC(Tabla1_Resueltas[CicleTime],0.5)</f>
        <v>3</v>
      </c>
    </row>
    <row r="1673" spans="1:19" x14ac:dyDescent="0.35">
      <c r="A1673" t="s">
        <v>19</v>
      </c>
      <c r="B1673" t="s">
        <v>2086</v>
      </c>
      <c r="C1673" t="s">
        <v>20</v>
      </c>
      <c r="D1673" t="s">
        <v>132</v>
      </c>
      <c r="E1673" t="s">
        <v>1717</v>
      </c>
      <c r="F1673">
        <v>4923720</v>
      </c>
      <c r="G1673" s="2">
        <v>44673</v>
      </c>
      <c r="H1673" s="2">
        <v>44775</v>
      </c>
      <c r="I1673" s="2">
        <v>44673</v>
      </c>
      <c r="J1673" s="2">
        <v>44677</v>
      </c>
      <c r="K1673" t="s">
        <v>1037</v>
      </c>
      <c r="L1673" s="2">
        <v>44677</v>
      </c>
      <c r="M1673" s="1">
        <f>Tabla1_Resueltas[[#This Row],[Resuelta]]-Tabla1_Resueltas[[#This Row],[Creada]]</f>
        <v>4</v>
      </c>
      <c r="N1673" s="1">
        <f>Tabla1_Resueltas[[#This Row],[Fecha Fin Escalado]]-Tabla1_Resueltas[[#This Row],[Fecha Inicio Escalado]]</f>
        <v>4</v>
      </c>
      <c r="O1673" s="1">
        <f>YEAR(Tabla1_Resueltas[[#This Row],[Resuelta]])</f>
        <v>2022</v>
      </c>
      <c r="P1673" s="1">
        <f>MONTH(Tabla1_Resueltas[[#This Row],[Resuelta]])</f>
        <v>4</v>
      </c>
      <c r="Q1673" s="1">
        <f>_xlfn.PERCENTILE.INC(Tabla1_Resueltas[CicleTime],0.85)</f>
        <v>28</v>
      </c>
      <c r="R1673" s="1">
        <f>_xlfn.PERCENTILE.INC(Tabla1_Resueltas[CicleTime],0.7)</f>
        <v>9</v>
      </c>
      <c r="S1673" s="1">
        <f>_xlfn.PERCENTILE.INC(Tabla1_Resueltas[CicleTime],0.5)</f>
        <v>3</v>
      </c>
    </row>
    <row r="1674" spans="1:19" x14ac:dyDescent="0.35">
      <c r="A1674" t="s">
        <v>19</v>
      </c>
      <c r="B1674" t="s">
        <v>2084</v>
      </c>
      <c r="C1674" t="s">
        <v>20</v>
      </c>
      <c r="D1674" t="s">
        <v>132</v>
      </c>
      <c r="E1674" t="s">
        <v>1718</v>
      </c>
      <c r="F1674">
        <v>4923667</v>
      </c>
      <c r="G1674" s="2">
        <v>44673</v>
      </c>
      <c r="H1674" s="2">
        <v>44775</v>
      </c>
      <c r="I1674" s="2">
        <v>44673</v>
      </c>
      <c r="J1674" s="2">
        <v>44676</v>
      </c>
      <c r="K1674" t="s">
        <v>1037</v>
      </c>
      <c r="L1674" s="2">
        <v>44676</v>
      </c>
      <c r="M1674" s="1">
        <f>Tabla1_Resueltas[[#This Row],[Resuelta]]-Tabla1_Resueltas[[#This Row],[Creada]]</f>
        <v>3</v>
      </c>
      <c r="N1674" s="1">
        <f>Tabla1_Resueltas[[#This Row],[Fecha Fin Escalado]]-Tabla1_Resueltas[[#This Row],[Fecha Inicio Escalado]]</f>
        <v>3</v>
      </c>
      <c r="O1674" s="1">
        <f>YEAR(Tabla1_Resueltas[[#This Row],[Resuelta]])</f>
        <v>2022</v>
      </c>
      <c r="P1674" s="1">
        <f>MONTH(Tabla1_Resueltas[[#This Row],[Resuelta]])</f>
        <v>4</v>
      </c>
      <c r="Q1674" s="1">
        <f>_xlfn.PERCENTILE.INC(Tabla1_Resueltas[CicleTime],0.85)</f>
        <v>28</v>
      </c>
      <c r="R1674" s="1">
        <f>_xlfn.PERCENTILE.INC(Tabla1_Resueltas[CicleTime],0.7)</f>
        <v>9</v>
      </c>
      <c r="S1674" s="1">
        <f>_xlfn.PERCENTILE.INC(Tabla1_Resueltas[CicleTime],0.5)</f>
        <v>3</v>
      </c>
    </row>
    <row r="1675" spans="1:19" x14ac:dyDescent="0.35">
      <c r="A1675" t="s">
        <v>19</v>
      </c>
      <c r="B1675" t="s">
        <v>2084</v>
      </c>
      <c r="C1675" t="s">
        <v>20</v>
      </c>
      <c r="D1675" t="s">
        <v>132</v>
      </c>
      <c r="E1675" t="s">
        <v>1719</v>
      </c>
      <c r="F1675">
        <v>4923657</v>
      </c>
      <c r="G1675" s="2">
        <v>44673</v>
      </c>
      <c r="H1675" s="2">
        <v>44689</v>
      </c>
      <c r="I1675" s="2"/>
      <c r="J1675" s="2"/>
      <c r="K1675" t="s">
        <v>1037</v>
      </c>
      <c r="L1675" s="2">
        <v>44673</v>
      </c>
      <c r="M1675" s="1">
        <f>Tabla1_Resueltas[[#This Row],[Resuelta]]-Tabla1_Resueltas[[#This Row],[Creada]]</f>
        <v>0</v>
      </c>
      <c r="N1675" s="1">
        <f>Tabla1_Resueltas[[#This Row],[Fecha Fin Escalado]]-Tabla1_Resueltas[[#This Row],[Fecha Inicio Escalado]]</f>
        <v>0</v>
      </c>
      <c r="O1675" s="1">
        <f>YEAR(Tabla1_Resueltas[[#This Row],[Resuelta]])</f>
        <v>2022</v>
      </c>
      <c r="P1675" s="1">
        <f>MONTH(Tabla1_Resueltas[[#This Row],[Resuelta]])</f>
        <v>4</v>
      </c>
      <c r="Q1675" s="1">
        <f>_xlfn.PERCENTILE.INC(Tabla1_Resueltas[CicleTime],0.85)</f>
        <v>28</v>
      </c>
      <c r="R1675" s="1">
        <f>_xlfn.PERCENTILE.INC(Tabla1_Resueltas[CicleTime],0.7)</f>
        <v>9</v>
      </c>
      <c r="S1675" s="1">
        <f>_xlfn.PERCENTILE.INC(Tabla1_Resueltas[CicleTime],0.5)</f>
        <v>3</v>
      </c>
    </row>
    <row r="1676" spans="1:19" x14ac:dyDescent="0.35">
      <c r="A1676" t="s">
        <v>19</v>
      </c>
      <c r="B1676" t="s">
        <v>2084</v>
      </c>
      <c r="C1676" t="s">
        <v>20</v>
      </c>
      <c r="D1676" t="s">
        <v>132</v>
      </c>
      <c r="E1676" t="s">
        <v>1720</v>
      </c>
      <c r="F1676">
        <v>4923654</v>
      </c>
      <c r="G1676" s="2">
        <v>44673</v>
      </c>
      <c r="H1676" s="2">
        <v>44775</v>
      </c>
      <c r="I1676" s="2">
        <v>44673</v>
      </c>
      <c r="J1676" s="2">
        <v>44676</v>
      </c>
      <c r="K1676" t="s">
        <v>1037</v>
      </c>
      <c r="L1676" s="2">
        <v>44676</v>
      </c>
      <c r="M1676" s="1">
        <f>Tabla1_Resueltas[[#This Row],[Resuelta]]-Tabla1_Resueltas[[#This Row],[Creada]]</f>
        <v>3</v>
      </c>
      <c r="N1676" s="1">
        <f>Tabla1_Resueltas[[#This Row],[Fecha Fin Escalado]]-Tabla1_Resueltas[[#This Row],[Fecha Inicio Escalado]]</f>
        <v>3</v>
      </c>
      <c r="O1676" s="1">
        <f>YEAR(Tabla1_Resueltas[[#This Row],[Resuelta]])</f>
        <v>2022</v>
      </c>
      <c r="P1676" s="1">
        <f>MONTH(Tabla1_Resueltas[[#This Row],[Resuelta]])</f>
        <v>4</v>
      </c>
      <c r="Q1676" s="1">
        <f>_xlfn.PERCENTILE.INC(Tabla1_Resueltas[CicleTime],0.85)</f>
        <v>28</v>
      </c>
      <c r="R1676" s="1">
        <f>_xlfn.PERCENTILE.INC(Tabla1_Resueltas[CicleTime],0.7)</f>
        <v>9</v>
      </c>
      <c r="S1676" s="1">
        <f>_xlfn.PERCENTILE.INC(Tabla1_Resueltas[CicleTime],0.5)</f>
        <v>3</v>
      </c>
    </row>
    <row r="1677" spans="1:19" x14ac:dyDescent="0.35">
      <c r="A1677" t="s">
        <v>19</v>
      </c>
      <c r="B1677" t="s">
        <v>2084</v>
      </c>
      <c r="C1677" t="s">
        <v>20</v>
      </c>
      <c r="D1677" t="s">
        <v>132</v>
      </c>
      <c r="E1677" t="s">
        <v>1721</v>
      </c>
      <c r="F1677">
        <v>4923650</v>
      </c>
      <c r="G1677" s="2">
        <v>44673</v>
      </c>
      <c r="H1677" s="2">
        <v>44689</v>
      </c>
      <c r="I1677" s="2"/>
      <c r="J1677" s="2"/>
      <c r="K1677" t="s">
        <v>1037</v>
      </c>
      <c r="L1677" s="2">
        <v>44673</v>
      </c>
      <c r="M1677" s="1">
        <f>Tabla1_Resueltas[[#This Row],[Resuelta]]-Tabla1_Resueltas[[#This Row],[Creada]]</f>
        <v>0</v>
      </c>
      <c r="N1677" s="1">
        <f>Tabla1_Resueltas[[#This Row],[Fecha Fin Escalado]]-Tabla1_Resueltas[[#This Row],[Fecha Inicio Escalado]]</f>
        <v>0</v>
      </c>
      <c r="O1677" s="1">
        <f>YEAR(Tabla1_Resueltas[[#This Row],[Resuelta]])</f>
        <v>2022</v>
      </c>
      <c r="P1677" s="1">
        <f>MONTH(Tabla1_Resueltas[[#This Row],[Resuelta]])</f>
        <v>4</v>
      </c>
      <c r="Q1677" s="1">
        <f>_xlfn.PERCENTILE.INC(Tabla1_Resueltas[CicleTime],0.85)</f>
        <v>28</v>
      </c>
      <c r="R1677" s="1">
        <f>_xlfn.PERCENTILE.INC(Tabla1_Resueltas[CicleTime],0.7)</f>
        <v>9</v>
      </c>
      <c r="S1677" s="1">
        <f>_xlfn.PERCENTILE.INC(Tabla1_Resueltas[CicleTime],0.5)</f>
        <v>3</v>
      </c>
    </row>
    <row r="1678" spans="1:19" x14ac:dyDescent="0.35">
      <c r="A1678" t="s">
        <v>19</v>
      </c>
      <c r="B1678" t="s">
        <v>2084</v>
      </c>
      <c r="C1678" t="s">
        <v>20</v>
      </c>
      <c r="D1678" t="s">
        <v>132</v>
      </c>
      <c r="E1678" t="s">
        <v>1722</v>
      </c>
      <c r="F1678">
        <v>4923646</v>
      </c>
      <c r="G1678" s="2">
        <v>44673</v>
      </c>
      <c r="H1678" s="2">
        <v>44689</v>
      </c>
      <c r="I1678" s="2"/>
      <c r="J1678" s="2"/>
      <c r="K1678" t="s">
        <v>1037</v>
      </c>
      <c r="L1678" s="2">
        <v>44673</v>
      </c>
      <c r="M1678" s="1">
        <f>Tabla1_Resueltas[[#This Row],[Resuelta]]-Tabla1_Resueltas[[#This Row],[Creada]]</f>
        <v>0</v>
      </c>
      <c r="N1678" s="1">
        <f>Tabla1_Resueltas[[#This Row],[Fecha Fin Escalado]]-Tabla1_Resueltas[[#This Row],[Fecha Inicio Escalado]]</f>
        <v>0</v>
      </c>
      <c r="O1678" s="1">
        <f>YEAR(Tabla1_Resueltas[[#This Row],[Resuelta]])</f>
        <v>2022</v>
      </c>
      <c r="P1678" s="1">
        <f>MONTH(Tabla1_Resueltas[[#This Row],[Resuelta]])</f>
        <v>4</v>
      </c>
      <c r="Q1678" s="1">
        <f>_xlfn.PERCENTILE.INC(Tabla1_Resueltas[CicleTime],0.85)</f>
        <v>28</v>
      </c>
      <c r="R1678" s="1">
        <f>_xlfn.PERCENTILE.INC(Tabla1_Resueltas[CicleTime],0.7)</f>
        <v>9</v>
      </c>
      <c r="S1678" s="1">
        <f>_xlfn.PERCENTILE.INC(Tabla1_Resueltas[CicleTime],0.5)</f>
        <v>3</v>
      </c>
    </row>
    <row r="1679" spans="1:19" x14ac:dyDescent="0.35">
      <c r="A1679" t="s">
        <v>19</v>
      </c>
      <c r="B1679" t="s">
        <v>2084</v>
      </c>
      <c r="C1679" t="s">
        <v>20</v>
      </c>
      <c r="D1679" t="s">
        <v>132</v>
      </c>
      <c r="E1679" t="s">
        <v>1723</v>
      </c>
      <c r="F1679">
        <v>4923645</v>
      </c>
      <c r="G1679" s="2">
        <v>44673</v>
      </c>
      <c r="H1679" s="2">
        <v>44689</v>
      </c>
      <c r="I1679" s="2"/>
      <c r="J1679" s="2"/>
      <c r="K1679" t="s">
        <v>1037</v>
      </c>
      <c r="L1679" s="2">
        <v>44673</v>
      </c>
      <c r="M1679" s="1">
        <f>Tabla1_Resueltas[[#This Row],[Resuelta]]-Tabla1_Resueltas[[#This Row],[Creada]]</f>
        <v>0</v>
      </c>
      <c r="N1679" s="1">
        <f>Tabla1_Resueltas[[#This Row],[Fecha Fin Escalado]]-Tabla1_Resueltas[[#This Row],[Fecha Inicio Escalado]]</f>
        <v>0</v>
      </c>
      <c r="O1679" s="1">
        <f>YEAR(Tabla1_Resueltas[[#This Row],[Resuelta]])</f>
        <v>2022</v>
      </c>
      <c r="P1679" s="1">
        <f>MONTH(Tabla1_Resueltas[[#This Row],[Resuelta]])</f>
        <v>4</v>
      </c>
      <c r="Q1679" s="1">
        <f>_xlfn.PERCENTILE.INC(Tabla1_Resueltas[CicleTime],0.85)</f>
        <v>28</v>
      </c>
      <c r="R1679" s="1">
        <f>_xlfn.PERCENTILE.INC(Tabla1_Resueltas[CicleTime],0.7)</f>
        <v>9</v>
      </c>
      <c r="S1679" s="1">
        <f>_xlfn.PERCENTILE.INC(Tabla1_Resueltas[CicleTime],0.5)</f>
        <v>3</v>
      </c>
    </row>
    <row r="1680" spans="1:19" x14ac:dyDescent="0.35">
      <c r="A1680" t="s">
        <v>19</v>
      </c>
      <c r="B1680" t="s">
        <v>2090</v>
      </c>
      <c r="C1680" t="s">
        <v>18</v>
      </c>
      <c r="D1680" t="s">
        <v>132</v>
      </c>
      <c r="E1680" t="s">
        <v>1724</v>
      </c>
      <c r="F1680">
        <v>4921194</v>
      </c>
      <c r="G1680" s="2">
        <v>44672</v>
      </c>
      <c r="H1680" s="2">
        <v>44689</v>
      </c>
      <c r="I1680" s="2"/>
      <c r="J1680" s="2"/>
      <c r="K1680" t="s">
        <v>1037</v>
      </c>
      <c r="L1680" s="2">
        <v>44673</v>
      </c>
      <c r="M1680" s="1">
        <f>Tabla1_Resueltas[[#This Row],[Resuelta]]-Tabla1_Resueltas[[#This Row],[Creada]]</f>
        <v>1</v>
      </c>
      <c r="N1680" s="1">
        <f>Tabla1_Resueltas[[#This Row],[Fecha Fin Escalado]]-Tabla1_Resueltas[[#This Row],[Fecha Inicio Escalado]]</f>
        <v>0</v>
      </c>
      <c r="O1680" s="1">
        <f>YEAR(Tabla1_Resueltas[[#This Row],[Resuelta]])</f>
        <v>2022</v>
      </c>
      <c r="P1680" s="1">
        <f>MONTH(Tabla1_Resueltas[[#This Row],[Resuelta]])</f>
        <v>4</v>
      </c>
      <c r="Q1680" s="1">
        <f>_xlfn.PERCENTILE.INC(Tabla1_Resueltas[CicleTime],0.85)</f>
        <v>28</v>
      </c>
      <c r="R1680" s="1">
        <f>_xlfn.PERCENTILE.INC(Tabla1_Resueltas[CicleTime],0.7)</f>
        <v>9</v>
      </c>
      <c r="S1680" s="1">
        <f>_xlfn.PERCENTILE.INC(Tabla1_Resueltas[CicleTime],0.5)</f>
        <v>3</v>
      </c>
    </row>
    <row r="1681" spans="1:19" x14ac:dyDescent="0.35">
      <c r="A1681" t="s">
        <v>19</v>
      </c>
      <c r="B1681" t="s">
        <v>2090</v>
      </c>
      <c r="C1681" t="s">
        <v>18</v>
      </c>
      <c r="D1681" t="s">
        <v>132</v>
      </c>
      <c r="E1681" t="s">
        <v>1725</v>
      </c>
      <c r="F1681">
        <v>4920158</v>
      </c>
      <c r="G1681" s="2">
        <v>44672</v>
      </c>
      <c r="H1681" s="2">
        <v>44689</v>
      </c>
      <c r="I1681" s="2"/>
      <c r="J1681" s="2"/>
      <c r="K1681" t="s">
        <v>1037</v>
      </c>
      <c r="L1681" s="2">
        <v>44673</v>
      </c>
      <c r="M1681" s="1">
        <f>Tabla1_Resueltas[[#This Row],[Resuelta]]-Tabla1_Resueltas[[#This Row],[Creada]]</f>
        <v>1</v>
      </c>
      <c r="N1681" s="1">
        <f>Tabla1_Resueltas[[#This Row],[Fecha Fin Escalado]]-Tabla1_Resueltas[[#This Row],[Fecha Inicio Escalado]]</f>
        <v>0</v>
      </c>
      <c r="O1681" s="1">
        <f>YEAR(Tabla1_Resueltas[[#This Row],[Resuelta]])</f>
        <v>2022</v>
      </c>
      <c r="P1681" s="1">
        <f>MONTH(Tabla1_Resueltas[[#This Row],[Resuelta]])</f>
        <v>4</v>
      </c>
      <c r="Q1681" s="1">
        <f>_xlfn.PERCENTILE.INC(Tabla1_Resueltas[CicleTime],0.85)</f>
        <v>28</v>
      </c>
      <c r="R1681" s="1">
        <f>_xlfn.PERCENTILE.INC(Tabla1_Resueltas[CicleTime],0.7)</f>
        <v>9</v>
      </c>
      <c r="S1681" s="1">
        <f>_xlfn.PERCENTILE.INC(Tabla1_Resueltas[CicleTime],0.5)</f>
        <v>3</v>
      </c>
    </row>
    <row r="1682" spans="1:19" x14ac:dyDescent="0.35">
      <c r="A1682" t="s">
        <v>19</v>
      </c>
      <c r="B1682" t="s">
        <v>2084</v>
      </c>
      <c r="C1682" t="s">
        <v>20</v>
      </c>
      <c r="D1682" t="s">
        <v>132</v>
      </c>
      <c r="E1682" t="s">
        <v>1726</v>
      </c>
      <c r="F1682">
        <v>4915758</v>
      </c>
      <c r="G1682" s="2">
        <v>44672</v>
      </c>
      <c r="H1682" s="2">
        <v>44775</v>
      </c>
      <c r="I1682" s="2">
        <v>44672</v>
      </c>
      <c r="J1682" s="2">
        <v>44676</v>
      </c>
      <c r="K1682" t="s">
        <v>1037</v>
      </c>
      <c r="L1682" s="2">
        <v>44676</v>
      </c>
      <c r="M1682" s="1">
        <f>Tabla1_Resueltas[[#This Row],[Resuelta]]-Tabla1_Resueltas[[#This Row],[Creada]]</f>
        <v>4</v>
      </c>
      <c r="N1682" s="1">
        <f>Tabla1_Resueltas[[#This Row],[Fecha Fin Escalado]]-Tabla1_Resueltas[[#This Row],[Fecha Inicio Escalado]]</f>
        <v>4</v>
      </c>
      <c r="O1682" s="1">
        <f>YEAR(Tabla1_Resueltas[[#This Row],[Resuelta]])</f>
        <v>2022</v>
      </c>
      <c r="P1682" s="1">
        <f>MONTH(Tabla1_Resueltas[[#This Row],[Resuelta]])</f>
        <v>4</v>
      </c>
      <c r="Q1682" s="1">
        <f>_xlfn.PERCENTILE.INC(Tabla1_Resueltas[CicleTime],0.85)</f>
        <v>28</v>
      </c>
      <c r="R1682" s="1">
        <f>_xlfn.PERCENTILE.INC(Tabla1_Resueltas[CicleTime],0.7)</f>
        <v>9</v>
      </c>
      <c r="S1682" s="1">
        <f>_xlfn.PERCENTILE.INC(Tabla1_Resueltas[CicleTime],0.5)</f>
        <v>3</v>
      </c>
    </row>
    <row r="1683" spans="1:19" x14ac:dyDescent="0.35">
      <c r="A1683" t="s">
        <v>19</v>
      </c>
      <c r="B1683" t="s">
        <v>2084</v>
      </c>
      <c r="C1683" t="s">
        <v>20</v>
      </c>
      <c r="D1683" t="s">
        <v>132</v>
      </c>
      <c r="E1683" t="s">
        <v>1727</v>
      </c>
      <c r="F1683">
        <v>4915757</v>
      </c>
      <c r="G1683" s="2">
        <v>44672</v>
      </c>
      <c r="H1683" s="2">
        <v>44775</v>
      </c>
      <c r="I1683" s="2">
        <v>44672</v>
      </c>
      <c r="J1683" s="2">
        <v>44676</v>
      </c>
      <c r="K1683" t="s">
        <v>1037</v>
      </c>
      <c r="L1683" s="2">
        <v>44676</v>
      </c>
      <c r="M1683" s="1">
        <f>Tabla1_Resueltas[[#This Row],[Resuelta]]-Tabla1_Resueltas[[#This Row],[Creada]]</f>
        <v>4</v>
      </c>
      <c r="N1683" s="1">
        <f>Tabla1_Resueltas[[#This Row],[Fecha Fin Escalado]]-Tabla1_Resueltas[[#This Row],[Fecha Inicio Escalado]]</f>
        <v>4</v>
      </c>
      <c r="O1683" s="1">
        <f>YEAR(Tabla1_Resueltas[[#This Row],[Resuelta]])</f>
        <v>2022</v>
      </c>
      <c r="P1683" s="1">
        <f>MONTH(Tabla1_Resueltas[[#This Row],[Resuelta]])</f>
        <v>4</v>
      </c>
      <c r="Q1683" s="1">
        <f>_xlfn.PERCENTILE.INC(Tabla1_Resueltas[CicleTime],0.85)</f>
        <v>28</v>
      </c>
      <c r="R1683" s="1">
        <f>_xlfn.PERCENTILE.INC(Tabla1_Resueltas[CicleTime],0.7)</f>
        <v>9</v>
      </c>
      <c r="S1683" s="1">
        <f>_xlfn.PERCENTILE.INC(Tabla1_Resueltas[CicleTime],0.5)</f>
        <v>3</v>
      </c>
    </row>
    <row r="1684" spans="1:19" x14ac:dyDescent="0.35">
      <c r="A1684" t="s">
        <v>19</v>
      </c>
      <c r="B1684" t="s">
        <v>2084</v>
      </c>
      <c r="C1684" t="s">
        <v>20</v>
      </c>
      <c r="D1684" t="s">
        <v>132</v>
      </c>
      <c r="E1684" t="s">
        <v>1728</v>
      </c>
      <c r="F1684">
        <v>4915756</v>
      </c>
      <c r="G1684" s="2">
        <v>44672</v>
      </c>
      <c r="H1684" s="2">
        <v>44688</v>
      </c>
      <c r="I1684" s="2">
        <v>44672</v>
      </c>
      <c r="J1684" s="2">
        <v>44672</v>
      </c>
      <c r="K1684" t="s">
        <v>1037</v>
      </c>
      <c r="L1684" s="2">
        <v>44672</v>
      </c>
      <c r="M1684" s="1">
        <f>Tabla1_Resueltas[[#This Row],[Resuelta]]-Tabla1_Resueltas[[#This Row],[Creada]]</f>
        <v>0</v>
      </c>
      <c r="N1684" s="1">
        <f>Tabla1_Resueltas[[#This Row],[Fecha Fin Escalado]]-Tabla1_Resueltas[[#This Row],[Fecha Inicio Escalado]]</f>
        <v>0</v>
      </c>
      <c r="O1684" s="1">
        <f>YEAR(Tabla1_Resueltas[[#This Row],[Resuelta]])</f>
        <v>2022</v>
      </c>
      <c r="P1684" s="1">
        <f>MONTH(Tabla1_Resueltas[[#This Row],[Resuelta]])</f>
        <v>4</v>
      </c>
      <c r="Q1684" s="1">
        <f>_xlfn.PERCENTILE.INC(Tabla1_Resueltas[CicleTime],0.85)</f>
        <v>28</v>
      </c>
      <c r="R1684" s="1">
        <f>_xlfn.PERCENTILE.INC(Tabla1_Resueltas[CicleTime],0.7)</f>
        <v>9</v>
      </c>
      <c r="S1684" s="1">
        <f>_xlfn.PERCENTILE.INC(Tabla1_Resueltas[CicleTime],0.5)</f>
        <v>3</v>
      </c>
    </row>
    <row r="1685" spans="1:19" x14ac:dyDescent="0.35">
      <c r="A1685" t="s">
        <v>19</v>
      </c>
      <c r="B1685" t="s">
        <v>2086</v>
      </c>
      <c r="C1685" t="s">
        <v>20</v>
      </c>
      <c r="D1685" t="s">
        <v>132</v>
      </c>
      <c r="E1685" t="s">
        <v>1729</v>
      </c>
      <c r="F1685">
        <v>4915497</v>
      </c>
      <c r="G1685" s="2">
        <v>44672</v>
      </c>
      <c r="H1685" s="2">
        <v>44689</v>
      </c>
      <c r="I1685" s="2">
        <v>44672</v>
      </c>
      <c r="J1685" s="2">
        <v>44673</v>
      </c>
      <c r="K1685" t="s">
        <v>1037</v>
      </c>
      <c r="L1685" s="2">
        <v>44673</v>
      </c>
      <c r="M1685" s="1">
        <f>Tabla1_Resueltas[[#This Row],[Resuelta]]-Tabla1_Resueltas[[#This Row],[Creada]]</f>
        <v>1</v>
      </c>
      <c r="N1685" s="1">
        <f>Tabla1_Resueltas[[#This Row],[Fecha Fin Escalado]]-Tabla1_Resueltas[[#This Row],[Fecha Inicio Escalado]]</f>
        <v>1</v>
      </c>
      <c r="O1685" s="1">
        <f>YEAR(Tabla1_Resueltas[[#This Row],[Resuelta]])</f>
        <v>2022</v>
      </c>
      <c r="P1685" s="1">
        <f>MONTH(Tabla1_Resueltas[[#This Row],[Resuelta]])</f>
        <v>4</v>
      </c>
      <c r="Q1685" s="1">
        <f>_xlfn.PERCENTILE.INC(Tabla1_Resueltas[CicleTime],0.85)</f>
        <v>28</v>
      </c>
      <c r="R1685" s="1">
        <f>_xlfn.PERCENTILE.INC(Tabla1_Resueltas[CicleTime],0.7)</f>
        <v>9</v>
      </c>
      <c r="S1685" s="1">
        <f>_xlfn.PERCENTILE.INC(Tabla1_Resueltas[CicleTime],0.5)</f>
        <v>3</v>
      </c>
    </row>
    <row r="1686" spans="1:19" x14ac:dyDescent="0.35">
      <c r="A1686" t="s">
        <v>19</v>
      </c>
      <c r="B1686" t="s">
        <v>2105</v>
      </c>
      <c r="C1686" t="s">
        <v>42</v>
      </c>
      <c r="D1686" t="s">
        <v>132</v>
      </c>
      <c r="E1686" t="s">
        <v>1730</v>
      </c>
      <c r="F1686">
        <v>4911063</v>
      </c>
      <c r="G1686" s="2">
        <v>44671</v>
      </c>
      <c r="H1686" s="2">
        <v>44688</v>
      </c>
      <c r="I1686" s="2">
        <v>44671</v>
      </c>
      <c r="J1686" s="2">
        <v>44672</v>
      </c>
      <c r="K1686" t="s">
        <v>1037</v>
      </c>
      <c r="L1686" s="2">
        <v>44672</v>
      </c>
      <c r="M1686" s="1">
        <f>Tabla1_Resueltas[[#This Row],[Resuelta]]-Tabla1_Resueltas[[#This Row],[Creada]]</f>
        <v>1</v>
      </c>
      <c r="N1686" s="1">
        <f>Tabla1_Resueltas[[#This Row],[Fecha Fin Escalado]]-Tabla1_Resueltas[[#This Row],[Fecha Inicio Escalado]]</f>
        <v>1</v>
      </c>
      <c r="O1686" s="1">
        <f>YEAR(Tabla1_Resueltas[[#This Row],[Resuelta]])</f>
        <v>2022</v>
      </c>
      <c r="P1686" s="1">
        <f>MONTH(Tabla1_Resueltas[[#This Row],[Resuelta]])</f>
        <v>4</v>
      </c>
      <c r="Q1686" s="1">
        <f>_xlfn.PERCENTILE.INC(Tabla1_Resueltas[CicleTime],0.85)</f>
        <v>28</v>
      </c>
      <c r="R1686" s="1">
        <f>_xlfn.PERCENTILE.INC(Tabla1_Resueltas[CicleTime],0.7)</f>
        <v>9</v>
      </c>
      <c r="S1686" s="1">
        <f>_xlfn.PERCENTILE.INC(Tabla1_Resueltas[CicleTime],0.5)</f>
        <v>3</v>
      </c>
    </row>
    <row r="1687" spans="1:19" x14ac:dyDescent="0.35">
      <c r="A1687" t="s">
        <v>19</v>
      </c>
      <c r="B1687" t="s">
        <v>2084</v>
      </c>
      <c r="C1687" t="s">
        <v>20</v>
      </c>
      <c r="D1687" t="s">
        <v>132</v>
      </c>
      <c r="E1687" t="s">
        <v>1731</v>
      </c>
      <c r="F1687">
        <v>4908878</v>
      </c>
      <c r="G1687" s="2">
        <v>44671</v>
      </c>
      <c r="H1687" s="2">
        <v>44775</v>
      </c>
      <c r="I1687" s="2"/>
      <c r="J1687" s="2"/>
      <c r="K1687" t="s">
        <v>1037</v>
      </c>
      <c r="L1687" s="2">
        <v>44676</v>
      </c>
      <c r="M1687" s="1">
        <f>Tabla1_Resueltas[[#This Row],[Resuelta]]-Tabla1_Resueltas[[#This Row],[Creada]]</f>
        <v>5</v>
      </c>
      <c r="N1687" s="1">
        <f>Tabla1_Resueltas[[#This Row],[Fecha Fin Escalado]]-Tabla1_Resueltas[[#This Row],[Fecha Inicio Escalado]]</f>
        <v>0</v>
      </c>
      <c r="O1687" s="1">
        <f>YEAR(Tabla1_Resueltas[[#This Row],[Resuelta]])</f>
        <v>2022</v>
      </c>
      <c r="P1687" s="1">
        <f>MONTH(Tabla1_Resueltas[[#This Row],[Resuelta]])</f>
        <v>4</v>
      </c>
      <c r="Q1687" s="1">
        <f>_xlfn.PERCENTILE.INC(Tabla1_Resueltas[CicleTime],0.85)</f>
        <v>28</v>
      </c>
      <c r="R1687" s="1">
        <f>_xlfn.PERCENTILE.INC(Tabla1_Resueltas[CicleTime],0.7)</f>
        <v>9</v>
      </c>
      <c r="S1687" s="1">
        <f>_xlfn.PERCENTILE.INC(Tabla1_Resueltas[CicleTime],0.5)</f>
        <v>3</v>
      </c>
    </row>
    <row r="1688" spans="1:19" x14ac:dyDescent="0.35">
      <c r="A1688" t="s">
        <v>19</v>
      </c>
      <c r="B1688" t="s">
        <v>2086</v>
      </c>
      <c r="C1688" t="s">
        <v>20</v>
      </c>
      <c r="D1688" t="s">
        <v>132</v>
      </c>
      <c r="E1688" t="s">
        <v>1732</v>
      </c>
      <c r="F1688">
        <v>4907718</v>
      </c>
      <c r="G1688" s="2">
        <v>44671</v>
      </c>
      <c r="H1688" s="2">
        <v>44687</v>
      </c>
      <c r="I1688" s="2"/>
      <c r="J1688" s="2"/>
      <c r="K1688" t="s">
        <v>1037</v>
      </c>
      <c r="L1688" s="2">
        <v>44671</v>
      </c>
      <c r="M1688" s="1">
        <f>Tabla1_Resueltas[[#This Row],[Resuelta]]-Tabla1_Resueltas[[#This Row],[Creada]]</f>
        <v>0</v>
      </c>
      <c r="N1688" s="1">
        <f>Tabla1_Resueltas[[#This Row],[Fecha Fin Escalado]]-Tabla1_Resueltas[[#This Row],[Fecha Inicio Escalado]]</f>
        <v>0</v>
      </c>
      <c r="O1688" s="1">
        <f>YEAR(Tabla1_Resueltas[[#This Row],[Resuelta]])</f>
        <v>2022</v>
      </c>
      <c r="P1688" s="1">
        <f>MONTH(Tabla1_Resueltas[[#This Row],[Resuelta]])</f>
        <v>4</v>
      </c>
      <c r="Q1688" s="1">
        <f>_xlfn.PERCENTILE.INC(Tabla1_Resueltas[CicleTime],0.85)</f>
        <v>28</v>
      </c>
      <c r="R1688" s="1">
        <f>_xlfn.PERCENTILE.INC(Tabla1_Resueltas[CicleTime],0.7)</f>
        <v>9</v>
      </c>
      <c r="S1688" s="1">
        <f>_xlfn.PERCENTILE.INC(Tabla1_Resueltas[CicleTime],0.5)</f>
        <v>3</v>
      </c>
    </row>
    <row r="1689" spans="1:19" x14ac:dyDescent="0.35">
      <c r="A1689" t="s">
        <v>17</v>
      </c>
      <c r="B1689" t="s">
        <v>2083</v>
      </c>
      <c r="C1689" t="s">
        <v>20</v>
      </c>
      <c r="D1689" t="s">
        <v>132</v>
      </c>
      <c r="E1689" t="s">
        <v>1733</v>
      </c>
      <c r="F1689">
        <v>4905056</v>
      </c>
      <c r="G1689" s="2">
        <v>44670</v>
      </c>
      <c r="H1689" s="2">
        <v>44687</v>
      </c>
      <c r="I1689" s="2"/>
      <c r="J1689" s="2"/>
      <c r="K1689" t="s">
        <v>1037</v>
      </c>
      <c r="L1689" s="2">
        <v>44671</v>
      </c>
      <c r="M1689" s="1">
        <f>Tabla1_Resueltas[[#This Row],[Resuelta]]-Tabla1_Resueltas[[#This Row],[Creada]]</f>
        <v>1</v>
      </c>
      <c r="N1689" s="1">
        <f>Tabla1_Resueltas[[#This Row],[Fecha Fin Escalado]]-Tabla1_Resueltas[[#This Row],[Fecha Inicio Escalado]]</f>
        <v>0</v>
      </c>
      <c r="O1689" s="1">
        <f>YEAR(Tabla1_Resueltas[[#This Row],[Resuelta]])</f>
        <v>2022</v>
      </c>
      <c r="P1689" s="1">
        <f>MONTH(Tabla1_Resueltas[[#This Row],[Resuelta]])</f>
        <v>4</v>
      </c>
      <c r="Q1689" s="1">
        <f>_xlfn.PERCENTILE.INC(Tabla1_Resueltas[CicleTime],0.85)</f>
        <v>28</v>
      </c>
      <c r="R1689" s="1">
        <f>_xlfn.PERCENTILE.INC(Tabla1_Resueltas[CicleTime],0.7)</f>
        <v>9</v>
      </c>
      <c r="S1689" s="1">
        <f>_xlfn.PERCENTILE.INC(Tabla1_Resueltas[CicleTime],0.5)</f>
        <v>3</v>
      </c>
    </row>
    <row r="1690" spans="1:19" x14ac:dyDescent="0.35">
      <c r="A1690" t="s">
        <v>17</v>
      </c>
      <c r="B1690" t="s">
        <v>2083</v>
      </c>
      <c r="C1690" t="s">
        <v>20</v>
      </c>
      <c r="D1690" t="s">
        <v>132</v>
      </c>
      <c r="E1690" t="s">
        <v>1734</v>
      </c>
      <c r="F1690">
        <v>4905044</v>
      </c>
      <c r="G1690" s="2">
        <v>44670</v>
      </c>
      <c r="H1690" s="2">
        <v>44687</v>
      </c>
      <c r="I1690" s="2"/>
      <c r="J1690" s="2"/>
      <c r="K1690" t="s">
        <v>1037</v>
      </c>
      <c r="L1690" s="2">
        <v>44671</v>
      </c>
      <c r="M1690" s="1">
        <f>Tabla1_Resueltas[[#This Row],[Resuelta]]-Tabla1_Resueltas[[#This Row],[Creada]]</f>
        <v>1</v>
      </c>
      <c r="N1690" s="1">
        <f>Tabla1_Resueltas[[#This Row],[Fecha Fin Escalado]]-Tabla1_Resueltas[[#This Row],[Fecha Inicio Escalado]]</f>
        <v>0</v>
      </c>
      <c r="O1690" s="1">
        <f>YEAR(Tabla1_Resueltas[[#This Row],[Resuelta]])</f>
        <v>2022</v>
      </c>
      <c r="P1690" s="1">
        <f>MONTH(Tabla1_Resueltas[[#This Row],[Resuelta]])</f>
        <v>4</v>
      </c>
      <c r="Q1690" s="1">
        <f>_xlfn.PERCENTILE.INC(Tabla1_Resueltas[CicleTime],0.85)</f>
        <v>28</v>
      </c>
      <c r="R1690" s="1">
        <f>_xlfn.PERCENTILE.INC(Tabla1_Resueltas[CicleTime],0.7)</f>
        <v>9</v>
      </c>
      <c r="S1690" s="1">
        <f>_xlfn.PERCENTILE.INC(Tabla1_Resueltas[CicleTime],0.5)</f>
        <v>3</v>
      </c>
    </row>
    <row r="1691" spans="1:19" x14ac:dyDescent="0.35">
      <c r="A1691" t="s">
        <v>17</v>
      </c>
      <c r="B1691" t="s">
        <v>2083</v>
      </c>
      <c r="C1691" t="s">
        <v>20</v>
      </c>
      <c r="D1691" t="s">
        <v>132</v>
      </c>
      <c r="E1691" t="s">
        <v>1735</v>
      </c>
      <c r="F1691">
        <v>4904695</v>
      </c>
      <c r="G1691" s="2">
        <v>44670</v>
      </c>
      <c r="H1691" s="2">
        <v>44687</v>
      </c>
      <c r="I1691" s="2"/>
      <c r="J1691" s="2"/>
      <c r="K1691" t="s">
        <v>1037</v>
      </c>
      <c r="L1691" s="2">
        <v>44671</v>
      </c>
      <c r="M1691" s="1">
        <f>Tabla1_Resueltas[[#This Row],[Resuelta]]-Tabla1_Resueltas[[#This Row],[Creada]]</f>
        <v>1</v>
      </c>
      <c r="N1691" s="1">
        <f>Tabla1_Resueltas[[#This Row],[Fecha Fin Escalado]]-Tabla1_Resueltas[[#This Row],[Fecha Inicio Escalado]]</f>
        <v>0</v>
      </c>
      <c r="O1691" s="1">
        <f>YEAR(Tabla1_Resueltas[[#This Row],[Resuelta]])</f>
        <v>2022</v>
      </c>
      <c r="P1691" s="1">
        <f>MONTH(Tabla1_Resueltas[[#This Row],[Resuelta]])</f>
        <v>4</v>
      </c>
      <c r="Q1691" s="1">
        <f>_xlfn.PERCENTILE.INC(Tabla1_Resueltas[CicleTime],0.85)</f>
        <v>28</v>
      </c>
      <c r="R1691" s="1">
        <f>_xlfn.PERCENTILE.INC(Tabla1_Resueltas[CicleTime],0.7)</f>
        <v>9</v>
      </c>
      <c r="S1691" s="1">
        <f>_xlfn.PERCENTILE.INC(Tabla1_Resueltas[CicleTime],0.5)</f>
        <v>3</v>
      </c>
    </row>
    <row r="1692" spans="1:19" x14ac:dyDescent="0.35">
      <c r="A1692" t="s">
        <v>17</v>
      </c>
      <c r="B1692" t="s">
        <v>2083</v>
      </c>
      <c r="C1692" t="s">
        <v>20</v>
      </c>
      <c r="D1692" t="s">
        <v>132</v>
      </c>
      <c r="E1692" t="s">
        <v>1736</v>
      </c>
      <c r="F1692">
        <v>4904688</v>
      </c>
      <c r="G1692" s="2">
        <v>44670</v>
      </c>
      <c r="H1692" s="2">
        <v>44686</v>
      </c>
      <c r="I1692" s="2"/>
      <c r="J1692" s="2"/>
      <c r="K1692" t="s">
        <v>1037</v>
      </c>
      <c r="L1692" s="2">
        <v>44670</v>
      </c>
      <c r="M1692" s="1">
        <f>Tabla1_Resueltas[[#This Row],[Resuelta]]-Tabla1_Resueltas[[#This Row],[Creada]]</f>
        <v>0</v>
      </c>
      <c r="N1692" s="1">
        <f>Tabla1_Resueltas[[#This Row],[Fecha Fin Escalado]]-Tabla1_Resueltas[[#This Row],[Fecha Inicio Escalado]]</f>
        <v>0</v>
      </c>
      <c r="O1692" s="1">
        <f>YEAR(Tabla1_Resueltas[[#This Row],[Resuelta]])</f>
        <v>2022</v>
      </c>
      <c r="P1692" s="1">
        <f>MONTH(Tabla1_Resueltas[[#This Row],[Resuelta]])</f>
        <v>4</v>
      </c>
      <c r="Q1692" s="1">
        <f>_xlfn.PERCENTILE.INC(Tabla1_Resueltas[CicleTime],0.85)</f>
        <v>28</v>
      </c>
      <c r="R1692" s="1">
        <f>_xlfn.PERCENTILE.INC(Tabla1_Resueltas[CicleTime],0.7)</f>
        <v>9</v>
      </c>
      <c r="S1692" s="1">
        <f>_xlfn.PERCENTILE.INC(Tabla1_Resueltas[CicleTime],0.5)</f>
        <v>3</v>
      </c>
    </row>
    <row r="1693" spans="1:19" x14ac:dyDescent="0.35">
      <c r="A1693" t="s">
        <v>17</v>
      </c>
      <c r="B1693" t="s">
        <v>2083</v>
      </c>
      <c r="C1693" t="s">
        <v>20</v>
      </c>
      <c r="D1693" t="s">
        <v>132</v>
      </c>
      <c r="E1693" t="s">
        <v>1737</v>
      </c>
      <c r="F1693">
        <v>4904680</v>
      </c>
      <c r="G1693" s="2">
        <v>44670</v>
      </c>
      <c r="H1693" s="2">
        <v>44686</v>
      </c>
      <c r="I1693" s="2"/>
      <c r="J1693" s="2"/>
      <c r="K1693" t="s">
        <v>1037</v>
      </c>
      <c r="L1693" s="2">
        <v>44670</v>
      </c>
      <c r="M1693" s="1">
        <f>Tabla1_Resueltas[[#This Row],[Resuelta]]-Tabla1_Resueltas[[#This Row],[Creada]]</f>
        <v>0</v>
      </c>
      <c r="N1693" s="1">
        <f>Tabla1_Resueltas[[#This Row],[Fecha Fin Escalado]]-Tabla1_Resueltas[[#This Row],[Fecha Inicio Escalado]]</f>
        <v>0</v>
      </c>
      <c r="O1693" s="1">
        <f>YEAR(Tabla1_Resueltas[[#This Row],[Resuelta]])</f>
        <v>2022</v>
      </c>
      <c r="P1693" s="1">
        <f>MONTH(Tabla1_Resueltas[[#This Row],[Resuelta]])</f>
        <v>4</v>
      </c>
      <c r="Q1693" s="1">
        <f>_xlfn.PERCENTILE.INC(Tabla1_Resueltas[CicleTime],0.85)</f>
        <v>28</v>
      </c>
      <c r="R1693" s="1">
        <f>_xlfn.PERCENTILE.INC(Tabla1_Resueltas[CicleTime],0.7)</f>
        <v>9</v>
      </c>
      <c r="S1693" s="1">
        <f>_xlfn.PERCENTILE.INC(Tabla1_Resueltas[CicleTime],0.5)</f>
        <v>3</v>
      </c>
    </row>
    <row r="1694" spans="1:19" x14ac:dyDescent="0.35">
      <c r="A1694" t="s">
        <v>17</v>
      </c>
      <c r="B1694" t="s">
        <v>2083</v>
      </c>
      <c r="C1694" t="s">
        <v>20</v>
      </c>
      <c r="D1694" t="s">
        <v>132</v>
      </c>
      <c r="E1694" t="s">
        <v>1738</v>
      </c>
      <c r="F1694">
        <v>4903548</v>
      </c>
      <c r="G1694" s="2">
        <v>44670</v>
      </c>
      <c r="H1694" s="2">
        <v>44686</v>
      </c>
      <c r="I1694" s="2"/>
      <c r="J1694" s="2"/>
      <c r="K1694" t="s">
        <v>1037</v>
      </c>
      <c r="L1694" s="2">
        <v>44670</v>
      </c>
      <c r="M1694" s="1">
        <f>Tabla1_Resueltas[[#This Row],[Resuelta]]-Tabla1_Resueltas[[#This Row],[Creada]]</f>
        <v>0</v>
      </c>
      <c r="N1694" s="1">
        <f>Tabla1_Resueltas[[#This Row],[Fecha Fin Escalado]]-Tabla1_Resueltas[[#This Row],[Fecha Inicio Escalado]]</f>
        <v>0</v>
      </c>
      <c r="O1694" s="1">
        <f>YEAR(Tabla1_Resueltas[[#This Row],[Resuelta]])</f>
        <v>2022</v>
      </c>
      <c r="P1694" s="1">
        <f>MONTH(Tabla1_Resueltas[[#This Row],[Resuelta]])</f>
        <v>4</v>
      </c>
      <c r="Q1694" s="1">
        <f>_xlfn.PERCENTILE.INC(Tabla1_Resueltas[CicleTime],0.85)</f>
        <v>28</v>
      </c>
      <c r="R1694" s="1">
        <f>_xlfn.PERCENTILE.INC(Tabla1_Resueltas[CicleTime],0.7)</f>
        <v>9</v>
      </c>
      <c r="S1694" s="1">
        <f>_xlfn.PERCENTILE.INC(Tabla1_Resueltas[CicleTime],0.5)</f>
        <v>3</v>
      </c>
    </row>
    <row r="1695" spans="1:19" x14ac:dyDescent="0.35">
      <c r="A1695" t="s">
        <v>17</v>
      </c>
      <c r="B1695" t="s">
        <v>2083</v>
      </c>
      <c r="C1695" t="s">
        <v>20</v>
      </c>
      <c r="D1695" t="s">
        <v>132</v>
      </c>
      <c r="E1695" t="s">
        <v>1739</v>
      </c>
      <c r="F1695">
        <v>4903536</v>
      </c>
      <c r="G1695" s="2">
        <v>44670</v>
      </c>
      <c r="H1695" s="2">
        <v>44686</v>
      </c>
      <c r="I1695" s="2"/>
      <c r="J1695" s="2"/>
      <c r="K1695" t="s">
        <v>1037</v>
      </c>
      <c r="L1695" s="2">
        <v>44670</v>
      </c>
      <c r="M1695" s="1">
        <f>Tabla1_Resueltas[[#This Row],[Resuelta]]-Tabla1_Resueltas[[#This Row],[Creada]]</f>
        <v>0</v>
      </c>
      <c r="N1695" s="1">
        <f>Tabla1_Resueltas[[#This Row],[Fecha Fin Escalado]]-Tabla1_Resueltas[[#This Row],[Fecha Inicio Escalado]]</f>
        <v>0</v>
      </c>
      <c r="O1695" s="1">
        <f>YEAR(Tabla1_Resueltas[[#This Row],[Resuelta]])</f>
        <v>2022</v>
      </c>
      <c r="P1695" s="1">
        <f>MONTH(Tabla1_Resueltas[[#This Row],[Resuelta]])</f>
        <v>4</v>
      </c>
      <c r="Q1695" s="1">
        <f>_xlfn.PERCENTILE.INC(Tabla1_Resueltas[CicleTime],0.85)</f>
        <v>28</v>
      </c>
      <c r="R1695" s="1">
        <f>_xlfn.PERCENTILE.INC(Tabla1_Resueltas[CicleTime],0.7)</f>
        <v>9</v>
      </c>
      <c r="S1695" s="1">
        <f>_xlfn.PERCENTILE.INC(Tabla1_Resueltas[CicleTime],0.5)</f>
        <v>3</v>
      </c>
    </row>
    <row r="1696" spans="1:19" x14ac:dyDescent="0.35">
      <c r="A1696" t="s">
        <v>17</v>
      </c>
      <c r="B1696" t="s">
        <v>2083</v>
      </c>
      <c r="C1696" t="s">
        <v>20</v>
      </c>
      <c r="D1696" t="s">
        <v>132</v>
      </c>
      <c r="E1696" t="s">
        <v>1740</v>
      </c>
      <c r="F1696">
        <v>4903416</v>
      </c>
      <c r="G1696" s="2">
        <v>44670</v>
      </c>
      <c r="H1696" s="2">
        <v>44686</v>
      </c>
      <c r="I1696" s="2"/>
      <c r="J1696" s="2"/>
      <c r="K1696" t="s">
        <v>1037</v>
      </c>
      <c r="L1696" s="2">
        <v>44670</v>
      </c>
      <c r="M1696" s="1">
        <f>Tabla1_Resueltas[[#This Row],[Resuelta]]-Tabla1_Resueltas[[#This Row],[Creada]]</f>
        <v>0</v>
      </c>
      <c r="N1696" s="1">
        <f>Tabla1_Resueltas[[#This Row],[Fecha Fin Escalado]]-Tabla1_Resueltas[[#This Row],[Fecha Inicio Escalado]]</f>
        <v>0</v>
      </c>
      <c r="O1696" s="1">
        <f>YEAR(Tabla1_Resueltas[[#This Row],[Resuelta]])</f>
        <v>2022</v>
      </c>
      <c r="P1696" s="1">
        <f>MONTH(Tabla1_Resueltas[[#This Row],[Resuelta]])</f>
        <v>4</v>
      </c>
      <c r="Q1696" s="1">
        <f>_xlfn.PERCENTILE.INC(Tabla1_Resueltas[CicleTime],0.85)</f>
        <v>28</v>
      </c>
      <c r="R1696" s="1">
        <f>_xlfn.PERCENTILE.INC(Tabla1_Resueltas[CicleTime],0.7)</f>
        <v>9</v>
      </c>
      <c r="S1696" s="1">
        <f>_xlfn.PERCENTILE.INC(Tabla1_Resueltas[CicleTime],0.5)</f>
        <v>3</v>
      </c>
    </row>
    <row r="1697" spans="1:19" x14ac:dyDescent="0.35">
      <c r="A1697" t="s">
        <v>19</v>
      </c>
      <c r="B1697" t="s">
        <v>2084</v>
      </c>
      <c r="C1697" t="s">
        <v>20</v>
      </c>
      <c r="D1697" t="s">
        <v>132</v>
      </c>
      <c r="E1697" t="s">
        <v>1741</v>
      </c>
      <c r="F1697">
        <v>4901155</v>
      </c>
      <c r="G1697" s="2">
        <v>44670</v>
      </c>
      <c r="H1697" s="2">
        <v>44775</v>
      </c>
      <c r="I1697" s="2">
        <v>44670</v>
      </c>
      <c r="J1697" s="2">
        <v>44676</v>
      </c>
      <c r="K1697" t="s">
        <v>1037</v>
      </c>
      <c r="L1697" s="2">
        <v>44676</v>
      </c>
      <c r="M1697" s="1">
        <f>Tabla1_Resueltas[[#This Row],[Resuelta]]-Tabla1_Resueltas[[#This Row],[Creada]]</f>
        <v>6</v>
      </c>
      <c r="N1697" s="1">
        <f>Tabla1_Resueltas[[#This Row],[Fecha Fin Escalado]]-Tabla1_Resueltas[[#This Row],[Fecha Inicio Escalado]]</f>
        <v>6</v>
      </c>
      <c r="O1697" s="1">
        <f>YEAR(Tabla1_Resueltas[[#This Row],[Resuelta]])</f>
        <v>2022</v>
      </c>
      <c r="P1697" s="1">
        <f>MONTH(Tabla1_Resueltas[[#This Row],[Resuelta]])</f>
        <v>4</v>
      </c>
      <c r="Q1697" s="1">
        <f>_xlfn.PERCENTILE.INC(Tabla1_Resueltas[CicleTime],0.85)</f>
        <v>28</v>
      </c>
      <c r="R1697" s="1">
        <f>_xlfn.PERCENTILE.INC(Tabla1_Resueltas[CicleTime],0.7)</f>
        <v>9</v>
      </c>
      <c r="S1697" s="1">
        <f>_xlfn.PERCENTILE.INC(Tabla1_Resueltas[CicleTime],0.5)</f>
        <v>3</v>
      </c>
    </row>
    <row r="1698" spans="1:19" x14ac:dyDescent="0.35">
      <c r="A1698" t="s">
        <v>19</v>
      </c>
      <c r="B1698" t="s">
        <v>2084</v>
      </c>
      <c r="C1698" t="s">
        <v>20</v>
      </c>
      <c r="D1698" t="s">
        <v>132</v>
      </c>
      <c r="E1698" t="s">
        <v>1742</v>
      </c>
      <c r="F1698">
        <v>4900448</v>
      </c>
      <c r="G1698" s="2">
        <v>44670</v>
      </c>
      <c r="H1698" s="2">
        <v>44686</v>
      </c>
      <c r="I1698" s="2">
        <v>44670</v>
      </c>
      <c r="J1698" s="2">
        <v>44670</v>
      </c>
      <c r="K1698" t="s">
        <v>1037</v>
      </c>
      <c r="L1698" s="2">
        <v>44670</v>
      </c>
      <c r="M1698" s="1">
        <f>Tabla1_Resueltas[[#This Row],[Resuelta]]-Tabla1_Resueltas[[#This Row],[Creada]]</f>
        <v>0</v>
      </c>
      <c r="N1698" s="1">
        <f>Tabla1_Resueltas[[#This Row],[Fecha Fin Escalado]]-Tabla1_Resueltas[[#This Row],[Fecha Inicio Escalado]]</f>
        <v>0</v>
      </c>
      <c r="O1698" s="1">
        <f>YEAR(Tabla1_Resueltas[[#This Row],[Resuelta]])</f>
        <v>2022</v>
      </c>
      <c r="P1698" s="1">
        <f>MONTH(Tabla1_Resueltas[[#This Row],[Resuelta]])</f>
        <v>4</v>
      </c>
      <c r="Q1698" s="1">
        <f>_xlfn.PERCENTILE.INC(Tabla1_Resueltas[CicleTime],0.85)</f>
        <v>28</v>
      </c>
      <c r="R1698" s="1">
        <f>_xlfn.PERCENTILE.INC(Tabla1_Resueltas[CicleTime],0.7)</f>
        <v>9</v>
      </c>
      <c r="S1698" s="1">
        <f>_xlfn.PERCENTILE.INC(Tabla1_Resueltas[CicleTime],0.5)</f>
        <v>3</v>
      </c>
    </row>
    <row r="1699" spans="1:19" x14ac:dyDescent="0.35">
      <c r="A1699" t="s">
        <v>19</v>
      </c>
      <c r="B1699" t="s">
        <v>2084</v>
      </c>
      <c r="C1699" t="s">
        <v>20</v>
      </c>
      <c r="D1699" t="s">
        <v>132</v>
      </c>
      <c r="E1699" t="s">
        <v>1743</v>
      </c>
      <c r="F1699">
        <v>4900446</v>
      </c>
      <c r="G1699" s="2">
        <v>44670</v>
      </c>
      <c r="H1699" s="2">
        <v>44687</v>
      </c>
      <c r="I1699" s="2">
        <v>44670</v>
      </c>
      <c r="J1699" s="2">
        <v>44671</v>
      </c>
      <c r="K1699" t="s">
        <v>1037</v>
      </c>
      <c r="L1699" s="2">
        <v>44671</v>
      </c>
      <c r="M1699" s="1">
        <f>Tabla1_Resueltas[[#This Row],[Resuelta]]-Tabla1_Resueltas[[#This Row],[Creada]]</f>
        <v>1</v>
      </c>
      <c r="N1699" s="1">
        <f>Tabla1_Resueltas[[#This Row],[Fecha Fin Escalado]]-Tabla1_Resueltas[[#This Row],[Fecha Inicio Escalado]]</f>
        <v>1</v>
      </c>
      <c r="O1699" s="1">
        <f>YEAR(Tabla1_Resueltas[[#This Row],[Resuelta]])</f>
        <v>2022</v>
      </c>
      <c r="P1699" s="1">
        <f>MONTH(Tabla1_Resueltas[[#This Row],[Resuelta]])</f>
        <v>4</v>
      </c>
      <c r="Q1699" s="1">
        <f>_xlfn.PERCENTILE.INC(Tabla1_Resueltas[CicleTime],0.85)</f>
        <v>28</v>
      </c>
      <c r="R1699" s="1">
        <f>_xlfn.PERCENTILE.INC(Tabla1_Resueltas[CicleTime],0.7)</f>
        <v>9</v>
      </c>
      <c r="S1699" s="1">
        <f>_xlfn.PERCENTILE.INC(Tabla1_Resueltas[CicleTime],0.5)</f>
        <v>3</v>
      </c>
    </row>
    <row r="1700" spans="1:19" x14ac:dyDescent="0.35">
      <c r="A1700" t="s">
        <v>19</v>
      </c>
      <c r="B1700" t="s">
        <v>2084</v>
      </c>
      <c r="C1700" t="s">
        <v>18</v>
      </c>
      <c r="D1700" t="s">
        <v>132</v>
      </c>
      <c r="E1700" t="s">
        <v>1744</v>
      </c>
      <c r="F1700">
        <v>4900439</v>
      </c>
      <c r="G1700" s="2">
        <v>44670</v>
      </c>
      <c r="H1700" s="2">
        <v>44775</v>
      </c>
      <c r="I1700" s="2">
        <v>44670</v>
      </c>
      <c r="J1700" s="2">
        <v>44676</v>
      </c>
      <c r="K1700" t="s">
        <v>1037</v>
      </c>
      <c r="L1700" s="2">
        <v>44676</v>
      </c>
      <c r="M1700" s="1">
        <f>Tabla1_Resueltas[[#This Row],[Resuelta]]-Tabla1_Resueltas[[#This Row],[Creada]]</f>
        <v>6</v>
      </c>
      <c r="N1700" s="1">
        <f>Tabla1_Resueltas[[#This Row],[Fecha Fin Escalado]]-Tabla1_Resueltas[[#This Row],[Fecha Inicio Escalado]]</f>
        <v>6</v>
      </c>
      <c r="O1700" s="1">
        <f>YEAR(Tabla1_Resueltas[[#This Row],[Resuelta]])</f>
        <v>2022</v>
      </c>
      <c r="P1700" s="1">
        <f>MONTH(Tabla1_Resueltas[[#This Row],[Resuelta]])</f>
        <v>4</v>
      </c>
      <c r="Q1700" s="1">
        <f>_xlfn.PERCENTILE.INC(Tabla1_Resueltas[CicleTime],0.85)</f>
        <v>28</v>
      </c>
      <c r="R1700" s="1">
        <f>_xlfn.PERCENTILE.INC(Tabla1_Resueltas[CicleTime],0.7)</f>
        <v>9</v>
      </c>
      <c r="S1700" s="1">
        <f>_xlfn.PERCENTILE.INC(Tabla1_Resueltas[CicleTime],0.5)</f>
        <v>3</v>
      </c>
    </row>
    <row r="1701" spans="1:19" x14ac:dyDescent="0.35">
      <c r="A1701" t="s">
        <v>19</v>
      </c>
      <c r="B1701" t="s">
        <v>2086</v>
      </c>
      <c r="C1701" t="s">
        <v>20</v>
      </c>
      <c r="D1701" t="s">
        <v>132</v>
      </c>
      <c r="E1701" t="s">
        <v>1745</v>
      </c>
      <c r="F1701">
        <v>4900280</v>
      </c>
      <c r="G1701" s="2">
        <v>44670</v>
      </c>
      <c r="H1701" s="2">
        <v>44775</v>
      </c>
      <c r="I1701" s="2">
        <v>44670</v>
      </c>
      <c r="J1701" s="2">
        <v>44677</v>
      </c>
      <c r="K1701" t="s">
        <v>1037</v>
      </c>
      <c r="L1701" s="2">
        <v>44677</v>
      </c>
      <c r="M1701" s="1">
        <f>Tabla1_Resueltas[[#This Row],[Resuelta]]-Tabla1_Resueltas[[#This Row],[Creada]]</f>
        <v>7</v>
      </c>
      <c r="N1701" s="1">
        <f>Tabla1_Resueltas[[#This Row],[Fecha Fin Escalado]]-Tabla1_Resueltas[[#This Row],[Fecha Inicio Escalado]]</f>
        <v>7</v>
      </c>
      <c r="O1701" s="1">
        <f>YEAR(Tabla1_Resueltas[[#This Row],[Resuelta]])</f>
        <v>2022</v>
      </c>
      <c r="P1701" s="1">
        <f>MONTH(Tabla1_Resueltas[[#This Row],[Resuelta]])</f>
        <v>4</v>
      </c>
      <c r="Q1701" s="1">
        <f>_xlfn.PERCENTILE.INC(Tabla1_Resueltas[CicleTime],0.85)</f>
        <v>28</v>
      </c>
      <c r="R1701" s="1">
        <f>_xlfn.PERCENTILE.INC(Tabla1_Resueltas[CicleTime],0.7)</f>
        <v>9</v>
      </c>
      <c r="S1701" s="1">
        <f>_xlfn.PERCENTILE.INC(Tabla1_Resueltas[CicleTime],0.5)</f>
        <v>3</v>
      </c>
    </row>
    <row r="1702" spans="1:19" x14ac:dyDescent="0.35">
      <c r="A1702" t="s">
        <v>19</v>
      </c>
      <c r="B1702" t="s">
        <v>2084</v>
      </c>
      <c r="C1702" t="s">
        <v>20</v>
      </c>
      <c r="D1702" t="s">
        <v>132</v>
      </c>
      <c r="E1702" t="s">
        <v>1746</v>
      </c>
      <c r="F1702">
        <v>4900436</v>
      </c>
      <c r="G1702" s="2">
        <v>44670</v>
      </c>
      <c r="H1702" s="2">
        <v>44686</v>
      </c>
      <c r="I1702" s="2"/>
      <c r="J1702" s="2"/>
      <c r="K1702" t="s">
        <v>1037</v>
      </c>
      <c r="L1702" s="2">
        <v>44670</v>
      </c>
      <c r="M1702" s="1">
        <f>Tabla1_Resueltas[[#This Row],[Resuelta]]-Tabla1_Resueltas[[#This Row],[Creada]]</f>
        <v>0</v>
      </c>
      <c r="N1702" s="1">
        <f>Tabla1_Resueltas[[#This Row],[Fecha Fin Escalado]]-Tabla1_Resueltas[[#This Row],[Fecha Inicio Escalado]]</f>
        <v>0</v>
      </c>
      <c r="O1702" s="1">
        <f>YEAR(Tabla1_Resueltas[[#This Row],[Resuelta]])</f>
        <v>2022</v>
      </c>
      <c r="P1702" s="1">
        <f>MONTH(Tabla1_Resueltas[[#This Row],[Resuelta]])</f>
        <v>4</v>
      </c>
      <c r="Q1702" s="1">
        <f>_xlfn.PERCENTILE.INC(Tabla1_Resueltas[CicleTime],0.85)</f>
        <v>28</v>
      </c>
      <c r="R1702" s="1">
        <f>_xlfn.PERCENTILE.INC(Tabla1_Resueltas[CicleTime],0.7)</f>
        <v>9</v>
      </c>
      <c r="S1702" s="1">
        <f>_xlfn.PERCENTILE.INC(Tabla1_Resueltas[CicleTime],0.5)</f>
        <v>3</v>
      </c>
    </row>
    <row r="1703" spans="1:19" x14ac:dyDescent="0.35">
      <c r="A1703" t="s">
        <v>19</v>
      </c>
      <c r="B1703" t="s">
        <v>2084</v>
      </c>
      <c r="C1703" t="s">
        <v>20</v>
      </c>
      <c r="D1703" t="s">
        <v>132</v>
      </c>
      <c r="E1703" t="s">
        <v>1747</v>
      </c>
      <c r="F1703">
        <v>4898087</v>
      </c>
      <c r="G1703" s="2">
        <v>44669</v>
      </c>
      <c r="H1703" s="2">
        <v>44687</v>
      </c>
      <c r="I1703" s="2"/>
      <c r="J1703" s="2"/>
      <c r="K1703" t="s">
        <v>1037</v>
      </c>
      <c r="L1703" s="2">
        <v>44671</v>
      </c>
      <c r="M1703" s="1">
        <f>Tabla1_Resueltas[[#This Row],[Resuelta]]-Tabla1_Resueltas[[#This Row],[Creada]]</f>
        <v>2</v>
      </c>
      <c r="N1703" s="1">
        <f>Tabla1_Resueltas[[#This Row],[Fecha Fin Escalado]]-Tabla1_Resueltas[[#This Row],[Fecha Inicio Escalado]]</f>
        <v>0</v>
      </c>
      <c r="O1703" s="1">
        <f>YEAR(Tabla1_Resueltas[[#This Row],[Resuelta]])</f>
        <v>2022</v>
      </c>
      <c r="P1703" s="1">
        <f>MONTH(Tabla1_Resueltas[[#This Row],[Resuelta]])</f>
        <v>4</v>
      </c>
      <c r="Q1703" s="1">
        <f>_xlfn.PERCENTILE.INC(Tabla1_Resueltas[CicleTime],0.85)</f>
        <v>28</v>
      </c>
      <c r="R1703" s="1">
        <f>_xlfn.PERCENTILE.INC(Tabla1_Resueltas[CicleTime],0.7)</f>
        <v>9</v>
      </c>
      <c r="S1703" s="1">
        <f>_xlfn.PERCENTILE.INC(Tabla1_Resueltas[CicleTime],0.5)</f>
        <v>3</v>
      </c>
    </row>
    <row r="1704" spans="1:19" x14ac:dyDescent="0.35">
      <c r="A1704" t="s">
        <v>17</v>
      </c>
      <c r="B1704" t="s">
        <v>2092</v>
      </c>
      <c r="C1704" t="s">
        <v>20</v>
      </c>
      <c r="D1704" t="s">
        <v>132</v>
      </c>
      <c r="E1704" t="s">
        <v>1748</v>
      </c>
      <c r="F1704">
        <v>4895021</v>
      </c>
      <c r="G1704" s="2">
        <v>44669</v>
      </c>
      <c r="H1704" s="2">
        <v>44685</v>
      </c>
      <c r="I1704" s="2"/>
      <c r="J1704" s="2"/>
      <c r="K1704" t="s">
        <v>1037</v>
      </c>
      <c r="L1704" s="2">
        <v>44669</v>
      </c>
      <c r="M1704" s="1">
        <f>Tabla1_Resueltas[[#This Row],[Resuelta]]-Tabla1_Resueltas[[#This Row],[Creada]]</f>
        <v>0</v>
      </c>
      <c r="N1704" s="1">
        <f>Tabla1_Resueltas[[#This Row],[Fecha Fin Escalado]]-Tabla1_Resueltas[[#This Row],[Fecha Inicio Escalado]]</f>
        <v>0</v>
      </c>
      <c r="O1704" s="1">
        <f>YEAR(Tabla1_Resueltas[[#This Row],[Resuelta]])</f>
        <v>2022</v>
      </c>
      <c r="P1704" s="1">
        <f>MONTH(Tabla1_Resueltas[[#This Row],[Resuelta]])</f>
        <v>4</v>
      </c>
      <c r="Q1704" s="1">
        <f>_xlfn.PERCENTILE.INC(Tabla1_Resueltas[CicleTime],0.85)</f>
        <v>28</v>
      </c>
      <c r="R1704" s="1">
        <f>_xlfn.PERCENTILE.INC(Tabla1_Resueltas[CicleTime],0.7)</f>
        <v>9</v>
      </c>
      <c r="S1704" s="1">
        <f>_xlfn.PERCENTILE.INC(Tabla1_Resueltas[CicleTime],0.5)</f>
        <v>3</v>
      </c>
    </row>
    <row r="1705" spans="1:19" x14ac:dyDescent="0.35">
      <c r="A1705" t="s">
        <v>19</v>
      </c>
      <c r="B1705" t="s">
        <v>2084</v>
      </c>
      <c r="C1705" t="s">
        <v>20</v>
      </c>
      <c r="D1705" t="s">
        <v>132</v>
      </c>
      <c r="E1705" t="s">
        <v>1749</v>
      </c>
      <c r="F1705">
        <v>4894280</v>
      </c>
      <c r="G1705" s="2">
        <v>44669</v>
      </c>
      <c r="H1705" s="2">
        <v>44687</v>
      </c>
      <c r="I1705" s="2">
        <v>44669</v>
      </c>
      <c r="J1705" s="2">
        <v>44671</v>
      </c>
      <c r="K1705" t="s">
        <v>1037</v>
      </c>
      <c r="L1705" s="2">
        <v>44671</v>
      </c>
      <c r="M1705" s="1">
        <f>Tabla1_Resueltas[[#This Row],[Resuelta]]-Tabla1_Resueltas[[#This Row],[Creada]]</f>
        <v>2</v>
      </c>
      <c r="N1705" s="1">
        <f>Tabla1_Resueltas[[#This Row],[Fecha Fin Escalado]]-Tabla1_Resueltas[[#This Row],[Fecha Inicio Escalado]]</f>
        <v>2</v>
      </c>
      <c r="O1705" s="1">
        <f>YEAR(Tabla1_Resueltas[[#This Row],[Resuelta]])</f>
        <v>2022</v>
      </c>
      <c r="P1705" s="1">
        <f>MONTH(Tabla1_Resueltas[[#This Row],[Resuelta]])</f>
        <v>4</v>
      </c>
      <c r="Q1705" s="1">
        <f>_xlfn.PERCENTILE.INC(Tabla1_Resueltas[CicleTime],0.85)</f>
        <v>28</v>
      </c>
      <c r="R1705" s="1">
        <f>_xlfn.PERCENTILE.INC(Tabla1_Resueltas[CicleTime],0.7)</f>
        <v>9</v>
      </c>
      <c r="S1705" s="1">
        <f>_xlfn.PERCENTILE.INC(Tabla1_Resueltas[CicleTime],0.5)</f>
        <v>3</v>
      </c>
    </row>
    <row r="1706" spans="1:19" x14ac:dyDescent="0.35">
      <c r="A1706" t="s">
        <v>19</v>
      </c>
      <c r="B1706" t="s">
        <v>2086</v>
      </c>
      <c r="C1706" t="s">
        <v>20</v>
      </c>
      <c r="D1706" t="s">
        <v>132</v>
      </c>
      <c r="E1706" t="s">
        <v>1750</v>
      </c>
      <c r="F1706">
        <v>4893293</v>
      </c>
      <c r="G1706" s="2">
        <v>44669</v>
      </c>
      <c r="H1706" s="2">
        <v>44685</v>
      </c>
      <c r="I1706" s="2">
        <v>44669</v>
      </c>
      <c r="J1706" s="2">
        <v>44669</v>
      </c>
      <c r="K1706" t="s">
        <v>1037</v>
      </c>
      <c r="L1706" s="2">
        <v>44669</v>
      </c>
      <c r="M1706" s="1">
        <f>Tabla1_Resueltas[[#This Row],[Resuelta]]-Tabla1_Resueltas[[#This Row],[Creada]]</f>
        <v>0</v>
      </c>
      <c r="N1706" s="1">
        <f>Tabla1_Resueltas[[#This Row],[Fecha Fin Escalado]]-Tabla1_Resueltas[[#This Row],[Fecha Inicio Escalado]]</f>
        <v>0</v>
      </c>
      <c r="O1706" s="1">
        <f>YEAR(Tabla1_Resueltas[[#This Row],[Resuelta]])</f>
        <v>2022</v>
      </c>
      <c r="P1706" s="1">
        <f>MONTH(Tabla1_Resueltas[[#This Row],[Resuelta]])</f>
        <v>4</v>
      </c>
      <c r="Q1706" s="1">
        <f>_xlfn.PERCENTILE.INC(Tabla1_Resueltas[CicleTime],0.85)</f>
        <v>28</v>
      </c>
      <c r="R1706" s="1">
        <f>_xlfn.PERCENTILE.INC(Tabla1_Resueltas[CicleTime],0.7)</f>
        <v>9</v>
      </c>
      <c r="S1706" s="1">
        <f>_xlfn.PERCENTILE.INC(Tabla1_Resueltas[CicleTime],0.5)</f>
        <v>3</v>
      </c>
    </row>
    <row r="1707" spans="1:19" x14ac:dyDescent="0.35">
      <c r="A1707" t="s">
        <v>19</v>
      </c>
      <c r="B1707" t="s">
        <v>2086</v>
      </c>
      <c r="C1707" t="s">
        <v>36</v>
      </c>
      <c r="D1707" t="s">
        <v>132</v>
      </c>
      <c r="E1707" t="s">
        <v>1751</v>
      </c>
      <c r="F1707">
        <v>4892977</v>
      </c>
      <c r="G1707" s="2">
        <v>44669</v>
      </c>
      <c r="H1707" s="2">
        <v>44686</v>
      </c>
      <c r="I1707" s="2">
        <v>44669</v>
      </c>
      <c r="J1707" s="2">
        <v>44670</v>
      </c>
      <c r="K1707" t="s">
        <v>1037</v>
      </c>
      <c r="L1707" s="2">
        <v>44670</v>
      </c>
      <c r="M1707" s="1">
        <f>Tabla1_Resueltas[[#This Row],[Resuelta]]-Tabla1_Resueltas[[#This Row],[Creada]]</f>
        <v>1</v>
      </c>
      <c r="N1707" s="1">
        <f>Tabla1_Resueltas[[#This Row],[Fecha Fin Escalado]]-Tabla1_Resueltas[[#This Row],[Fecha Inicio Escalado]]</f>
        <v>1</v>
      </c>
      <c r="O1707" s="1">
        <f>YEAR(Tabla1_Resueltas[[#This Row],[Resuelta]])</f>
        <v>2022</v>
      </c>
      <c r="P1707" s="1">
        <f>MONTH(Tabla1_Resueltas[[#This Row],[Resuelta]])</f>
        <v>4</v>
      </c>
      <c r="Q1707" s="1">
        <f>_xlfn.PERCENTILE.INC(Tabla1_Resueltas[CicleTime],0.85)</f>
        <v>28</v>
      </c>
      <c r="R1707" s="1">
        <f>_xlfn.PERCENTILE.INC(Tabla1_Resueltas[CicleTime],0.7)</f>
        <v>9</v>
      </c>
      <c r="S1707" s="1">
        <f>_xlfn.PERCENTILE.INC(Tabla1_Resueltas[CicleTime],0.5)</f>
        <v>3</v>
      </c>
    </row>
    <row r="1708" spans="1:19" x14ac:dyDescent="0.35">
      <c r="A1708" t="s">
        <v>19</v>
      </c>
      <c r="B1708" t="s">
        <v>2086</v>
      </c>
      <c r="C1708" t="s">
        <v>20</v>
      </c>
      <c r="D1708" t="s">
        <v>132</v>
      </c>
      <c r="E1708" t="s">
        <v>1752</v>
      </c>
      <c r="F1708">
        <v>4892973</v>
      </c>
      <c r="G1708" s="2">
        <v>44669</v>
      </c>
      <c r="H1708" s="2">
        <v>44686</v>
      </c>
      <c r="I1708" s="2">
        <v>44669</v>
      </c>
      <c r="J1708" s="2">
        <v>44670</v>
      </c>
      <c r="K1708" t="s">
        <v>1037</v>
      </c>
      <c r="L1708" s="2">
        <v>44670</v>
      </c>
      <c r="M1708" s="1">
        <f>Tabla1_Resueltas[[#This Row],[Resuelta]]-Tabla1_Resueltas[[#This Row],[Creada]]</f>
        <v>1</v>
      </c>
      <c r="N1708" s="1">
        <f>Tabla1_Resueltas[[#This Row],[Fecha Fin Escalado]]-Tabla1_Resueltas[[#This Row],[Fecha Inicio Escalado]]</f>
        <v>1</v>
      </c>
      <c r="O1708" s="1">
        <f>YEAR(Tabla1_Resueltas[[#This Row],[Resuelta]])</f>
        <v>2022</v>
      </c>
      <c r="P1708" s="1">
        <f>MONTH(Tabla1_Resueltas[[#This Row],[Resuelta]])</f>
        <v>4</v>
      </c>
      <c r="Q1708" s="1">
        <f>_xlfn.PERCENTILE.INC(Tabla1_Resueltas[CicleTime],0.85)</f>
        <v>28</v>
      </c>
      <c r="R1708" s="1">
        <f>_xlfn.PERCENTILE.INC(Tabla1_Resueltas[CicleTime],0.7)</f>
        <v>9</v>
      </c>
      <c r="S1708" s="1">
        <f>_xlfn.PERCENTILE.INC(Tabla1_Resueltas[CicleTime],0.5)</f>
        <v>3</v>
      </c>
    </row>
    <row r="1709" spans="1:19" x14ac:dyDescent="0.35">
      <c r="A1709" t="s">
        <v>19</v>
      </c>
      <c r="B1709" t="s">
        <v>2086</v>
      </c>
      <c r="C1709" t="s">
        <v>20</v>
      </c>
      <c r="D1709" t="s">
        <v>132</v>
      </c>
      <c r="E1709" t="s">
        <v>1753</v>
      </c>
      <c r="F1709">
        <v>4892968</v>
      </c>
      <c r="G1709" s="2">
        <v>44669</v>
      </c>
      <c r="H1709" s="2">
        <v>44687</v>
      </c>
      <c r="I1709" s="2">
        <v>44670</v>
      </c>
      <c r="J1709" s="2">
        <v>44671</v>
      </c>
      <c r="K1709" t="s">
        <v>1037</v>
      </c>
      <c r="L1709" s="2">
        <v>44671</v>
      </c>
      <c r="M1709" s="1">
        <f>Tabla1_Resueltas[[#This Row],[Resuelta]]-Tabla1_Resueltas[[#This Row],[Creada]]</f>
        <v>2</v>
      </c>
      <c r="N1709" s="1">
        <f>Tabla1_Resueltas[[#This Row],[Fecha Fin Escalado]]-Tabla1_Resueltas[[#This Row],[Fecha Inicio Escalado]]</f>
        <v>1</v>
      </c>
      <c r="O1709" s="1">
        <f>YEAR(Tabla1_Resueltas[[#This Row],[Resuelta]])</f>
        <v>2022</v>
      </c>
      <c r="P1709" s="1">
        <f>MONTH(Tabla1_Resueltas[[#This Row],[Resuelta]])</f>
        <v>4</v>
      </c>
      <c r="Q1709" s="1">
        <f>_xlfn.PERCENTILE.INC(Tabla1_Resueltas[CicleTime],0.85)</f>
        <v>28</v>
      </c>
      <c r="R1709" s="1">
        <f>_xlfn.PERCENTILE.INC(Tabla1_Resueltas[CicleTime],0.7)</f>
        <v>9</v>
      </c>
      <c r="S1709" s="1">
        <f>_xlfn.PERCENTILE.INC(Tabla1_Resueltas[CicleTime],0.5)</f>
        <v>3</v>
      </c>
    </row>
    <row r="1710" spans="1:19" x14ac:dyDescent="0.35">
      <c r="A1710" t="s">
        <v>19</v>
      </c>
      <c r="B1710" t="s">
        <v>2084</v>
      </c>
      <c r="C1710" t="s">
        <v>20</v>
      </c>
      <c r="D1710" t="s">
        <v>132</v>
      </c>
      <c r="E1710" t="s">
        <v>1754</v>
      </c>
      <c r="F1710">
        <v>4892786</v>
      </c>
      <c r="G1710" s="2">
        <v>44669</v>
      </c>
      <c r="H1710" s="2">
        <v>44686</v>
      </c>
      <c r="I1710" s="2">
        <v>44669</v>
      </c>
      <c r="J1710" s="2">
        <v>44670</v>
      </c>
      <c r="K1710" t="s">
        <v>1037</v>
      </c>
      <c r="L1710" s="2">
        <v>44670</v>
      </c>
      <c r="M1710" s="1">
        <f>Tabla1_Resueltas[[#This Row],[Resuelta]]-Tabla1_Resueltas[[#This Row],[Creada]]</f>
        <v>1</v>
      </c>
      <c r="N1710" s="1">
        <f>Tabla1_Resueltas[[#This Row],[Fecha Fin Escalado]]-Tabla1_Resueltas[[#This Row],[Fecha Inicio Escalado]]</f>
        <v>1</v>
      </c>
      <c r="O1710" s="1">
        <f>YEAR(Tabla1_Resueltas[[#This Row],[Resuelta]])</f>
        <v>2022</v>
      </c>
      <c r="P1710" s="1">
        <f>MONTH(Tabla1_Resueltas[[#This Row],[Resuelta]])</f>
        <v>4</v>
      </c>
      <c r="Q1710" s="1">
        <f>_xlfn.PERCENTILE.INC(Tabla1_Resueltas[CicleTime],0.85)</f>
        <v>28</v>
      </c>
      <c r="R1710" s="1">
        <f>_xlfn.PERCENTILE.INC(Tabla1_Resueltas[CicleTime],0.7)</f>
        <v>9</v>
      </c>
      <c r="S1710" s="1">
        <f>_xlfn.PERCENTILE.INC(Tabla1_Resueltas[CicleTime],0.5)</f>
        <v>3</v>
      </c>
    </row>
    <row r="1711" spans="1:19" x14ac:dyDescent="0.35">
      <c r="A1711" t="s">
        <v>19</v>
      </c>
      <c r="B1711" t="s">
        <v>2084</v>
      </c>
      <c r="C1711" t="s">
        <v>20</v>
      </c>
      <c r="D1711" t="s">
        <v>132</v>
      </c>
      <c r="E1711" t="s">
        <v>1755</v>
      </c>
      <c r="F1711">
        <v>4892783</v>
      </c>
      <c r="G1711" s="2">
        <v>44669</v>
      </c>
      <c r="H1711" s="2">
        <v>44687</v>
      </c>
      <c r="I1711" s="2">
        <v>44669</v>
      </c>
      <c r="J1711" s="2">
        <v>44671</v>
      </c>
      <c r="K1711" t="s">
        <v>1037</v>
      </c>
      <c r="L1711" s="2">
        <v>44671</v>
      </c>
      <c r="M1711" s="1">
        <f>Tabla1_Resueltas[[#This Row],[Resuelta]]-Tabla1_Resueltas[[#This Row],[Creada]]</f>
        <v>2</v>
      </c>
      <c r="N1711" s="1">
        <f>Tabla1_Resueltas[[#This Row],[Fecha Fin Escalado]]-Tabla1_Resueltas[[#This Row],[Fecha Inicio Escalado]]</f>
        <v>2</v>
      </c>
      <c r="O1711" s="1">
        <f>YEAR(Tabla1_Resueltas[[#This Row],[Resuelta]])</f>
        <v>2022</v>
      </c>
      <c r="P1711" s="1">
        <f>MONTH(Tabla1_Resueltas[[#This Row],[Resuelta]])</f>
        <v>4</v>
      </c>
      <c r="Q1711" s="1">
        <f>_xlfn.PERCENTILE.INC(Tabla1_Resueltas[CicleTime],0.85)</f>
        <v>28</v>
      </c>
      <c r="R1711" s="1">
        <f>_xlfn.PERCENTILE.INC(Tabla1_Resueltas[CicleTime],0.7)</f>
        <v>9</v>
      </c>
      <c r="S1711" s="1">
        <f>_xlfn.PERCENTILE.INC(Tabla1_Resueltas[CicleTime],0.5)</f>
        <v>3</v>
      </c>
    </row>
    <row r="1712" spans="1:19" x14ac:dyDescent="0.35">
      <c r="A1712" t="s">
        <v>19</v>
      </c>
      <c r="B1712" t="s">
        <v>2084</v>
      </c>
      <c r="C1712" t="s">
        <v>20</v>
      </c>
      <c r="D1712" t="s">
        <v>132</v>
      </c>
      <c r="E1712" t="s">
        <v>1756</v>
      </c>
      <c r="F1712">
        <v>4892781</v>
      </c>
      <c r="G1712" s="2">
        <v>44669</v>
      </c>
      <c r="H1712" s="2">
        <v>44775</v>
      </c>
      <c r="I1712" s="2">
        <v>44669</v>
      </c>
      <c r="J1712" s="2">
        <v>44676</v>
      </c>
      <c r="K1712" t="s">
        <v>1037</v>
      </c>
      <c r="L1712" s="2">
        <v>44676</v>
      </c>
      <c r="M1712" s="1">
        <f>Tabla1_Resueltas[[#This Row],[Resuelta]]-Tabla1_Resueltas[[#This Row],[Creada]]</f>
        <v>7</v>
      </c>
      <c r="N1712" s="1">
        <f>Tabla1_Resueltas[[#This Row],[Fecha Fin Escalado]]-Tabla1_Resueltas[[#This Row],[Fecha Inicio Escalado]]</f>
        <v>7</v>
      </c>
      <c r="O1712" s="1">
        <f>YEAR(Tabla1_Resueltas[[#This Row],[Resuelta]])</f>
        <v>2022</v>
      </c>
      <c r="P1712" s="1">
        <f>MONTH(Tabla1_Resueltas[[#This Row],[Resuelta]])</f>
        <v>4</v>
      </c>
      <c r="Q1712" s="1">
        <f>_xlfn.PERCENTILE.INC(Tabla1_Resueltas[CicleTime],0.85)</f>
        <v>28</v>
      </c>
      <c r="R1712" s="1">
        <f>_xlfn.PERCENTILE.INC(Tabla1_Resueltas[CicleTime],0.7)</f>
        <v>9</v>
      </c>
      <c r="S1712" s="1">
        <f>_xlfn.PERCENTILE.INC(Tabla1_Resueltas[CicleTime],0.5)</f>
        <v>3</v>
      </c>
    </row>
    <row r="1713" spans="1:19" x14ac:dyDescent="0.35">
      <c r="A1713" t="s">
        <v>19</v>
      </c>
      <c r="B1713" t="s">
        <v>2084</v>
      </c>
      <c r="C1713" t="s">
        <v>20</v>
      </c>
      <c r="D1713" t="s">
        <v>132</v>
      </c>
      <c r="E1713" t="s">
        <v>1757</v>
      </c>
      <c r="F1713">
        <v>4892779</v>
      </c>
      <c r="G1713" s="2">
        <v>44669</v>
      </c>
      <c r="H1713" s="2">
        <v>44686</v>
      </c>
      <c r="I1713" s="2">
        <v>44669</v>
      </c>
      <c r="J1713" s="2">
        <v>44670</v>
      </c>
      <c r="K1713" t="s">
        <v>1037</v>
      </c>
      <c r="L1713" s="2">
        <v>44670</v>
      </c>
      <c r="M1713" s="1">
        <f>Tabla1_Resueltas[[#This Row],[Resuelta]]-Tabla1_Resueltas[[#This Row],[Creada]]</f>
        <v>1</v>
      </c>
      <c r="N1713" s="1">
        <f>Tabla1_Resueltas[[#This Row],[Fecha Fin Escalado]]-Tabla1_Resueltas[[#This Row],[Fecha Inicio Escalado]]</f>
        <v>1</v>
      </c>
      <c r="O1713" s="1">
        <f>YEAR(Tabla1_Resueltas[[#This Row],[Resuelta]])</f>
        <v>2022</v>
      </c>
      <c r="P1713" s="1">
        <f>MONTH(Tabla1_Resueltas[[#This Row],[Resuelta]])</f>
        <v>4</v>
      </c>
      <c r="Q1713" s="1">
        <f>_xlfn.PERCENTILE.INC(Tabla1_Resueltas[CicleTime],0.85)</f>
        <v>28</v>
      </c>
      <c r="R1713" s="1">
        <f>_xlfn.PERCENTILE.INC(Tabla1_Resueltas[CicleTime],0.7)</f>
        <v>9</v>
      </c>
      <c r="S1713" s="1">
        <f>_xlfn.PERCENTILE.INC(Tabla1_Resueltas[CicleTime],0.5)</f>
        <v>3</v>
      </c>
    </row>
    <row r="1714" spans="1:19" x14ac:dyDescent="0.35">
      <c r="A1714" t="s">
        <v>19</v>
      </c>
      <c r="B1714" t="s">
        <v>2084</v>
      </c>
      <c r="C1714" t="s">
        <v>36</v>
      </c>
      <c r="D1714" t="s">
        <v>132</v>
      </c>
      <c r="E1714" t="s">
        <v>1758</v>
      </c>
      <c r="F1714">
        <v>4892778</v>
      </c>
      <c r="G1714" s="2">
        <v>44669</v>
      </c>
      <c r="H1714" s="2">
        <v>44688</v>
      </c>
      <c r="I1714" s="2">
        <v>44669</v>
      </c>
      <c r="J1714" s="2">
        <v>44672</v>
      </c>
      <c r="K1714" t="s">
        <v>1037</v>
      </c>
      <c r="L1714" s="2">
        <v>44672</v>
      </c>
      <c r="M1714" s="1">
        <f>Tabla1_Resueltas[[#This Row],[Resuelta]]-Tabla1_Resueltas[[#This Row],[Creada]]</f>
        <v>3</v>
      </c>
      <c r="N1714" s="1">
        <f>Tabla1_Resueltas[[#This Row],[Fecha Fin Escalado]]-Tabla1_Resueltas[[#This Row],[Fecha Inicio Escalado]]</f>
        <v>3</v>
      </c>
      <c r="O1714" s="1">
        <f>YEAR(Tabla1_Resueltas[[#This Row],[Resuelta]])</f>
        <v>2022</v>
      </c>
      <c r="P1714" s="1">
        <f>MONTH(Tabla1_Resueltas[[#This Row],[Resuelta]])</f>
        <v>4</v>
      </c>
      <c r="Q1714" s="1">
        <f>_xlfn.PERCENTILE.INC(Tabla1_Resueltas[CicleTime],0.85)</f>
        <v>28</v>
      </c>
      <c r="R1714" s="1">
        <f>_xlfn.PERCENTILE.INC(Tabla1_Resueltas[CicleTime],0.7)</f>
        <v>9</v>
      </c>
      <c r="S1714" s="1">
        <f>_xlfn.PERCENTILE.INC(Tabla1_Resueltas[CicleTime],0.5)</f>
        <v>3</v>
      </c>
    </row>
    <row r="1715" spans="1:19" x14ac:dyDescent="0.35">
      <c r="A1715" t="s">
        <v>19</v>
      </c>
      <c r="B1715" t="s">
        <v>2090</v>
      </c>
      <c r="C1715" t="s">
        <v>18</v>
      </c>
      <c r="D1715" t="s">
        <v>132</v>
      </c>
      <c r="E1715" t="s">
        <v>1759</v>
      </c>
      <c r="F1715">
        <v>4888436</v>
      </c>
      <c r="G1715" s="2">
        <v>44665</v>
      </c>
      <c r="H1715" s="2">
        <v>44686</v>
      </c>
      <c r="I1715" s="2"/>
      <c r="J1715" s="2"/>
      <c r="K1715" t="s">
        <v>1037</v>
      </c>
      <c r="L1715" s="2">
        <v>44670</v>
      </c>
      <c r="M1715" s="1">
        <f>Tabla1_Resueltas[[#This Row],[Resuelta]]-Tabla1_Resueltas[[#This Row],[Creada]]</f>
        <v>5</v>
      </c>
      <c r="N1715" s="1">
        <f>Tabla1_Resueltas[[#This Row],[Fecha Fin Escalado]]-Tabla1_Resueltas[[#This Row],[Fecha Inicio Escalado]]</f>
        <v>0</v>
      </c>
      <c r="O1715" s="1">
        <f>YEAR(Tabla1_Resueltas[[#This Row],[Resuelta]])</f>
        <v>2022</v>
      </c>
      <c r="P1715" s="1">
        <f>MONTH(Tabla1_Resueltas[[#This Row],[Resuelta]])</f>
        <v>4</v>
      </c>
      <c r="Q1715" s="1">
        <f>_xlfn.PERCENTILE.INC(Tabla1_Resueltas[CicleTime],0.85)</f>
        <v>28</v>
      </c>
      <c r="R1715" s="1">
        <f>_xlfn.PERCENTILE.INC(Tabla1_Resueltas[CicleTime],0.7)</f>
        <v>9</v>
      </c>
      <c r="S1715" s="1">
        <f>_xlfn.PERCENTILE.INC(Tabla1_Resueltas[CicleTime],0.5)</f>
        <v>3</v>
      </c>
    </row>
    <row r="1716" spans="1:19" x14ac:dyDescent="0.35">
      <c r="A1716" t="s">
        <v>19</v>
      </c>
      <c r="B1716" t="s">
        <v>2090</v>
      </c>
      <c r="C1716" t="s">
        <v>18</v>
      </c>
      <c r="D1716" t="s">
        <v>132</v>
      </c>
      <c r="E1716" t="s">
        <v>1760</v>
      </c>
      <c r="F1716">
        <v>4881937</v>
      </c>
      <c r="G1716" s="2">
        <v>44664</v>
      </c>
      <c r="H1716" s="2">
        <v>44775</v>
      </c>
      <c r="I1716" s="2"/>
      <c r="J1716" s="2"/>
      <c r="K1716" t="s">
        <v>1703</v>
      </c>
      <c r="L1716" s="2">
        <v>44678</v>
      </c>
      <c r="M1716" s="1">
        <f>Tabla1_Resueltas[[#This Row],[Resuelta]]-Tabla1_Resueltas[[#This Row],[Creada]]</f>
        <v>14</v>
      </c>
      <c r="N1716" s="1">
        <f>Tabla1_Resueltas[[#This Row],[Fecha Fin Escalado]]-Tabla1_Resueltas[[#This Row],[Fecha Inicio Escalado]]</f>
        <v>0</v>
      </c>
      <c r="O1716" s="1">
        <f>YEAR(Tabla1_Resueltas[[#This Row],[Resuelta]])</f>
        <v>2022</v>
      </c>
      <c r="P1716" s="1">
        <f>MONTH(Tabla1_Resueltas[[#This Row],[Resuelta]])</f>
        <v>4</v>
      </c>
      <c r="Q1716" s="1">
        <f>_xlfn.PERCENTILE.INC(Tabla1_Resueltas[CicleTime],0.85)</f>
        <v>28</v>
      </c>
      <c r="R1716" s="1">
        <f>_xlfn.PERCENTILE.INC(Tabla1_Resueltas[CicleTime],0.7)</f>
        <v>9</v>
      </c>
      <c r="S1716" s="1">
        <f>_xlfn.PERCENTILE.INC(Tabla1_Resueltas[CicleTime],0.5)</f>
        <v>3</v>
      </c>
    </row>
    <row r="1717" spans="1:19" x14ac:dyDescent="0.35">
      <c r="A1717" t="s">
        <v>19</v>
      </c>
      <c r="B1717" t="s">
        <v>2084</v>
      </c>
      <c r="C1717" t="s">
        <v>18</v>
      </c>
      <c r="D1717" t="s">
        <v>132</v>
      </c>
      <c r="E1717" t="s">
        <v>1761</v>
      </c>
      <c r="F1717">
        <v>4881577</v>
      </c>
      <c r="G1717" s="2">
        <v>44664</v>
      </c>
      <c r="H1717" s="2">
        <v>44688</v>
      </c>
      <c r="I1717" s="2">
        <v>44664</v>
      </c>
      <c r="J1717" s="2">
        <v>44672</v>
      </c>
      <c r="K1717" t="s">
        <v>1037</v>
      </c>
      <c r="L1717" s="2">
        <v>44672</v>
      </c>
      <c r="M1717" s="1">
        <f>Tabla1_Resueltas[[#This Row],[Resuelta]]-Tabla1_Resueltas[[#This Row],[Creada]]</f>
        <v>8</v>
      </c>
      <c r="N1717" s="1">
        <f>Tabla1_Resueltas[[#This Row],[Fecha Fin Escalado]]-Tabla1_Resueltas[[#This Row],[Fecha Inicio Escalado]]</f>
        <v>8</v>
      </c>
      <c r="O1717" s="1">
        <f>YEAR(Tabla1_Resueltas[[#This Row],[Resuelta]])</f>
        <v>2022</v>
      </c>
      <c r="P1717" s="1">
        <f>MONTH(Tabla1_Resueltas[[#This Row],[Resuelta]])</f>
        <v>4</v>
      </c>
      <c r="Q1717" s="1">
        <f>_xlfn.PERCENTILE.INC(Tabla1_Resueltas[CicleTime],0.85)</f>
        <v>28</v>
      </c>
      <c r="R1717" s="1">
        <f>_xlfn.PERCENTILE.INC(Tabla1_Resueltas[CicleTime],0.7)</f>
        <v>9</v>
      </c>
      <c r="S1717" s="1">
        <f>_xlfn.PERCENTILE.INC(Tabla1_Resueltas[CicleTime],0.5)</f>
        <v>3</v>
      </c>
    </row>
    <row r="1718" spans="1:19" x14ac:dyDescent="0.35">
      <c r="A1718" t="s">
        <v>19</v>
      </c>
      <c r="B1718" t="s">
        <v>2086</v>
      </c>
      <c r="C1718" t="s">
        <v>43</v>
      </c>
      <c r="D1718" t="s">
        <v>132</v>
      </c>
      <c r="E1718" t="s">
        <v>1762</v>
      </c>
      <c r="F1718">
        <v>4881474</v>
      </c>
      <c r="G1718" s="2">
        <v>44664</v>
      </c>
      <c r="H1718" s="2">
        <v>44680</v>
      </c>
      <c r="I1718" s="2">
        <v>44664</v>
      </c>
      <c r="J1718" s="2">
        <v>44664</v>
      </c>
      <c r="K1718" t="s">
        <v>1037</v>
      </c>
      <c r="L1718" s="2">
        <v>44664</v>
      </c>
      <c r="M1718" s="1">
        <f>Tabla1_Resueltas[[#This Row],[Resuelta]]-Tabla1_Resueltas[[#This Row],[Creada]]</f>
        <v>0</v>
      </c>
      <c r="N1718" s="1">
        <f>Tabla1_Resueltas[[#This Row],[Fecha Fin Escalado]]-Tabla1_Resueltas[[#This Row],[Fecha Inicio Escalado]]</f>
        <v>0</v>
      </c>
      <c r="O1718" s="1">
        <f>YEAR(Tabla1_Resueltas[[#This Row],[Resuelta]])</f>
        <v>2022</v>
      </c>
      <c r="P1718" s="1">
        <f>MONTH(Tabla1_Resueltas[[#This Row],[Resuelta]])</f>
        <v>4</v>
      </c>
      <c r="Q1718" s="1">
        <f>_xlfn.PERCENTILE.INC(Tabla1_Resueltas[CicleTime],0.85)</f>
        <v>28</v>
      </c>
      <c r="R1718" s="1">
        <f>_xlfn.PERCENTILE.INC(Tabla1_Resueltas[CicleTime],0.7)</f>
        <v>9</v>
      </c>
      <c r="S1718" s="1">
        <f>_xlfn.PERCENTILE.INC(Tabla1_Resueltas[CicleTime],0.5)</f>
        <v>3</v>
      </c>
    </row>
    <row r="1719" spans="1:19" x14ac:dyDescent="0.35">
      <c r="A1719" t="s">
        <v>19</v>
      </c>
      <c r="B1719" t="s">
        <v>2086</v>
      </c>
      <c r="C1719" t="s">
        <v>20</v>
      </c>
      <c r="D1719" t="s">
        <v>132</v>
      </c>
      <c r="E1719" t="s">
        <v>1763</v>
      </c>
      <c r="F1719">
        <v>4881423</v>
      </c>
      <c r="G1719" s="2">
        <v>44664</v>
      </c>
      <c r="H1719" s="2">
        <v>44687</v>
      </c>
      <c r="I1719" s="2">
        <v>44664</v>
      </c>
      <c r="J1719" s="2">
        <v>44671</v>
      </c>
      <c r="K1719" t="s">
        <v>1037</v>
      </c>
      <c r="L1719" s="2">
        <v>44671</v>
      </c>
      <c r="M1719" s="1">
        <f>Tabla1_Resueltas[[#This Row],[Resuelta]]-Tabla1_Resueltas[[#This Row],[Creada]]</f>
        <v>7</v>
      </c>
      <c r="N1719" s="1">
        <f>Tabla1_Resueltas[[#This Row],[Fecha Fin Escalado]]-Tabla1_Resueltas[[#This Row],[Fecha Inicio Escalado]]</f>
        <v>7</v>
      </c>
      <c r="O1719" s="1">
        <f>YEAR(Tabla1_Resueltas[[#This Row],[Resuelta]])</f>
        <v>2022</v>
      </c>
      <c r="P1719" s="1">
        <f>MONTH(Tabla1_Resueltas[[#This Row],[Resuelta]])</f>
        <v>4</v>
      </c>
      <c r="Q1719" s="1">
        <f>_xlfn.PERCENTILE.INC(Tabla1_Resueltas[CicleTime],0.85)</f>
        <v>28</v>
      </c>
      <c r="R1719" s="1">
        <f>_xlfn.PERCENTILE.INC(Tabla1_Resueltas[CicleTime],0.7)</f>
        <v>9</v>
      </c>
      <c r="S1719" s="1">
        <f>_xlfn.PERCENTILE.INC(Tabla1_Resueltas[CicleTime],0.5)</f>
        <v>3</v>
      </c>
    </row>
    <row r="1720" spans="1:19" x14ac:dyDescent="0.35">
      <c r="A1720" t="s">
        <v>19</v>
      </c>
      <c r="B1720" t="s">
        <v>2086</v>
      </c>
      <c r="C1720" t="s">
        <v>20</v>
      </c>
      <c r="D1720" t="s">
        <v>132</v>
      </c>
      <c r="E1720" t="s">
        <v>1764</v>
      </c>
      <c r="F1720">
        <v>4881056</v>
      </c>
      <c r="G1720" s="2">
        <v>44664</v>
      </c>
      <c r="H1720" s="2">
        <v>44686</v>
      </c>
      <c r="I1720" s="2">
        <v>44664</v>
      </c>
      <c r="J1720" s="2">
        <v>44670</v>
      </c>
      <c r="K1720" t="s">
        <v>1037</v>
      </c>
      <c r="L1720" s="2">
        <v>44670</v>
      </c>
      <c r="M1720" s="1">
        <f>Tabla1_Resueltas[[#This Row],[Resuelta]]-Tabla1_Resueltas[[#This Row],[Creada]]</f>
        <v>6</v>
      </c>
      <c r="N1720" s="1">
        <f>Tabla1_Resueltas[[#This Row],[Fecha Fin Escalado]]-Tabla1_Resueltas[[#This Row],[Fecha Inicio Escalado]]</f>
        <v>6</v>
      </c>
      <c r="O1720" s="1">
        <f>YEAR(Tabla1_Resueltas[[#This Row],[Resuelta]])</f>
        <v>2022</v>
      </c>
      <c r="P1720" s="1">
        <f>MONTH(Tabla1_Resueltas[[#This Row],[Resuelta]])</f>
        <v>4</v>
      </c>
      <c r="Q1720" s="1">
        <f>_xlfn.PERCENTILE.INC(Tabla1_Resueltas[CicleTime],0.85)</f>
        <v>28</v>
      </c>
      <c r="R1720" s="1">
        <f>_xlfn.PERCENTILE.INC(Tabla1_Resueltas[CicleTime],0.7)</f>
        <v>9</v>
      </c>
      <c r="S1720" s="1">
        <f>_xlfn.PERCENTILE.INC(Tabla1_Resueltas[CicleTime],0.5)</f>
        <v>3</v>
      </c>
    </row>
    <row r="1721" spans="1:19" x14ac:dyDescent="0.35">
      <c r="A1721" t="s">
        <v>19</v>
      </c>
      <c r="B1721" t="s">
        <v>2084</v>
      </c>
      <c r="C1721" t="s">
        <v>20</v>
      </c>
      <c r="D1721" t="s">
        <v>132</v>
      </c>
      <c r="E1721" t="s">
        <v>1765</v>
      </c>
      <c r="F1721">
        <v>4881043</v>
      </c>
      <c r="G1721" s="2">
        <v>44664</v>
      </c>
      <c r="H1721" s="2">
        <v>44775</v>
      </c>
      <c r="I1721" s="2">
        <v>44664</v>
      </c>
      <c r="J1721" s="2">
        <v>44676</v>
      </c>
      <c r="K1721" t="s">
        <v>1037</v>
      </c>
      <c r="L1721" s="2">
        <v>44676</v>
      </c>
      <c r="M1721" s="1">
        <f>Tabla1_Resueltas[[#This Row],[Resuelta]]-Tabla1_Resueltas[[#This Row],[Creada]]</f>
        <v>12</v>
      </c>
      <c r="N1721" s="1">
        <f>Tabla1_Resueltas[[#This Row],[Fecha Fin Escalado]]-Tabla1_Resueltas[[#This Row],[Fecha Inicio Escalado]]</f>
        <v>12</v>
      </c>
      <c r="O1721" s="1">
        <f>YEAR(Tabla1_Resueltas[[#This Row],[Resuelta]])</f>
        <v>2022</v>
      </c>
      <c r="P1721" s="1">
        <f>MONTH(Tabla1_Resueltas[[#This Row],[Resuelta]])</f>
        <v>4</v>
      </c>
      <c r="Q1721" s="1">
        <f>_xlfn.PERCENTILE.INC(Tabla1_Resueltas[CicleTime],0.85)</f>
        <v>28</v>
      </c>
      <c r="R1721" s="1">
        <f>_xlfn.PERCENTILE.INC(Tabla1_Resueltas[CicleTime],0.7)</f>
        <v>9</v>
      </c>
      <c r="S1721" s="1">
        <f>_xlfn.PERCENTILE.INC(Tabla1_Resueltas[CicleTime],0.5)</f>
        <v>3</v>
      </c>
    </row>
    <row r="1722" spans="1:19" x14ac:dyDescent="0.35">
      <c r="A1722" t="s">
        <v>19</v>
      </c>
      <c r="B1722" t="s">
        <v>2084</v>
      </c>
      <c r="C1722" t="s">
        <v>20</v>
      </c>
      <c r="D1722" t="s">
        <v>132</v>
      </c>
      <c r="E1722" t="s">
        <v>1766</v>
      </c>
      <c r="F1722">
        <v>4881041</v>
      </c>
      <c r="G1722" s="2">
        <v>44664</v>
      </c>
      <c r="H1722" s="2">
        <v>44775</v>
      </c>
      <c r="I1722" s="2">
        <v>44664</v>
      </c>
      <c r="J1722" s="2">
        <v>44676</v>
      </c>
      <c r="K1722" t="s">
        <v>1037</v>
      </c>
      <c r="L1722" s="2">
        <v>44676</v>
      </c>
      <c r="M1722" s="1">
        <f>Tabla1_Resueltas[[#This Row],[Resuelta]]-Tabla1_Resueltas[[#This Row],[Creada]]</f>
        <v>12</v>
      </c>
      <c r="N1722" s="1">
        <f>Tabla1_Resueltas[[#This Row],[Fecha Fin Escalado]]-Tabla1_Resueltas[[#This Row],[Fecha Inicio Escalado]]</f>
        <v>12</v>
      </c>
      <c r="O1722" s="1">
        <f>YEAR(Tabla1_Resueltas[[#This Row],[Resuelta]])</f>
        <v>2022</v>
      </c>
      <c r="P1722" s="1">
        <f>MONTH(Tabla1_Resueltas[[#This Row],[Resuelta]])</f>
        <v>4</v>
      </c>
      <c r="Q1722" s="1">
        <f>_xlfn.PERCENTILE.INC(Tabla1_Resueltas[CicleTime],0.85)</f>
        <v>28</v>
      </c>
      <c r="R1722" s="1">
        <f>_xlfn.PERCENTILE.INC(Tabla1_Resueltas[CicleTime],0.7)</f>
        <v>9</v>
      </c>
      <c r="S1722" s="1">
        <f>_xlfn.PERCENTILE.INC(Tabla1_Resueltas[CicleTime],0.5)</f>
        <v>3</v>
      </c>
    </row>
    <row r="1723" spans="1:19" x14ac:dyDescent="0.35">
      <c r="A1723" t="s">
        <v>19</v>
      </c>
      <c r="B1723" t="s">
        <v>2084</v>
      </c>
      <c r="C1723" t="s">
        <v>36</v>
      </c>
      <c r="D1723" t="s">
        <v>132</v>
      </c>
      <c r="E1723" t="s">
        <v>1767</v>
      </c>
      <c r="F1723">
        <v>4880409</v>
      </c>
      <c r="G1723" s="2">
        <v>44664</v>
      </c>
      <c r="H1723" s="2">
        <v>44680</v>
      </c>
      <c r="I1723" s="2"/>
      <c r="J1723" s="2"/>
      <c r="K1723" t="s">
        <v>1037</v>
      </c>
      <c r="L1723" s="2">
        <v>44664</v>
      </c>
      <c r="M1723" s="1">
        <f>Tabla1_Resueltas[[#This Row],[Resuelta]]-Tabla1_Resueltas[[#This Row],[Creada]]</f>
        <v>0</v>
      </c>
      <c r="N1723" s="1">
        <f>Tabla1_Resueltas[[#This Row],[Fecha Fin Escalado]]-Tabla1_Resueltas[[#This Row],[Fecha Inicio Escalado]]</f>
        <v>0</v>
      </c>
      <c r="O1723" s="1">
        <f>YEAR(Tabla1_Resueltas[[#This Row],[Resuelta]])</f>
        <v>2022</v>
      </c>
      <c r="P1723" s="1">
        <f>MONTH(Tabla1_Resueltas[[#This Row],[Resuelta]])</f>
        <v>4</v>
      </c>
      <c r="Q1723" s="1">
        <f>_xlfn.PERCENTILE.INC(Tabla1_Resueltas[CicleTime],0.85)</f>
        <v>28</v>
      </c>
      <c r="R1723" s="1">
        <f>_xlfn.PERCENTILE.INC(Tabla1_Resueltas[CicleTime],0.7)</f>
        <v>9</v>
      </c>
      <c r="S1723" s="1">
        <f>_xlfn.PERCENTILE.INC(Tabla1_Resueltas[CicleTime],0.5)</f>
        <v>3</v>
      </c>
    </row>
    <row r="1724" spans="1:19" x14ac:dyDescent="0.35">
      <c r="A1724" t="s">
        <v>17</v>
      </c>
      <c r="B1724" t="s">
        <v>2091</v>
      </c>
      <c r="C1724" t="s">
        <v>36</v>
      </c>
      <c r="D1724" t="s">
        <v>132</v>
      </c>
      <c r="E1724" t="s">
        <v>1768</v>
      </c>
      <c r="F1724">
        <v>4875924</v>
      </c>
      <c r="G1724" s="2">
        <v>44663</v>
      </c>
      <c r="H1724" s="2">
        <v>44679</v>
      </c>
      <c r="I1724" s="2"/>
      <c r="J1724" s="2"/>
      <c r="K1724" t="s">
        <v>1037</v>
      </c>
      <c r="L1724" s="2">
        <v>44663</v>
      </c>
      <c r="M1724" s="1">
        <f>Tabla1_Resueltas[[#This Row],[Resuelta]]-Tabla1_Resueltas[[#This Row],[Creada]]</f>
        <v>0</v>
      </c>
      <c r="N1724" s="1">
        <f>Tabla1_Resueltas[[#This Row],[Fecha Fin Escalado]]-Tabla1_Resueltas[[#This Row],[Fecha Inicio Escalado]]</f>
        <v>0</v>
      </c>
      <c r="O1724" s="1">
        <f>YEAR(Tabla1_Resueltas[[#This Row],[Resuelta]])</f>
        <v>2022</v>
      </c>
      <c r="P1724" s="1">
        <f>MONTH(Tabla1_Resueltas[[#This Row],[Resuelta]])</f>
        <v>4</v>
      </c>
      <c r="Q1724" s="1">
        <f>_xlfn.PERCENTILE.INC(Tabla1_Resueltas[CicleTime],0.85)</f>
        <v>28</v>
      </c>
      <c r="R1724" s="1">
        <f>_xlfn.PERCENTILE.INC(Tabla1_Resueltas[CicleTime],0.7)</f>
        <v>9</v>
      </c>
      <c r="S1724" s="1">
        <f>_xlfn.PERCENTILE.INC(Tabla1_Resueltas[CicleTime],0.5)</f>
        <v>3</v>
      </c>
    </row>
    <row r="1725" spans="1:19" x14ac:dyDescent="0.35">
      <c r="A1725" t="s">
        <v>17</v>
      </c>
      <c r="B1725" t="s">
        <v>2092</v>
      </c>
      <c r="C1725" t="s">
        <v>36</v>
      </c>
      <c r="D1725" t="s">
        <v>132</v>
      </c>
      <c r="E1725" t="s">
        <v>1769</v>
      </c>
      <c r="F1725">
        <v>4874844</v>
      </c>
      <c r="G1725" s="2">
        <v>44663</v>
      </c>
      <c r="H1725" s="2">
        <v>44679</v>
      </c>
      <c r="I1725" s="2"/>
      <c r="J1725" s="2"/>
      <c r="K1725" t="s">
        <v>1037</v>
      </c>
      <c r="L1725" s="2">
        <v>44663</v>
      </c>
      <c r="M1725" s="1">
        <f>Tabla1_Resueltas[[#This Row],[Resuelta]]-Tabla1_Resueltas[[#This Row],[Creada]]</f>
        <v>0</v>
      </c>
      <c r="N1725" s="1">
        <f>Tabla1_Resueltas[[#This Row],[Fecha Fin Escalado]]-Tabla1_Resueltas[[#This Row],[Fecha Inicio Escalado]]</f>
        <v>0</v>
      </c>
      <c r="O1725" s="1">
        <f>YEAR(Tabla1_Resueltas[[#This Row],[Resuelta]])</f>
        <v>2022</v>
      </c>
      <c r="P1725" s="1">
        <f>MONTH(Tabla1_Resueltas[[#This Row],[Resuelta]])</f>
        <v>4</v>
      </c>
      <c r="Q1725" s="1">
        <f>_xlfn.PERCENTILE.INC(Tabla1_Resueltas[CicleTime],0.85)</f>
        <v>28</v>
      </c>
      <c r="R1725" s="1">
        <f>_xlfn.PERCENTILE.INC(Tabla1_Resueltas[CicleTime],0.7)</f>
        <v>9</v>
      </c>
      <c r="S1725" s="1">
        <f>_xlfn.PERCENTILE.INC(Tabla1_Resueltas[CicleTime],0.5)</f>
        <v>3</v>
      </c>
    </row>
    <row r="1726" spans="1:19" x14ac:dyDescent="0.35">
      <c r="A1726" t="s">
        <v>19</v>
      </c>
      <c r="B1726" t="s">
        <v>2084</v>
      </c>
      <c r="C1726" t="s">
        <v>36</v>
      </c>
      <c r="D1726" t="s">
        <v>132</v>
      </c>
      <c r="E1726" t="s">
        <v>1770</v>
      </c>
      <c r="F1726">
        <v>4874500</v>
      </c>
      <c r="G1726" s="2">
        <v>44663</v>
      </c>
      <c r="H1726" s="2">
        <v>44775</v>
      </c>
      <c r="I1726" s="2">
        <v>44663</v>
      </c>
      <c r="J1726" s="2">
        <v>44676</v>
      </c>
      <c r="K1726" t="s">
        <v>1037</v>
      </c>
      <c r="L1726" s="2">
        <v>44676</v>
      </c>
      <c r="M1726" s="1">
        <f>Tabla1_Resueltas[[#This Row],[Resuelta]]-Tabla1_Resueltas[[#This Row],[Creada]]</f>
        <v>13</v>
      </c>
      <c r="N1726" s="1">
        <f>Tabla1_Resueltas[[#This Row],[Fecha Fin Escalado]]-Tabla1_Resueltas[[#This Row],[Fecha Inicio Escalado]]</f>
        <v>13</v>
      </c>
      <c r="O1726" s="1">
        <f>YEAR(Tabla1_Resueltas[[#This Row],[Resuelta]])</f>
        <v>2022</v>
      </c>
      <c r="P1726" s="1">
        <f>MONTH(Tabla1_Resueltas[[#This Row],[Resuelta]])</f>
        <v>4</v>
      </c>
      <c r="Q1726" s="1">
        <f>_xlfn.PERCENTILE.INC(Tabla1_Resueltas[CicleTime],0.85)</f>
        <v>28</v>
      </c>
      <c r="R1726" s="1">
        <f>_xlfn.PERCENTILE.INC(Tabla1_Resueltas[CicleTime],0.7)</f>
        <v>9</v>
      </c>
      <c r="S1726" s="1">
        <f>_xlfn.PERCENTILE.INC(Tabla1_Resueltas[CicleTime],0.5)</f>
        <v>3</v>
      </c>
    </row>
    <row r="1727" spans="1:19" x14ac:dyDescent="0.35">
      <c r="A1727" t="s">
        <v>19</v>
      </c>
      <c r="B1727" t="s">
        <v>2084</v>
      </c>
      <c r="C1727" t="s">
        <v>43</v>
      </c>
      <c r="D1727" t="s">
        <v>132</v>
      </c>
      <c r="E1727" t="s">
        <v>1771</v>
      </c>
      <c r="F1727">
        <v>4874464</v>
      </c>
      <c r="G1727" s="2">
        <v>44663</v>
      </c>
      <c r="H1727" s="2">
        <v>44680</v>
      </c>
      <c r="I1727" s="2">
        <v>44663</v>
      </c>
      <c r="J1727" s="2">
        <v>44664</v>
      </c>
      <c r="K1727" t="s">
        <v>1037</v>
      </c>
      <c r="L1727" s="2">
        <v>44664</v>
      </c>
      <c r="M1727" s="1">
        <f>Tabla1_Resueltas[[#This Row],[Resuelta]]-Tabla1_Resueltas[[#This Row],[Creada]]</f>
        <v>1</v>
      </c>
      <c r="N1727" s="1">
        <f>Tabla1_Resueltas[[#This Row],[Fecha Fin Escalado]]-Tabla1_Resueltas[[#This Row],[Fecha Inicio Escalado]]</f>
        <v>1</v>
      </c>
      <c r="O1727" s="1">
        <f>YEAR(Tabla1_Resueltas[[#This Row],[Resuelta]])</f>
        <v>2022</v>
      </c>
      <c r="P1727" s="1">
        <f>MONTH(Tabla1_Resueltas[[#This Row],[Resuelta]])</f>
        <v>4</v>
      </c>
      <c r="Q1727" s="1">
        <f>_xlfn.PERCENTILE.INC(Tabla1_Resueltas[CicleTime],0.85)</f>
        <v>28</v>
      </c>
      <c r="R1727" s="1">
        <f>_xlfn.PERCENTILE.INC(Tabla1_Resueltas[CicleTime],0.7)</f>
        <v>9</v>
      </c>
      <c r="S1727" s="1">
        <f>_xlfn.PERCENTILE.INC(Tabla1_Resueltas[CicleTime],0.5)</f>
        <v>3</v>
      </c>
    </row>
    <row r="1728" spans="1:19" x14ac:dyDescent="0.35">
      <c r="A1728" t="s">
        <v>19</v>
      </c>
      <c r="B1728" t="s">
        <v>2084</v>
      </c>
      <c r="C1728" t="s">
        <v>18</v>
      </c>
      <c r="D1728" t="s">
        <v>132</v>
      </c>
      <c r="E1728" t="s">
        <v>1772</v>
      </c>
      <c r="F1728">
        <v>4874461</v>
      </c>
      <c r="G1728" s="2">
        <v>44663</v>
      </c>
      <c r="H1728" s="2">
        <v>44679</v>
      </c>
      <c r="I1728" s="2"/>
      <c r="J1728" s="2"/>
      <c r="K1728" t="s">
        <v>1037</v>
      </c>
      <c r="L1728" s="2">
        <v>44663</v>
      </c>
      <c r="M1728" s="1">
        <f>Tabla1_Resueltas[[#This Row],[Resuelta]]-Tabla1_Resueltas[[#This Row],[Creada]]</f>
        <v>0</v>
      </c>
      <c r="N1728" s="1">
        <f>Tabla1_Resueltas[[#This Row],[Fecha Fin Escalado]]-Tabla1_Resueltas[[#This Row],[Fecha Inicio Escalado]]</f>
        <v>0</v>
      </c>
      <c r="O1728" s="1">
        <f>YEAR(Tabla1_Resueltas[[#This Row],[Resuelta]])</f>
        <v>2022</v>
      </c>
      <c r="P1728" s="1">
        <f>MONTH(Tabla1_Resueltas[[#This Row],[Resuelta]])</f>
        <v>4</v>
      </c>
      <c r="Q1728" s="1">
        <f>_xlfn.PERCENTILE.INC(Tabla1_Resueltas[CicleTime],0.85)</f>
        <v>28</v>
      </c>
      <c r="R1728" s="1">
        <f>_xlfn.PERCENTILE.INC(Tabla1_Resueltas[CicleTime],0.7)</f>
        <v>9</v>
      </c>
      <c r="S1728" s="1">
        <f>_xlfn.PERCENTILE.INC(Tabla1_Resueltas[CicleTime],0.5)</f>
        <v>3</v>
      </c>
    </row>
    <row r="1729" spans="1:19" x14ac:dyDescent="0.35">
      <c r="A1729" t="s">
        <v>19</v>
      </c>
      <c r="B1729" t="s">
        <v>2086</v>
      </c>
      <c r="C1729" t="s">
        <v>20</v>
      </c>
      <c r="D1729" t="s">
        <v>132</v>
      </c>
      <c r="E1729" t="s">
        <v>1773</v>
      </c>
      <c r="F1729">
        <v>4874362</v>
      </c>
      <c r="G1729" s="2">
        <v>44663</v>
      </c>
      <c r="H1729" s="2">
        <v>44680</v>
      </c>
      <c r="I1729" s="2">
        <v>44663</v>
      </c>
      <c r="J1729" s="2">
        <v>44664</v>
      </c>
      <c r="K1729" t="s">
        <v>1037</v>
      </c>
      <c r="L1729" s="2">
        <v>44664</v>
      </c>
      <c r="M1729" s="1">
        <f>Tabla1_Resueltas[[#This Row],[Resuelta]]-Tabla1_Resueltas[[#This Row],[Creada]]</f>
        <v>1</v>
      </c>
      <c r="N1729" s="1">
        <f>Tabla1_Resueltas[[#This Row],[Fecha Fin Escalado]]-Tabla1_Resueltas[[#This Row],[Fecha Inicio Escalado]]</f>
        <v>1</v>
      </c>
      <c r="O1729" s="1">
        <f>YEAR(Tabla1_Resueltas[[#This Row],[Resuelta]])</f>
        <v>2022</v>
      </c>
      <c r="P1729" s="1">
        <f>MONTH(Tabla1_Resueltas[[#This Row],[Resuelta]])</f>
        <v>4</v>
      </c>
      <c r="Q1729" s="1">
        <f>_xlfn.PERCENTILE.INC(Tabla1_Resueltas[CicleTime],0.85)</f>
        <v>28</v>
      </c>
      <c r="R1729" s="1">
        <f>_xlfn.PERCENTILE.INC(Tabla1_Resueltas[CicleTime],0.7)</f>
        <v>9</v>
      </c>
      <c r="S1729" s="1">
        <f>_xlfn.PERCENTILE.INC(Tabla1_Resueltas[CicleTime],0.5)</f>
        <v>3</v>
      </c>
    </row>
    <row r="1730" spans="1:19" x14ac:dyDescent="0.35">
      <c r="A1730" t="s">
        <v>19</v>
      </c>
      <c r="B1730" t="s">
        <v>2090</v>
      </c>
      <c r="C1730" t="s">
        <v>18</v>
      </c>
      <c r="D1730" t="s">
        <v>132</v>
      </c>
      <c r="E1730" t="s">
        <v>1774</v>
      </c>
      <c r="F1730">
        <v>4867524</v>
      </c>
      <c r="G1730" s="2">
        <v>44662</v>
      </c>
      <c r="H1730" s="2">
        <v>44678</v>
      </c>
      <c r="I1730" s="2">
        <v>44662</v>
      </c>
      <c r="J1730" s="2">
        <v>44662</v>
      </c>
      <c r="K1730" t="s">
        <v>1037</v>
      </c>
      <c r="L1730" s="2">
        <v>44662</v>
      </c>
      <c r="M1730" s="1">
        <f>Tabla1_Resueltas[[#This Row],[Resuelta]]-Tabla1_Resueltas[[#This Row],[Creada]]</f>
        <v>0</v>
      </c>
      <c r="N1730" s="1">
        <f>Tabla1_Resueltas[[#This Row],[Fecha Fin Escalado]]-Tabla1_Resueltas[[#This Row],[Fecha Inicio Escalado]]</f>
        <v>0</v>
      </c>
      <c r="O1730" s="1">
        <f>YEAR(Tabla1_Resueltas[[#This Row],[Resuelta]])</f>
        <v>2022</v>
      </c>
      <c r="P1730" s="1">
        <f>MONTH(Tabla1_Resueltas[[#This Row],[Resuelta]])</f>
        <v>4</v>
      </c>
      <c r="Q1730" s="1">
        <f>_xlfn.PERCENTILE.INC(Tabla1_Resueltas[CicleTime],0.85)</f>
        <v>28</v>
      </c>
      <c r="R1730" s="1">
        <f>_xlfn.PERCENTILE.INC(Tabla1_Resueltas[CicleTime],0.7)</f>
        <v>9</v>
      </c>
      <c r="S1730" s="1">
        <f>_xlfn.PERCENTILE.INC(Tabla1_Resueltas[CicleTime],0.5)</f>
        <v>3</v>
      </c>
    </row>
    <row r="1731" spans="1:19" x14ac:dyDescent="0.35">
      <c r="A1731" t="s">
        <v>19</v>
      </c>
      <c r="B1731" t="s">
        <v>2090</v>
      </c>
      <c r="C1731" t="s">
        <v>18</v>
      </c>
      <c r="D1731" t="s">
        <v>132</v>
      </c>
      <c r="E1731" t="s">
        <v>1775</v>
      </c>
      <c r="F1731">
        <v>4864233</v>
      </c>
      <c r="G1731" s="2">
        <v>44660</v>
      </c>
      <c r="H1731" s="2">
        <v>44689</v>
      </c>
      <c r="I1731" s="2"/>
      <c r="J1731" s="2"/>
      <c r="K1731" t="s">
        <v>1037</v>
      </c>
      <c r="L1731" s="2">
        <v>44673</v>
      </c>
      <c r="M1731" s="1">
        <f>Tabla1_Resueltas[[#This Row],[Resuelta]]-Tabla1_Resueltas[[#This Row],[Creada]]</f>
        <v>13</v>
      </c>
      <c r="N1731" s="1">
        <f>Tabla1_Resueltas[[#This Row],[Fecha Fin Escalado]]-Tabla1_Resueltas[[#This Row],[Fecha Inicio Escalado]]</f>
        <v>0</v>
      </c>
      <c r="O1731" s="1">
        <f>YEAR(Tabla1_Resueltas[[#This Row],[Resuelta]])</f>
        <v>2022</v>
      </c>
      <c r="P1731" s="1">
        <f>MONTH(Tabla1_Resueltas[[#This Row],[Resuelta]])</f>
        <v>4</v>
      </c>
      <c r="Q1731" s="1">
        <f>_xlfn.PERCENTILE.INC(Tabla1_Resueltas[CicleTime],0.85)</f>
        <v>28</v>
      </c>
      <c r="R1731" s="1">
        <f>_xlfn.PERCENTILE.INC(Tabla1_Resueltas[CicleTime],0.7)</f>
        <v>9</v>
      </c>
      <c r="S1731" s="1">
        <f>_xlfn.PERCENTILE.INC(Tabla1_Resueltas[CicleTime],0.5)</f>
        <v>3</v>
      </c>
    </row>
    <row r="1732" spans="1:19" x14ac:dyDescent="0.35">
      <c r="A1732" t="s">
        <v>19</v>
      </c>
      <c r="B1732" t="s">
        <v>2089</v>
      </c>
      <c r="C1732" t="s">
        <v>20</v>
      </c>
      <c r="D1732" t="s">
        <v>132</v>
      </c>
      <c r="E1732" t="s">
        <v>1776</v>
      </c>
      <c r="F1732">
        <v>4861902</v>
      </c>
      <c r="G1732" s="2">
        <v>44659</v>
      </c>
      <c r="H1732" s="2">
        <v>44680</v>
      </c>
      <c r="I1732" s="2">
        <v>44659</v>
      </c>
      <c r="J1732" s="2">
        <v>44664</v>
      </c>
      <c r="K1732" t="s">
        <v>1037</v>
      </c>
      <c r="L1732" s="2">
        <v>44664</v>
      </c>
      <c r="M1732" s="1">
        <f>Tabla1_Resueltas[[#This Row],[Resuelta]]-Tabla1_Resueltas[[#This Row],[Creada]]</f>
        <v>5</v>
      </c>
      <c r="N1732" s="1">
        <f>Tabla1_Resueltas[[#This Row],[Fecha Fin Escalado]]-Tabla1_Resueltas[[#This Row],[Fecha Inicio Escalado]]</f>
        <v>5</v>
      </c>
      <c r="O1732" s="1">
        <f>YEAR(Tabla1_Resueltas[[#This Row],[Resuelta]])</f>
        <v>2022</v>
      </c>
      <c r="P1732" s="1">
        <f>MONTH(Tabla1_Resueltas[[#This Row],[Resuelta]])</f>
        <v>4</v>
      </c>
      <c r="Q1732" s="1">
        <f>_xlfn.PERCENTILE.INC(Tabla1_Resueltas[CicleTime],0.85)</f>
        <v>28</v>
      </c>
      <c r="R1732" s="1">
        <f>_xlfn.PERCENTILE.INC(Tabla1_Resueltas[CicleTime],0.7)</f>
        <v>9</v>
      </c>
      <c r="S1732" s="1">
        <f>_xlfn.PERCENTILE.INC(Tabla1_Resueltas[CicleTime],0.5)</f>
        <v>3</v>
      </c>
    </row>
    <row r="1733" spans="1:19" x14ac:dyDescent="0.35">
      <c r="A1733" t="s">
        <v>17</v>
      </c>
      <c r="B1733" t="s">
        <v>2104</v>
      </c>
      <c r="C1733" t="s">
        <v>18</v>
      </c>
      <c r="D1733" t="s">
        <v>132</v>
      </c>
      <c r="E1733" t="s">
        <v>1777</v>
      </c>
      <c r="F1733">
        <v>4859591</v>
      </c>
      <c r="G1733" s="2">
        <v>44659</v>
      </c>
      <c r="H1733" s="2">
        <v>44675</v>
      </c>
      <c r="I1733" s="2"/>
      <c r="J1733" s="2"/>
      <c r="K1733" t="s">
        <v>1037</v>
      </c>
      <c r="L1733" s="2">
        <v>44659</v>
      </c>
      <c r="M1733" s="1">
        <f>Tabla1_Resueltas[[#This Row],[Resuelta]]-Tabla1_Resueltas[[#This Row],[Creada]]</f>
        <v>0</v>
      </c>
      <c r="N1733" s="1">
        <f>Tabla1_Resueltas[[#This Row],[Fecha Fin Escalado]]-Tabla1_Resueltas[[#This Row],[Fecha Inicio Escalado]]</f>
        <v>0</v>
      </c>
      <c r="O1733" s="1">
        <f>YEAR(Tabla1_Resueltas[[#This Row],[Resuelta]])</f>
        <v>2022</v>
      </c>
      <c r="P1733" s="1">
        <f>MONTH(Tabla1_Resueltas[[#This Row],[Resuelta]])</f>
        <v>4</v>
      </c>
      <c r="Q1733" s="1">
        <f>_xlfn.PERCENTILE.INC(Tabla1_Resueltas[CicleTime],0.85)</f>
        <v>28</v>
      </c>
      <c r="R1733" s="1">
        <f>_xlfn.PERCENTILE.INC(Tabla1_Resueltas[CicleTime],0.7)</f>
        <v>9</v>
      </c>
      <c r="S1733" s="1">
        <f>_xlfn.PERCENTILE.INC(Tabla1_Resueltas[CicleTime],0.5)</f>
        <v>3</v>
      </c>
    </row>
    <row r="1734" spans="1:19" x14ac:dyDescent="0.35">
      <c r="A1734" t="s">
        <v>19</v>
      </c>
      <c r="B1734" t="s">
        <v>2084</v>
      </c>
      <c r="C1734" t="s">
        <v>20</v>
      </c>
      <c r="D1734" t="s">
        <v>132</v>
      </c>
      <c r="E1734" t="s">
        <v>1778</v>
      </c>
      <c r="F1734">
        <v>4858901</v>
      </c>
      <c r="G1734" s="2">
        <v>44659</v>
      </c>
      <c r="H1734" s="2">
        <v>44678</v>
      </c>
      <c r="I1734" s="2">
        <v>44659</v>
      </c>
      <c r="J1734" s="2">
        <v>44662</v>
      </c>
      <c r="K1734" t="s">
        <v>1037</v>
      </c>
      <c r="L1734" s="2">
        <v>44662</v>
      </c>
      <c r="M1734" s="1">
        <f>Tabla1_Resueltas[[#This Row],[Resuelta]]-Tabla1_Resueltas[[#This Row],[Creada]]</f>
        <v>3</v>
      </c>
      <c r="N1734" s="1">
        <f>Tabla1_Resueltas[[#This Row],[Fecha Fin Escalado]]-Tabla1_Resueltas[[#This Row],[Fecha Inicio Escalado]]</f>
        <v>3</v>
      </c>
      <c r="O1734" s="1">
        <f>YEAR(Tabla1_Resueltas[[#This Row],[Resuelta]])</f>
        <v>2022</v>
      </c>
      <c r="P1734" s="1">
        <f>MONTH(Tabla1_Resueltas[[#This Row],[Resuelta]])</f>
        <v>4</v>
      </c>
      <c r="Q1734" s="1">
        <f>_xlfn.PERCENTILE.INC(Tabla1_Resueltas[CicleTime],0.85)</f>
        <v>28</v>
      </c>
      <c r="R1734" s="1">
        <f>_xlfn.PERCENTILE.INC(Tabla1_Resueltas[CicleTime],0.7)</f>
        <v>9</v>
      </c>
      <c r="S1734" s="1">
        <f>_xlfn.PERCENTILE.INC(Tabla1_Resueltas[CicleTime],0.5)</f>
        <v>3</v>
      </c>
    </row>
    <row r="1735" spans="1:19" x14ac:dyDescent="0.35">
      <c r="A1735" t="s">
        <v>19</v>
      </c>
      <c r="B1735" t="s">
        <v>2088</v>
      </c>
      <c r="C1735" t="s">
        <v>43</v>
      </c>
      <c r="D1735" t="s">
        <v>132</v>
      </c>
      <c r="E1735" t="s">
        <v>1779</v>
      </c>
      <c r="F1735">
        <v>4859064</v>
      </c>
      <c r="G1735" s="2">
        <v>44659</v>
      </c>
      <c r="H1735" s="2">
        <v>44675</v>
      </c>
      <c r="I1735" s="2">
        <v>44659</v>
      </c>
      <c r="J1735" s="2">
        <v>44659</v>
      </c>
      <c r="K1735" t="s">
        <v>1037</v>
      </c>
      <c r="L1735" s="2">
        <v>44659</v>
      </c>
      <c r="M1735" s="1">
        <f>Tabla1_Resueltas[[#This Row],[Resuelta]]-Tabla1_Resueltas[[#This Row],[Creada]]</f>
        <v>0</v>
      </c>
      <c r="N1735" s="1">
        <f>Tabla1_Resueltas[[#This Row],[Fecha Fin Escalado]]-Tabla1_Resueltas[[#This Row],[Fecha Inicio Escalado]]</f>
        <v>0</v>
      </c>
      <c r="O1735" s="1">
        <f>YEAR(Tabla1_Resueltas[[#This Row],[Resuelta]])</f>
        <v>2022</v>
      </c>
      <c r="P1735" s="1">
        <f>MONTH(Tabla1_Resueltas[[#This Row],[Resuelta]])</f>
        <v>4</v>
      </c>
      <c r="Q1735" s="1">
        <f>_xlfn.PERCENTILE.INC(Tabla1_Resueltas[CicleTime],0.85)</f>
        <v>28</v>
      </c>
      <c r="R1735" s="1">
        <f>_xlfn.PERCENTILE.INC(Tabla1_Resueltas[CicleTime],0.7)</f>
        <v>9</v>
      </c>
      <c r="S1735" s="1">
        <f>_xlfn.PERCENTILE.INC(Tabla1_Resueltas[CicleTime],0.5)</f>
        <v>3</v>
      </c>
    </row>
    <row r="1736" spans="1:19" x14ac:dyDescent="0.35">
      <c r="A1736" t="s">
        <v>19</v>
      </c>
      <c r="B1736" t="s">
        <v>2090</v>
      </c>
      <c r="C1736" t="s">
        <v>18</v>
      </c>
      <c r="D1736" t="s">
        <v>132</v>
      </c>
      <c r="E1736" t="s">
        <v>1780</v>
      </c>
      <c r="F1736">
        <v>4857344</v>
      </c>
      <c r="G1736" s="2">
        <v>44658</v>
      </c>
      <c r="H1736" s="2">
        <v>44674</v>
      </c>
      <c r="I1736" s="2"/>
      <c r="J1736" s="2"/>
      <c r="K1736" t="s">
        <v>1037</v>
      </c>
      <c r="L1736" s="2">
        <v>44673</v>
      </c>
      <c r="M1736" s="1">
        <f>Tabla1_Resueltas[[#This Row],[Resuelta]]-Tabla1_Resueltas[[#This Row],[Creada]]</f>
        <v>15</v>
      </c>
      <c r="N1736" s="1">
        <f>Tabla1_Resueltas[[#This Row],[Fecha Fin Escalado]]-Tabla1_Resueltas[[#This Row],[Fecha Inicio Escalado]]</f>
        <v>0</v>
      </c>
      <c r="O1736" s="1">
        <f>YEAR(Tabla1_Resueltas[[#This Row],[Resuelta]])</f>
        <v>2022</v>
      </c>
      <c r="P1736" s="1">
        <f>MONTH(Tabla1_Resueltas[[#This Row],[Resuelta]])</f>
        <v>4</v>
      </c>
      <c r="Q1736" s="1">
        <f>_xlfn.PERCENTILE.INC(Tabla1_Resueltas[CicleTime],0.85)</f>
        <v>28</v>
      </c>
      <c r="R1736" s="1">
        <f>_xlfn.PERCENTILE.INC(Tabla1_Resueltas[CicleTime],0.7)</f>
        <v>9</v>
      </c>
      <c r="S1736" s="1">
        <f>_xlfn.PERCENTILE.INC(Tabla1_Resueltas[CicleTime],0.5)</f>
        <v>3</v>
      </c>
    </row>
    <row r="1737" spans="1:19" x14ac:dyDescent="0.35">
      <c r="A1737" t="s">
        <v>19</v>
      </c>
      <c r="B1737" t="s">
        <v>2086</v>
      </c>
      <c r="C1737" t="s">
        <v>20</v>
      </c>
      <c r="D1737" t="s">
        <v>132</v>
      </c>
      <c r="E1737" t="s">
        <v>1781</v>
      </c>
      <c r="F1737">
        <v>4856114</v>
      </c>
      <c r="G1737" s="2">
        <v>44658</v>
      </c>
      <c r="H1737" s="2">
        <v>44678</v>
      </c>
      <c r="I1737" s="2">
        <v>44658</v>
      </c>
      <c r="J1737" s="2">
        <v>44662</v>
      </c>
      <c r="K1737" t="s">
        <v>1037</v>
      </c>
      <c r="L1737" s="2">
        <v>44662</v>
      </c>
      <c r="M1737" s="1">
        <f>Tabla1_Resueltas[[#This Row],[Resuelta]]-Tabla1_Resueltas[[#This Row],[Creada]]</f>
        <v>4</v>
      </c>
      <c r="N1737" s="1">
        <f>Tabla1_Resueltas[[#This Row],[Fecha Fin Escalado]]-Tabla1_Resueltas[[#This Row],[Fecha Inicio Escalado]]</f>
        <v>4</v>
      </c>
      <c r="O1737" s="1">
        <f>YEAR(Tabla1_Resueltas[[#This Row],[Resuelta]])</f>
        <v>2022</v>
      </c>
      <c r="P1737" s="1">
        <f>MONTH(Tabla1_Resueltas[[#This Row],[Resuelta]])</f>
        <v>4</v>
      </c>
      <c r="Q1737" s="1">
        <f>_xlfn.PERCENTILE.INC(Tabla1_Resueltas[CicleTime],0.85)</f>
        <v>28</v>
      </c>
      <c r="R1737" s="1">
        <f>_xlfn.PERCENTILE.INC(Tabla1_Resueltas[CicleTime],0.7)</f>
        <v>9</v>
      </c>
      <c r="S1737" s="1">
        <f>_xlfn.PERCENTILE.INC(Tabla1_Resueltas[CicleTime],0.5)</f>
        <v>3</v>
      </c>
    </row>
    <row r="1738" spans="1:19" x14ac:dyDescent="0.35">
      <c r="A1738" t="s">
        <v>17</v>
      </c>
      <c r="B1738" t="s">
        <v>2083</v>
      </c>
      <c r="C1738" t="s">
        <v>20</v>
      </c>
      <c r="D1738" t="s">
        <v>132</v>
      </c>
      <c r="E1738" t="s">
        <v>1782</v>
      </c>
      <c r="F1738">
        <v>4855593</v>
      </c>
      <c r="G1738" s="2">
        <v>44658</v>
      </c>
      <c r="H1738" s="2">
        <v>44674</v>
      </c>
      <c r="I1738" s="2"/>
      <c r="J1738" s="2"/>
      <c r="K1738" t="s">
        <v>1037</v>
      </c>
      <c r="L1738" s="2">
        <v>44658</v>
      </c>
      <c r="M1738" s="1">
        <f>Tabla1_Resueltas[[#This Row],[Resuelta]]-Tabla1_Resueltas[[#This Row],[Creada]]</f>
        <v>0</v>
      </c>
      <c r="N1738" s="1">
        <f>Tabla1_Resueltas[[#This Row],[Fecha Fin Escalado]]-Tabla1_Resueltas[[#This Row],[Fecha Inicio Escalado]]</f>
        <v>0</v>
      </c>
      <c r="O1738" s="1">
        <f>YEAR(Tabla1_Resueltas[[#This Row],[Resuelta]])</f>
        <v>2022</v>
      </c>
      <c r="P1738" s="1">
        <f>MONTH(Tabla1_Resueltas[[#This Row],[Resuelta]])</f>
        <v>4</v>
      </c>
      <c r="Q1738" s="1">
        <f>_xlfn.PERCENTILE.INC(Tabla1_Resueltas[CicleTime],0.85)</f>
        <v>28</v>
      </c>
      <c r="R1738" s="1">
        <f>_xlfn.PERCENTILE.INC(Tabla1_Resueltas[CicleTime],0.7)</f>
        <v>9</v>
      </c>
      <c r="S1738" s="1">
        <f>_xlfn.PERCENTILE.INC(Tabla1_Resueltas[CicleTime],0.5)</f>
        <v>3</v>
      </c>
    </row>
    <row r="1739" spans="1:19" x14ac:dyDescent="0.35">
      <c r="A1739" t="s">
        <v>19</v>
      </c>
      <c r="B1739" t="s">
        <v>2090</v>
      </c>
      <c r="C1739" t="s">
        <v>18</v>
      </c>
      <c r="D1739" t="s">
        <v>132</v>
      </c>
      <c r="E1739" t="s">
        <v>1783</v>
      </c>
      <c r="F1739">
        <v>4855055</v>
      </c>
      <c r="G1739" s="2">
        <v>44658</v>
      </c>
      <c r="H1739" s="2">
        <v>44689</v>
      </c>
      <c r="I1739" s="2"/>
      <c r="J1739" s="2"/>
      <c r="K1739" t="s">
        <v>1037</v>
      </c>
      <c r="L1739" s="2">
        <v>44673</v>
      </c>
      <c r="M1739" s="1">
        <f>Tabla1_Resueltas[[#This Row],[Resuelta]]-Tabla1_Resueltas[[#This Row],[Creada]]</f>
        <v>15</v>
      </c>
      <c r="N1739" s="1">
        <f>Tabla1_Resueltas[[#This Row],[Fecha Fin Escalado]]-Tabla1_Resueltas[[#This Row],[Fecha Inicio Escalado]]</f>
        <v>0</v>
      </c>
      <c r="O1739" s="1">
        <f>YEAR(Tabla1_Resueltas[[#This Row],[Resuelta]])</f>
        <v>2022</v>
      </c>
      <c r="P1739" s="1">
        <f>MONTH(Tabla1_Resueltas[[#This Row],[Resuelta]])</f>
        <v>4</v>
      </c>
      <c r="Q1739" s="1">
        <f>_xlfn.PERCENTILE.INC(Tabla1_Resueltas[CicleTime],0.85)</f>
        <v>28</v>
      </c>
      <c r="R1739" s="1">
        <f>_xlfn.PERCENTILE.INC(Tabla1_Resueltas[CicleTime],0.7)</f>
        <v>9</v>
      </c>
      <c r="S1739" s="1">
        <f>_xlfn.PERCENTILE.INC(Tabla1_Resueltas[CicleTime],0.5)</f>
        <v>3</v>
      </c>
    </row>
    <row r="1740" spans="1:19" x14ac:dyDescent="0.35">
      <c r="A1740" t="s">
        <v>19</v>
      </c>
      <c r="B1740" t="s">
        <v>2084</v>
      </c>
      <c r="C1740" t="s">
        <v>20</v>
      </c>
      <c r="D1740" t="s">
        <v>132</v>
      </c>
      <c r="E1740" t="s">
        <v>1784</v>
      </c>
      <c r="F1740">
        <v>4854132</v>
      </c>
      <c r="G1740" s="2">
        <v>44658</v>
      </c>
      <c r="H1740" s="2">
        <v>44775</v>
      </c>
      <c r="I1740" s="2">
        <v>44658</v>
      </c>
      <c r="J1740" s="2">
        <v>44676</v>
      </c>
      <c r="K1740" t="s">
        <v>1037</v>
      </c>
      <c r="L1740" s="2">
        <v>44676</v>
      </c>
      <c r="M1740" s="1">
        <f>Tabla1_Resueltas[[#This Row],[Resuelta]]-Tabla1_Resueltas[[#This Row],[Creada]]</f>
        <v>18</v>
      </c>
      <c r="N1740" s="1">
        <f>Tabla1_Resueltas[[#This Row],[Fecha Fin Escalado]]-Tabla1_Resueltas[[#This Row],[Fecha Inicio Escalado]]</f>
        <v>18</v>
      </c>
      <c r="O1740" s="1">
        <f>YEAR(Tabla1_Resueltas[[#This Row],[Resuelta]])</f>
        <v>2022</v>
      </c>
      <c r="P1740" s="1">
        <f>MONTH(Tabla1_Resueltas[[#This Row],[Resuelta]])</f>
        <v>4</v>
      </c>
      <c r="Q1740" s="1">
        <f>_xlfn.PERCENTILE.INC(Tabla1_Resueltas[CicleTime],0.85)</f>
        <v>28</v>
      </c>
      <c r="R1740" s="1">
        <f>_xlfn.PERCENTILE.INC(Tabla1_Resueltas[CicleTime],0.7)</f>
        <v>9</v>
      </c>
      <c r="S1740" s="1">
        <f>_xlfn.PERCENTILE.INC(Tabla1_Resueltas[CicleTime],0.5)</f>
        <v>3</v>
      </c>
    </row>
    <row r="1741" spans="1:19" x14ac:dyDescent="0.35">
      <c r="A1741" t="s">
        <v>19</v>
      </c>
      <c r="B1741" t="s">
        <v>2084</v>
      </c>
      <c r="C1741" t="s">
        <v>20</v>
      </c>
      <c r="D1741" t="s">
        <v>132</v>
      </c>
      <c r="E1741" t="s">
        <v>1785</v>
      </c>
      <c r="F1741">
        <v>4853346</v>
      </c>
      <c r="G1741" s="2">
        <v>44658</v>
      </c>
      <c r="H1741" s="2">
        <v>44679</v>
      </c>
      <c r="I1741" s="2">
        <v>44658</v>
      </c>
      <c r="J1741" s="2">
        <v>44663</v>
      </c>
      <c r="K1741" t="s">
        <v>1037</v>
      </c>
      <c r="L1741" s="2">
        <v>44663</v>
      </c>
      <c r="M1741" s="1">
        <f>Tabla1_Resueltas[[#This Row],[Resuelta]]-Tabla1_Resueltas[[#This Row],[Creada]]</f>
        <v>5</v>
      </c>
      <c r="N1741" s="1">
        <f>Tabla1_Resueltas[[#This Row],[Fecha Fin Escalado]]-Tabla1_Resueltas[[#This Row],[Fecha Inicio Escalado]]</f>
        <v>5</v>
      </c>
      <c r="O1741" s="1">
        <f>YEAR(Tabla1_Resueltas[[#This Row],[Resuelta]])</f>
        <v>2022</v>
      </c>
      <c r="P1741" s="1">
        <f>MONTH(Tabla1_Resueltas[[#This Row],[Resuelta]])</f>
        <v>4</v>
      </c>
      <c r="Q1741" s="1">
        <f>_xlfn.PERCENTILE.INC(Tabla1_Resueltas[CicleTime],0.85)</f>
        <v>28</v>
      </c>
      <c r="R1741" s="1">
        <f>_xlfn.PERCENTILE.INC(Tabla1_Resueltas[CicleTime],0.7)</f>
        <v>9</v>
      </c>
      <c r="S1741" s="1">
        <f>_xlfn.PERCENTILE.INC(Tabla1_Resueltas[CicleTime],0.5)</f>
        <v>3</v>
      </c>
    </row>
    <row r="1742" spans="1:19" x14ac:dyDescent="0.35">
      <c r="A1742" t="s">
        <v>19</v>
      </c>
      <c r="B1742" t="s">
        <v>2086</v>
      </c>
      <c r="C1742" t="s">
        <v>20</v>
      </c>
      <c r="D1742" t="s">
        <v>132</v>
      </c>
      <c r="E1742" t="s">
        <v>1786</v>
      </c>
      <c r="F1742">
        <v>4851947</v>
      </c>
      <c r="G1742" s="2">
        <v>44658</v>
      </c>
      <c r="H1742" s="2">
        <v>44674</v>
      </c>
      <c r="I1742" s="2"/>
      <c r="J1742" s="2"/>
      <c r="K1742" t="s">
        <v>1037</v>
      </c>
      <c r="L1742" s="2">
        <v>44658</v>
      </c>
      <c r="M1742" s="1">
        <f>Tabla1_Resueltas[[#This Row],[Resuelta]]-Tabla1_Resueltas[[#This Row],[Creada]]</f>
        <v>0</v>
      </c>
      <c r="N1742" s="1">
        <f>Tabla1_Resueltas[[#This Row],[Fecha Fin Escalado]]-Tabla1_Resueltas[[#This Row],[Fecha Inicio Escalado]]</f>
        <v>0</v>
      </c>
      <c r="O1742" s="1">
        <f>YEAR(Tabla1_Resueltas[[#This Row],[Resuelta]])</f>
        <v>2022</v>
      </c>
      <c r="P1742" s="1">
        <f>MONTH(Tabla1_Resueltas[[#This Row],[Resuelta]])</f>
        <v>4</v>
      </c>
      <c r="Q1742" s="1">
        <f>_xlfn.PERCENTILE.INC(Tabla1_Resueltas[CicleTime],0.85)</f>
        <v>28</v>
      </c>
      <c r="R1742" s="1">
        <f>_xlfn.PERCENTILE.INC(Tabla1_Resueltas[CicleTime],0.7)</f>
        <v>9</v>
      </c>
      <c r="S1742" s="1">
        <f>_xlfn.PERCENTILE.INC(Tabla1_Resueltas[CicleTime],0.5)</f>
        <v>3</v>
      </c>
    </row>
    <row r="1743" spans="1:19" x14ac:dyDescent="0.35">
      <c r="A1743" t="s">
        <v>19</v>
      </c>
      <c r="B1743" t="s">
        <v>2084</v>
      </c>
      <c r="C1743" t="s">
        <v>20</v>
      </c>
      <c r="D1743" t="s">
        <v>132</v>
      </c>
      <c r="E1743" t="s">
        <v>1787</v>
      </c>
      <c r="F1743">
        <v>4851764</v>
      </c>
      <c r="G1743" s="2">
        <v>44658</v>
      </c>
      <c r="H1743" s="2">
        <v>44680</v>
      </c>
      <c r="I1743" s="2">
        <v>44658</v>
      </c>
      <c r="J1743" s="2">
        <v>44664</v>
      </c>
      <c r="K1743" t="s">
        <v>1037</v>
      </c>
      <c r="L1743" s="2">
        <v>44664</v>
      </c>
      <c r="M1743" s="1">
        <f>Tabla1_Resueltas[[#This Row],[Resuelta]]-Tabla1_Resueltas[[#This Row],[Creada]]</f>
        <v>6</v>
      </c>
      <c r="N1743" s="1">
        <f>Tabla1_Resueltas[[#This Row],[Fecha Fin Escalado]]-Tabla1_Resueltas[[#This Row],[Fecha Inicio Escalado]]</f>
        <v>6</v>
      </c>
      <c r="O1743" s="1">
        <f>YEAR(Tabla1_Resueltas[[#This Row],[Resuelta]])</f>
        <v>2022</v>
      </c>
      <c r="P1743" s="1">
        <f>MONTH(Tabla1_Resueltas[[#This Row],[Resuelta]])</f>
        <v>4</v>
      </c>
      <c r="Q1743" s="1">
        <f>_xlfn.PERCENTILE.INC(Tabla1_Resueltas[CicleTime],0.85)</f>
        <v>28</v>
      </c>
      <c r="R1743" s="1">
        <f>_xlfn.PERCENTILE.INC(Tabla1_Resueltas[CicleTime],0.7)</f>
        <v>9</v>
      </c>
      <c r="S1743" s="1">
        <f>_xlfn.PERCENTILE.INC(Tabla1_Resueltas[CicleTime],0.5)</f>
        <v>3</v>
      </c>
    </row>
    <row r="1744" spans="1:19" x14ac:dyDescent="0.35">
      <c r="A1744" t="s">
        <v>19</v>
      </c>
      <c r="B1744" t="s">
        <v>2086</v>
      </c>
      <c r="C1744" t="s">
        <v>20</v>
      </c>
      <c r="D1744" t="s">
        <v>132</v>
      </c>
      <c r="E1744" t="s">
        <v>1788</v>
      </c>
      <c r="F1744">
        <v>4851929</v>
      </c>
      <c r="G1744" s="2">
        <v>44658</v>
      </c>
      <c r="H1744" s="2">
        <v>44675</v>
      </c>
      <c r="I1744" s="2">
        <v>44658</v>
      </c>
      <c r="J1744" s="2">
        <v>44659</v>
      </c>
      <c r="K1744" t="s">
        <v>1037</v>
      </c>
      <c r="L1744" s="2">
        <v>44659</v>
      </c>
      <c r="M1744" s="1">
        <f>Tabla1_Resueltas[[#This Row],[Resuelta]]-Tabla1_Resueltas[[#This Row],[Creada]]</f>
        <v>1</v>
      </c>
      <c r="N1744" s="1">
        <f>Tabla1_Resueltas[[#This Row],[Fecha Fin Escalado]]-Tabla1_Resueltas[[#This Row],[Fecha Inicio Escalado]]</f>
        <v>1</v>
      </c>
      <c r="O1744" s="1">
        <f>YEAR(Tabla1_Resueltas[[#This Row],[Resuelta]])</f>
        <v>2022</v>
      </c>
      <c r="P1744" s="1">
        <f>MONTH(Tabla1_Resueltas[[#This Row],[Resuelta]])</f>
        <v>4</v>
      </c>
      <c r="Q1744" s="1">
        <f>_xlfn.PERCENTILE.INC(Tabla1_Resueltas[CicleTime],0.85)</f>
        <v>28</v>
      </c>
      <c r="R1744" s="1">
        <f>_xlfn.PERCENTILE.INC(Tabla1_Resueltas[CicleTime],0.7)</f>
        <v>9</v>
      </c>
      <c r="S1744" s="1">
        <f>_xlfn.PERCENTILE.INC(Tabla1_Resueltas[CicleTime],0.5)</f>
        <v>3</v>
      </c>
    </row>
    <row r="1745" spans="1:19" x14ac:dyDescent="0.35">
      <c r="A1745" t="s">
        <v>19</v>
      </c>
      <c r="B1745" t="s">
        <v>2090</v>
      </c>
      <c r="C1745" t="s">
        <v>18</v>
      </c>
      <c r="D1745" t="s">
        <v>132</v>
      </c>
      <c r="E1745" t="s">
        <v>1789</v>
      </c>
      <c r="F1745">
        <v>4850099</v>
      </c>
      <c r="G1745" s="2">
        <v>44657</v>
      </c>
      <c r="H1745" s="2">
        <v>44687</v>
      </c>
      <c r="I1745" s="2">
        <v>44671</v>
      </c>
      <c r="J1745" s="2">
        <v>44671</v>
      </c>
      <c r="K1745" t="s">
        <v>1037</v>
      </c>
      <c r="L1745" s="2">
        <v>44671</v>
      </c>
      <c r="M1745" s="1">
        <f>Tabla1_Resueltas[[#This Row],[Resuelta]]-Tabla1_Resueltas[[#This Row],[Creada]]</f>
        <v>14</v>
      </c>
      <c r="N1745" s="1">
        <f>Tabla1_Resueltas[[#This Row],[Fecha Fin Escalado]]-Tabla1_Resueltas[[#This Row],[Fecha Inicio Escalado]]</f>
        <v>0</v>
      </c>
      <c r="O1745" s="1">
        <f>YEAR(Tabla1_Resueltas[[#This Row],[Resuelta]])</f>
        <v>2022</v>
      </c>
      <c r="P1745" s="1">
        <f>MONTH(Tabla1_Resueltas[[#This Row],[Resuelta]])</f>
        <v>4</v>
      </c>
      <c r="Q1745" s="1">
        <f>_xlfn.PERCENTILE.INC(Tabla1_Resueltas[CicleTime],0.85)</f>
        <v>28</v>
      </c>
      <c r="R1745" s="1">
        <f>_xlfn.PERCENTILE.INC(Tabla1_Resueltas[CicleTime],0.7)</f>
        <v>9</v>
      </c>
      <c r="S1745" s="1">
        <f>_xlfn.PERCENTILE.INC(Tabla1_Resueltas[CicleTime],0.5)</f>
        <v>3</v>
      </c>
    </row>
    <row r="1746" spans="1:19" x14ac:dyDescent="0.35">
      <c r="A1746" t="s">
        <v>19</v>
      </c>
      <c r="B1746" t="s">
        <v>2090</v>
      </c>
      <c r="C1746" t="s">
        <v>18</v>
      </c>
      <c r="D1746" t="s">
        <v>132</v>
      </c>
      <c r="E1746" t="s">
        <v>1790</v>
      </c>
      <c r="F1746">
        <v>4847764</v>
      </c>
      <c r="G1746" s="2">
        <v>44657</v>
      </c>
      <c r="H1746" s="2">
        <v>44677</v>
      </c>
      <c r="I1746" s="2"/>
      <c r="J1746" s="2"/>
      <c r="K1746" t="s">
        <v>1037</v>
      </c>
      <c r="L1746" s="2">
        <v>44673</v>
      </c>
      <c r="M1746" s="1">
        <f>Tabla1_Resueltas[[#This Row],[Resuelta]]-Tabla1_Resueltas[[#This Row],[Creada]]</f>
        <v>16</v>
      </c>
      <c r="N1746" s="1">
        <f>Tabla1_Resueltas[[#This Row],[Fecha Fin Escalado]]-Tabla1_Resueltas[[#This Row],[Fecha Inicio Escalado]]</f>
        <v>0</v>
      </c>
      <c r="O1746" s="1">
        <f>YEAR(Tabla1_Resueltas[[#This Row],[Resuelta]])</f>
        <v>2022</v>
      </c>
      <c r="P1746" s="1">
        <f>MONTH(Tabla1_Resueltas[[#This Row],[Resuelta]])</f>
        <v>4</v>
      </c>
      <c r="Q1746" s="1">
        <f>_xlfn.PERCENTILE.INC(Tabla1_Resueltas[CicleTime],0.85)</f>
        <v>28</v>
      </c>
      <c r="R1746" s="1">
        <f>_xlfn.PERCENTILE.INC(Tabla1_Resueltas[CicleTime],0.7)</f>
        <v>9</v>
      </c>
      <c r="S1746" s="1">
        <f>_xlfn.PERCENTILE.INC(Tabla1_Resueltas[CicleTime],0.5)</f>
        <v>3</v>
      </c>
    </row>
    <row r="1747" spans="1:19" x14ac:dyDescent="0.35">
      <c r="A1747" t="s">
        <v>19</v>
      </c>
      <c r="B1747" t="s">
        <v>2084</v>
      </c>
      <c r="C1747" t="s">
        <v>20</v>
      </c>
      <c r="D1747" t="s">
        <v>132</v>
      </c>
      <c r="E1747" t="s">
        <v>1791</v>
      </c>
      <c r="F1747">
        <v>4844386</v>
      </c>
      <c r="G1747" s="2">
        <v>44657</v>
      </c>
      <c r="H1747" s="2">
        <v>44674</v>
      </c>
      <c r="I1747" s="2">
        <v>44657</v>
      </c>
      <c r="J1747" s="2">
        <v>44658</v>
      </c>
      <c r="K1747" t="s">
        <v>1037</v>
      </c>
      <c r="L1747" s="2">
        <v>44658</v>
      </c>
      <c r="M1747" s="1">
        <f>Tabla1_Resueltas[[#This Row],[Resuelta]]-Tabla1_Resueltas[[#This Row],[Creada]]</f>
        <v>1</v>
      </c>
      <c r="N1747" s="1">
        <f>Tabla1_Resueltas[[#This Row],[Fecha Fin Escalado]]-Tabla1_Resueltas[[#This Row],[Fecha Inicio Escalado]]</f>
        <v>1</v>
      </c>
      <c r="O1747" s="1">
        <f>YEAR(Tabla1_Resueltas[[#This Row],[Resuelta]])</f>
        <v>2022</v>
      </c>
      <c r="P1747" s="1">
        <f>MONTH(Tabla1_Resueltas[[#This Row],[Resuelta]])</f>
        <v>4</v>
      </c>
      <c r="Q1747" s="1">
        <f>_xlfn.PERCENTILE.INC(Tabla1_Resueltas[CicleTime],0.85)</f>
        <v>28</v>
      </c>
      <c r="R1747" s="1">
        <f>_xlfn.PERCENTILE.INC(Tabla1_Resueltas[CicleTime],0.7)</f>
        <v>9</v>
      </c>
      <c r="S1747" s="1">
        <f>_xlfn.PERCENTILE.INC(Tabla1_Resueltas[CicleTime],0.5)</f>
        <v>3</v>
      </c>
    </row>
    <row r="1748" spans="1:19" x14ac:dyDescent="0.35">
      <c r="A1748" t="s">
        <v>19</v>
      </c>
      <c r="B1748" t="s">
        <v>2084</v>
      </c>
      <c r="C1748" t="s">
        <v>36</v>
      </c>
      <c r="D1748" t="s">
        <v>132</v>
      </c>
      <c r="E1748" t="s">
        <v>1792</v>
      </c>
      <c r="F1748">
        <v>4844228</v>
      </c>
      <c r="G1748" s="2">
        <v>44657</v>
      </c>
      <c r="H1748" s="2">
        <v>44685</v>
      </c>
      <c r="I1748" s="2"/>
      <c r="J1748" s="2"/>
      <c r="K1748" t="s">
        <v>1037</v>
      </c>
      <c r="L1748" s="2">
        <v>44669</v>
      </c>
      <c r="M1748" s="1">
        <f>Tabla1_Resueltas[[#This Row],[Resuelta]]-Tabla1_Resueltas[[#This Row],[Creada]]</f>
        <v>12</v>
      </c>
      <c r="N1748" s="1">
        <f>Tabla1_Resueltas[[#This Row],[Fecha Fin Escalado]]-Tabla1_Resueltas[[#This Row],[Fecha Inicio Escalado]]</f>
        <v>0</v>
      </c>
      <c r="O1748" s="1">
        <f>YEAR(Tabla1_Resueltas[[#This Row],[Resuelta]])</f>
        <v>2022</v>
      </c>
      <c r="P1748" s="1">
        <f>MONTH(Tabla1_Resueltas[[#This Row],[Resuelta]])</f>
        <v>4</v>
      </c>
      <c r="Q1748" s="1">
        <f>_xlfn.PERCENTILE.INC(Tabla1_Resueltas[CicleTime],0.85)</f>
        <v>28</v>
      </c>
      <c r="R1748" s="1">
        <f>_xlfn.PERCENTILE.INC(Tabla1_Resueltas[CicleTime],0.7)</f>
        <v>9</v>
      </c>
      <c r="S1748" s="1">
        <f>_xlfn.PERCENTILE.INC(Tabla1_Resueltas[CicleTime],0.5)</f>
        <v>3</v>
      </c>
    </row>
    <row r="1749" spans="1:19" x14ac:dyDescent="0.35">
      <c r="A1749" t="s">
        <v>19</v>
      </c>
      <c r="B1749" t="s">
        <v>2084</v>
      </c>
      <c r="C1749" t="s">
        <v>36</v>
      </c>
      <c r="D1749" t="s">
        <v>132</v>
      </c>
      <c r="E1749" t="s">
        <v>1793</v>
      </c>
      <c r="F1749">
        <v>4844225</v>
      </c>
      <c r="G1749" s="2">
        <v>44657</v>
      </c>
      <c r="H1749" s="2">
        <v>44680</v>
      </c>
      <c r="I1749" s="2">
        <v>44657</v>
      </c>
      <c r="J1749" s="2">
        <v>44664</v>
      </c>
      <c r="K1749" t="s">
        <v>1037</v>
      </c>
      <c r="L1749" s="2">
        <v>44664</v>
      </c>
      <c r="M1749" s="1">
        <f>Tabla1_Resueltas[[#This Row],[Resuelta]]-Tabla1_Resueltas[[#This Row],[Creada]]</f>
        <v>7</v>
      </c>
      <c r="N1749" s="1">
        <f>Tabla1_Resueltas[[#This Row],[Fecha Fin Escalado]]-Tabla1_Resueltas[[#This Row],[Fecha Inicio Escalado]]</f>
        <v>7</v>
      </c>
      <c r="O1749" s="1">
        <f>YEAR(Tabla1_Resueltas[[#This Row],[Resuelta]])</f>
        <v>2022</v>
      </c>
      <c r="P1749" s="1">
        <f>MONTH(Tabla1_Resueltas[[#This Row],[Resuelta]])</f>
        <v>4</v>
      </c>
      <c r="Q1749" s="1">
        <f>_xlfn.PERCENTILE.INC(Tabla1_Resueltas[CicleTime],0.85)</f>
        <v>28</v>
      </c>
      <c r="R1749" s="1">
        <f>_xlfn.PERCENTILE.INC(Tabla1_Resueltas[CicleTime],0.7)</f>
        <v>9</v>
      </c>
      <c r="S1749" s="1">
        <f>_xlfn.PERCENTILE.INC(Tabla1_Resueltas[CicleTime],0.5)</f>
        <v>3</v>
      </c>
    </row>
    <row r="1750" spans="1:19" x14ac:dyDescent="0.35">
      <c r="A1750" t="s">
        <v>19</v>
      </c>
      <c r="B1750" t="s">
        <v>2084</v>
      </c>
      <c r="C1750" t="s">
        <v>18</v>
      </c>
      <c r="D1750" t="s">
        <v>132</v>
      </c>
      <c r="E1750" t="s">
        <v>1794</v>
      </c>
      <c r="F1750">
        <v>4841852</v>
      </c>
      <c r="G1750" s="2">
        <v>44656</v>
      </c>
      <c r="H1750" s="2">
        <v>44775</v>
      </c>
      <c r="I1750" s="2">
        <v>44656</v>
      </c>
      <c r="J1750" s="2">
        <v>44676</v>
      </c>
      <c r="K1750" t="s">
        <v>1037</v>
      </c>
      <c r="L1750" s="2">
        <v>44676</v>
      </c>
      <c r="M1750" s="1">
        <f>Tabla1_Resueltas[[#This Row],[Resuelta]]-Tabla1_Resueltas[[#This Row],[Creada]]</f>
        <v>20</v>
      </c>
      <c r="N1750" s="1">
        <f>Tabla1_Resueltas[[#This Row],[Fecha Fin Escalado]]-Tabla1_Resueltas[[#This Row],[Fecha Inicio Escalado]]</f>
        <v>20</v>
      </c>
      <c r="O1750" s="1">
        <f>YEAR(Tabla1_Resueltas[[#This Row],[Resuelta]])</f>
        <v>2022</v>
      </c>
      <c r="P1750" s="1">
        <f>MONTH(Tabla1_Resueltas[[#This Row],[Resuelta]])</f>
        <v>4</v>
      </c>
      <c r="Q1750" s="1">
        <f>_xlfn.PERCENTILE.INC(Tabla1_Resueltas[CicleTime],0.85)</f>
        <v>28</v>
      </c>
      <c r="R1750" s="1">
        <f>_xlfn.PERCENTILE.INC(Tabla1_Resueltas[CicleTime],0.7)</f>
        <v>9</v>
      </c>
      <c r="S1750" s="1">
        <f>_xlfn.PERCENTILE.INC(Tabla1_Resueltas[CicleTime],0.5)</f>
        <v>3</v>
      </c>
    </row>
    <row r="1751" spans="1:19" x14ac:dyDescent="0.35">
      <c r="A1751" t="s">
        <v>19</v>
      </c>
      <c r="B1751" t="s">
        <v>2084</v>
      </c>
      <c r="C1751" t="s">
        <v>20</v>
      </c>
      <c r="D1751" t="s">
        <v>132</v>
      </c>
      <c r="E1751" t="s">
        <v>1795</v>
      </c>
      <c r="F1751">
        <v>4836010</v>
      </c>
      <c r="G1751" s="2">
        <v>44656</v>
      </c>
      <c r="H1751" s="2">
        <v>44678</v>
      </c>
      <c r="I1751" s="2">
        <v>44656</v>
      </c>
      <c r="J1751" s="2">
        <v>44662</v>
      </c>
      <c r="K1751" t="s">
        <v>1037</v>
      </c>
      <c r="L1751" s="2">
        <v>44662</v>
      </c>
      <c r="M1751" s="1">
        <f>Tabla1_Resueltas[[#This Row],[Resuelta]]-Tabla1_Resueltas[[#This Row],[Creada]]</f>
        <v>6</v>
      </c>
      <c r="N1751" s="1">
        <f>Tabla1_Resueltas[[#This Row],[Fecha Fin Escalado]]-Tabla1_Resueltas[[#This Row],[Fecha Inicio Escalado]]</f>
        <v>6</v>
      </c>
      <c r="O1751" s="1">
        <f>YEAR(Tabla1_Resueltas[[#This Row],[Resuelta]])</f>
        <v>2022</v>
      </c>
      <c r="P1751" s="1">
        <f>MONTH(Tabla1_Resueltas[[#This Row],[Resuelta]])</f>
        <v>4</v>
      </c>
      <c r="Q1751" s="1">
        <f>_xlfn.PERCENTILE.INC(Tabla1_Resueltas[CicleTime],0.85)</f>
        <v>28</v>
      </c>
      <c r="R1751" s="1">
        <f>_xlfn.PERCENTILE.INC(Tabla1_Resueltas[CicleTime],0.7)</f>
        <v>9</v>
      </c>
      <c r="S1751" s="1">
        <f>_xlfn.PERCENTILE.INC(Tabla1_Resueltas[CicleTime],0.5)</f>
        <v>3</v>
      </c>
    </row>
    <row r="1752" spans="1:19" x14ac:dyDescent="0.35">
      <c r="A1752" t="s">
        <v>19</v>
      </c>
      <c r="B1752" t="s">
        <v>2084</v>
      </c>
      <c r="C1752" t="s">
        <v>20</v>
      </c>
      <c r="D1752" t="s">
        <v>132</v>
      </c>
      <c r="E1752" t="s">
        <v>1796</v>
      </c>
      <c r="F1752">
        <v>4835609</v>
      </c>
      <c r="G1752" s="2">
        <v>44656</v>
      </c>
      <c r="H1752" s="2">
        <v>44688</v>
      </c>
      <c r="I1752" s="2">
        <v>44656</v>
      </c>
      <c r="J1752" s="2">
        <v>44672</v>
      </c>
      <c r="K1752" t="s">
        <v>1037</v>
      </c>
      <c r="L1752" s="2">
        <v>44672</v>
      </c>
      <c r="M1752" s="1">
        <f>Tabla1_Resueltas[[#This Row],[Resuelta]]-Tabla1_Resueltas[[#This Row],[Creada]]</f>
        <v>16</v>
      </c>
      <c r="N1752" s="1">
        <f>Tabla1_Resueltas[[#This Row],[Fecha Fin Escalado]]-Tabla1_Resueltas[[#This Row],[Fecha Inicio Escalado]]</f>
        <v>16</v>
      </c>
      <c r="O1752" s="1">
        <f>YEAR(Tabla1_Resueltas[[#This Row],[Resuelta]])</f>
        <v>2022</v>
      </c>
      <c r="P1752" s="1">
        <f>MONTH(Tabla1_Resueltas[[#This Row],[Resuelta]])</f>
        <v>4</v>
      </c>
      <c r="Q1752" s="1">
        <f>_xlfn.PERCENTILE.INC(Tabla1_Resueltas[CicleTime],0.85)</f>
        <v>28</v>
      </c>
      <c r="R1752" s="1">
        <f>_xlfn.PERCENTILE.INC(Tabla1_Resueltas[CicleTime],0.7)</f>
        <v>9</v>
      </c>
      <c r="S1752" s="1">
        <f>_xlfn.PERCENTILE.INC(Tabla1_Resueltas[CicleTime],0.5)</f>
        <v>3</v>
      </c>
    </row>
    <row r="1753" spans="1:19" x14ac:dyDescent="0.35">
      <c r="A1753" t="s">
        <v>19</v>
      </c>
      <c r="B1753" t="s">
        <v>2084</v>
      </c>
      <c r="C1753" t="s">
        <v>20</v>
      </c>
      <c r="D1753" t="s">
        <v>132</v>
      </c>
      <c r="E1753" t="s">
        <v>1797</v>
      </c>
      <c r="F1753">
        <v>4835602</v>
      </c>
      <c r="G1753" s="2">
        <v>44656</v>
      </c>
      <c r="H1753" s="2">
        <v>44678</v>
      </c>
      <c r="I1753" s="2">
        <v>44656</v>
      </c>
      <c r="J1753" s="2">
        <v>44662</v>
      </c>
      <c r="K1753" t="s">
        <v>1037</v>
      </c>
      <c r="L1753" s="2">
        <v>44662</v>
      </c>
      <c r="M1753" s="1">
        <f>Tabla1_Resueltas[[#This Row],[Resuelta]]-Tabla1_Resueltas[[#This Row],[Creada]]</f>
        <v>6</v>
      </c>
      <c r="N1753" s="1">
        <f>Tabla1_Resueltas[[#This Row],[Fecha Fin Escalado]]-Tabla1_Resueltas[[#This Row],[Fecha Inicio Escalado]]</f>
        <v>6</v>
      </c>
      <c r="O1753" s="1">
        <f>YEAR(Tabla1_Resueltas[[#This Row],[Resuelta]])</f>
        <v>2022</v>
      </c>
      <c r="P1753" s="1">
        <f>MONTH(Tabla1_Resueltas[[#This Row],[Resuelta]])</f>
        <v>4</v>
      </c>
      <c r="Q1753" s="1">
        <f>_xlfn.PERCENTILE.INC(Tabla1_Resueltas[CicleTime],0.85)</f>
        <v>28</v>
      </c>
      <c r="R1753" s="1">
        <f>_xlfn.PERCENTILE.INC(Tabla1_Resueltas[CicleTime],0.7)</f>
        <v>9</v>
      </c>
      <c r="S1753" s="1">
        <f>_xlfn.PERCENTILE.INC(Tabla1_Resueltas[CicleTime],0.5)</f>
        <v>3</v>
      </c>
    </row>
    <row r="1754" spans="1:19" x14ac:dyDescent="0.35">
      <c r="A1754" t="s">
        <v>19</v>
      </c>
      <c r="B1754" t="s">
        <v>2090</v>
      </c>
      <c r="C1754" t="s">
        <v>20</v>
      </c>
      <c r="D1754" t="s">
        <v>132</v>
      </c>
      <c r="E1754" t="s">
        <v>1798</v>
      </c>
      <c r="F1754">
        <v>4835096</v>
      </c>
      <c r="G1754" s="2">
        <v>44656</v>
      </c>
      <c r="H1754" s="2">
        <v>44687</v>
      </c>
      <c r="I1754" s="2"/>
      <c r="J1754" s="2"/>
      <c r="K1754" t="s">
        <v>1037</v>
      </c>
      <c r="L1754" s="2">
        <v>44671</v>
      </c>
      <c r="M1754" s="1">
        <f>Tabla1_Resueltas[[#This Row],[Resuelta]]-Tabla1_Resueltas[[#This Row],[Creada]]</f>
        <v>15</v>
      </c>
      <c r="N1754" s="1">
        <f>Tabla1_Resueltas[[#This Row],[Fecha Fin Escalado]]-Tabla1_Resueltas[[#This Row],[Fecha Inicio Escalado]]</f>
        <v>0</v>
      </c>
      <c r="O1754" s="1">
        <f>YEAR(Tabla1_Resueltas[[#This Row],[Resuelta]])</f>
        <v>2022</v>
      </c>
      <c r="P1754" s="1">
        <f>MONTH(Tabla1_Resueltas[[#This Row],[Resuelta]])</f>
        <v>4</v>
      </c>
      <c r="Q1754" s="1">
        <f>_xlfn.PERCENTILE.INC(Tabla1_Resueltas[CicleTime],0.85)</f>
        <v>28</v>
      </c>
      <c r="R1754" s="1">
        <f>_xlfn.PERCENTILE.INC(Tabla1_Resueltas[CicleTime],0.7)</f>
        <v>9</v>
      </c>
      <c r="S1754" s="1">
        <f>_xlfn.PERCENTILE.INC(Tabla1_Resueltas[CicleTime],0.5)</f>
        <v>3</v>
      </c>
    </row>
    <row r="1755" spans="1:19" x14ac:dyDescent="0.35">
      <c r="A1755" t="s">
        <v>19</v>
      </c>
      <c r="B1755" t="s">
        <v>2084</v>
      </c>
      <c r="C1755" t="s">
        <v>36</v>
      </c>
      <c r="D1755" t="s">
        <v>132</v>
      </c>
      <c r="E1755" t="s">
        <v>1799</v>
      </c>
      <c r="F1755">
        <v>4834970</v>
      </c>
      <c r="G1755" s="2">
        <v>44656</v>
      </c>
      <c r="H1755" s="2">
        <v>44673</v>
      </c>
      <c r="I1755" s="2"/>
      <c r="J1755" s="2"/>
      <c r="K1755" t="s">
        <v>1037</v>
      </c>
      <c r="L1755" s="2">
        <v>44657</v>
      </c>
      <c r="M1755" s="1">
        <f>Tabla1_Resueltas[[#This Row],[Resuelta]]-Tabla1_Resueltas[[#This Row],[Creada]]</f>
        <v>1</v>
      </c>
      <c r="N1755" s="1">
        <f>Tabla1_Resueltas[[#This Row],[Fecha Fin Escalado]]-Tabla1_Resueltas[[#This Row],[Fecha Inicio Escalado]]</f>
        <v>0</v>
      </c>
      <c r="O1755" s="1">
        <f>YEAR(Tabla1_Resueltas[[#This Row],[Resuelta]])</f>
        <v>2022</v>
      </c>
      <c r="P1755" s="1">
        <f>MONTH(Tabla1_Resueltas[[#This Row],[Resuelta]])</f>
        <v>4</v>
      </c>
      <c r="Q1755" s="1">
        <f>_xlfn.PERCENTILE.INC(Tabla1_Resueltas[CicleTime],0.85)</f>
        <v>28</v>
      </c>
      <c r="R1755" s="1">
        <f>_xlfn.PERCENTILE.INC(Tabla1_Resueltas[CicleTime],0.7)</f>
        <v>9</v>
      </c>
      <c r="S1755" s="1">
        <f>_xlfn.PERCENTILE.INC(Tabla1_Resueltas[CicleTime],0.5)</f>
        <v>3</v>
      </c>
    </row>
    <row r="1756" spans="1:19" x14ac:dyDescent="0.35">
      <c r="A1756" t="s">
        <v>19</v>
      </c>
      <c r="B1756" t="s">
        <v>2095</v>
      </c>
      <c r="C1756" t="s">
        <v>20</v>
      </c>
      <c r="D1756" t="s">
        <v>132</v>
      </c>
      <c r="E1756" t="s">
        <v>1800</v>
      </c>
      <c r="F1756">
        <v>4834495</v>
      </c>
      <c r="G1756" s="2">
        <v>44656</v>
      </c>
      <c r="H1756" s="2">
        <v>44679</v>
      </c>
      <c r="I1756" s="2"/>
      <c r="J1756" s="2"/>
      <c r="K1756" t="s">
        <v>1037</v>
      </c>
      <c r="L1756" s="2">
        <v>44679</v>
      </c>
      <c r="M1756" s="1">
        <f>Tabla1_Resueltas[[#This Row],[Resuelta]]-Tabla1_Resueltas[[#This Row],[Creada]]</f>
        <v>23</v>
      </c>
      <c r="N1756" s="1">
        <f>Tabla1_Resueltas[[#This Row],[Fecha Fin Escalado]]-Tabla1_Resueltas[[#This Row],[Fecha Inicio Escalado]]</f>
        <v>0</v>
      </c>
      <c r="O1756" s="1">
        <f>YEAR(Tabla1_Resueltas[[#This Row],[Resuelta]])</f>
        <v>2022</v>
      </c>
      <c r="P1756" s="1">
        <f>MONTH(Tabla1_Resueltas[[#This Row],[Resuelta]])</f>
        <v>4</v>
      </c>
      <c r="Q1756" s="1">
        <f>_xlfn.PERCENTILE.INC(Tabla1_Resueltas[CicleTime],0.85)</f>
        <v>28</v>
      </c>
      <c r="R1756" s="1">
        <f>_xlfn.PERCENTILE.INC(Tabla1_Resueltas[CicleTime],0.7)</f>
        <v>9</v>
      </c>
      <c r="S1756" s="1">
        <f>_xlfn.PERCENTILE.INC(Tabla1_Resueltas[CicleTime],0.5)</f>
        <v>3</v>
      </c>
    </row>
    <row r="1757" spans="1:19" x14ac:dyDescent="0.35">
      <c r="A1757" t="s">
        <v>19</v>
      </c>
      <c r="B1757" t="s">
        <v>2084</v>
      </c>
      <c r="C1757" t="s">
        <v>20</v>
      </c>
      <c r="D1757" t="s">
        <v>132</v>
      </c>
      <c r="E1757" t="s">
        <v>1801</v>
      </c>
      <c r="F1757">
        <v>4834462</v>
      </c>
      <c r="G1757" s="2">
        <v>44656</v>
      </c>
      <c r="H1757" s="2">
        <v>44688</v>
      </c>
      <c r="I1757" s="2">
        <v>44656</v>
      </c>
      <c r="J1757" s="2">
        <v>44672</v>
      </c>
      <c r="K1757" t="s">
        <v>1037</v>
      </c>
      <c r="L1757" s="2">
        <v>44672</v>
      </c>
      <c r="M1757" s="1">
        <f>Tabla1_Resueltas[[#This Row],[Resuelta]]-Tabla1_Resueltas[[#This Row],[Creada]]</f>
        <v>16</v>
      </c>
      <c r="N1757" s="1">
        <f>Tabla1_Resueltas[[#This Row],[Fecha Fin Escalado]]-Tabla1_Resueltas[[#This Row],[Fecha Inicio Escalado]]</f>
        <v>16</v>
      </c>
      <c r="O1757" s="1">
        <f>YEAR(Tabla1_Resueltas[[#This Row],[Resuelta]])</f>
        <v>2022</v>
      </c>
      <c r="P1757" s="1">
        <f>MONTH(Tabla1_Resueltas[[#This Row],[Resuelta]])</f>
        <v>4</v>
      </c>
      <c r="Q1757" s="1">
        <f>_xlfn.PERCENTILE.INC(Tabla1_Resueltas[CicleTime],0.85)</f>
        <v>28</v>
      </c>
      <c r="R1757" s="1">
        <f>_xlfn.PERCENTILE.INC(Tabla1_Resueltas[CicleTime],0.7)</f>
        <v>9</v>
      </c>
      <c r="S1757" s="1">
        <f>_xlfn.PERCENTILE.INC(Tabla1_Resueltas[CicleTime],0.5)</f>
        <v>3</v>
      </c>
    </row>
    <row r="1758" spans="1:19" x14ac:dyDescent="0.35">
      <c r="A1758" t="s">
        <v>17</v>
      </c>
      <c r="B1758" t="s">
        <v>2083</v>
      </c>
      <c r="C1758" t="s">
        <v>18</v>
      </c>
      <c r="D1758" t="s">
        <v>132</v>
      </c>
      <c r="E1758" t="s">
        <v>1802</v>
      </c>
      <c r="F1758">
        <v>4834285</v>
      </c>
      <c r="G1758" s="2">
        <v>44656</v>
      </c>
      <c r="H1758" s="2">
        <v>44672</v>
      </c>
      <c r="I1758" s="2"/>
      <c r="J1758" s="2"/>
      <c r="K1758" t="s">
        <v>1037</v>
      </c>
      <c r="L1758" s="2">
        <v>44656</v>
      </c>
      <c r="M1758" s="1">
        <f>Tabla1_Resueltas[[#This Row],[Resuelta]]-Tabla1_Resueltas[[#This Row],[Creada]]</f>
        <v>0</v>
      </c>
      <c r="N1758" s="1">
        <f>Tabla1_Resueltas[[#This Row],[Fecha Fin Escalado]]-Tabla1_Resueltas[[#This Row],[Fecha Inicio Escalado]]</f>
        <v>0</v>
      </c>
      <c r="O1758" s="1">
        <f>YEAR(Tabla1_Resueltas[[#This Row],[Resuelta]])</f>
        <v>2022</v>
      </c>
      <c r="P1758" s="1">
        <f>MONTH(Tabla1_Resueltas[[#This Row],[Resuelta]])</f>
        <v>4</v>
      </c>
      <c r="Q1758" s="1">
        <f>_xlfn.PERCENTILE.INC(Tabla1_Resueltas[CicleTime],0.85)</f>
        <v>28</v>
      </c>
      <c r="R1758" s="1">
        <f>_xlfn.PERCENTILE.INC(Tabla1_Resueltas[CicleTime],0.7)</f>
        <v>9</v>
      </c>
      <c r="S1758" s="1">
        <f>_xlfn.PERCENTILE.INC(Tabla1_Resueltas[CicleTime],0.5)</f>
        <v>3</v>
      </c>
    </row>
    <row r="1759" spans="1:19" x14ac:dyDescent="0.35">
      <c r="A1759" t="s">
        <v>19</v>
      </c>
      <c r="B1759" t="s">
        <v>2086</v>
      </c>
      <c r="C1759" t="s">
        <v>20</v>
      </c>
      <c r="D1759" t="s">
        <v>132</v>
      </c>
      <c r="E1759" t="s">
        <v>1803</v>
      </c>
      <c r="F1759">
        <v>4834258</v>
      </c>
      <c r="G1759" s="2">
        <v>44656</v>
      </c>
      <c r="H1759" s="2">
        <v>44673</v>
      </c>
      <c r="I1759" s="2">
        <v>44656</v>
      </c>
      <c r="J1759" s="2">
        <v>44657</v>
      </c>
      <c r="K1759" t="s">
        <v>1037</v>
      </c>
      <c r="L1759" s="2">
        <v>44657</v>
      </c>
      <c r="M1759" s="1">
        <f>Tabla1_Resueltas[[#This Row],[Resuelta]]-Tabla1_Resueltas[[#This Row],[Creada]]</f>
        <v>1</v>
      </c>
      <c r="N1759" s="1">
        <f>Tabla1_Resueltas[[#This Row],[Fecha Fin Escalado]]-Tabla1_Resueltas[[#This Row],[Fecha Inicio Escalado]]</f>
        <v>1</v>
      </c>
      <c r="O1759" s="1">
        <f>YEAR(Tabla1_Resueltas[[#This Row],[Resuelta]])</f>
        <v>2022</v>
      </c>
      <c r="P1759" s="1">
        <f>MONTH(Tabla1_Resueltas[[#This Row],[Resuelta]])</f>
        <v>4</v>
      </c>
      <c r="Q1759" s="1">
        <f>_xlfn.PERCENTILE.INC(Tabla1_Resueltas[CicleTime],0.85)</f>
        <v>28</v>
      </c>
      <c r="R1759" s="1">
        <f>_xlfn.PERCENTILE.INC(Tabla1_Resueltas[CicleTime],0.7)</f>
        <v>9</v>
      </c>
      <c r="S1759" s="1">
        <f>_xlfn.PERCENTILE.INC(Tabla1_Resueltas[CicleTime],0.5)</f>
        <v>3</v>
      </c>
    </row>
    <row r="1760" spans="1:19" x14ac:dyDescent="0.35">
      <c r="A1760" t="s">
        <v>19</v>
      </c>
      <c r="B1760" t="s">
        <v>2086</v>
      </c>
      <c r="C1760" t="s">
        <v>20</v>
      </c>
      <c r="D1760" t="s">
        <v>132</v>
      </c>
      <c r="E1760" t="s">
        <v>1804</v>
      </c>
      <c r="F1760">
        <v>4834242</v>
      </c>
      <c r="G1760" s="2">
        <v>44656</v>
      </c>
      <c r="H1760" s="2">
        <v>44673</v>
      </c>
      <c r="I1760" s="2">
        <v>44656</v>
      </c>
      <c r="J1760" s="2">
        <v>44657</v>
      </c>
      <c r="K1760" t="s">
        <v>1037</v>
      </c>
      <c r="L1760" s="2">
        <v>44657</v>
      </c>
      <c r="M1760" s="1">
        <f>Tabla1_Resueltas[[#This Row],[Resuelta]]-Tabla1_Resueltas[[#This Row],[Creada]]</f>
        <v>1</v>
      </c>
      <c r="N1760" s="1">
        <f>Tabla1_Resueltas[[#This Row],[Fecha Fin Escalado]]-Tabla1_Resueltas[[#This Row],[Fecha Inicio Escalado]]</f>
        <v>1</v>
      </c>
      <c r="O1760" s="1">
        <f>YEAR(Tabla1_Resueltas[[#This Row],[Resuelta]])</f>
        <v>2022</v>
      </c>
      <c r="P1760" s="1">
        <f>MONTH(Tabla1_Resueltas[[#This Row],[Resuelta]])</f>
        <v>4</v>
      </c>
      <c r="Q1760" s="1">
        <f>_xlfn.PERCENTILE.INC(Tabla1_Resueltas[CicleTime],0.85)</f>
        <v>28</v>
      </c>
      <c r="R1760" s="1">
        <f>_xlfn.PERCENTILE.INC(Tabla1_Resueltas[CicleTime],0.7)</f>
        <v>9</v>
      </c>
      <c r="S1760" s="1">
        <f>_xlfn.PERCENTILE.INC(Tabla1_Resueltas[CicleTime],0.5)</f>
        <v>3</v>
      </c>
    </row>
    <row r="1761" spans="1:19" x14ac:dyDescent="0.35">
      <c r="A1761" t="s">
        <v>17</v>
      </c>
      <c r="B1761" t="s">
        <v>2087</v>
      </c>
      <c r="C1761" t="s">
        <v>20</v>
      </c>
      <c r="D1761" t="s">
        <v>132</v>
      </c>
      <c r="E1761" t="s">
        <v>1805</v>
      </c>
      <c r="F1761">
        <v>4832274</v>
      </c>
      <c r="G1761" s="2">
        <v>44655</v>
      </c>
      <c r="H1761" s="2">
        <v>44671</v>
      </c>
      <c r="I1761" s="2"/>
      <c r="J1761" s="2"/>
      <c r="K1761" t="s">
        <v>1037</v>
      </c>
      <c r="L1761" s="2">
        <v>44655</v>
      </c>
      <c r="M1761" s="1">
        <f>Tabla1_Resueltas[[#This Row],[Resuelta]]-Tabla1_Resueltas[[#This Row],[Creada]]</f>
        <v>0</v>
      </c>
      <c r="N1761" s="1">
        <f>Tabla1_Resueltas[[#This Row],[Fecha Fin Escalado]]-Tabla1_Resueltas[[#This Row],[Fecha Inicio Escalado]]</f>
        <v>0</v>
      </c>
      <c r="O1761" s="1">
        <f>YEAR(Tabla1_Resueltas[[#This Row],[Resuelta]])</f>
        <v>2022</v>
      </c>
      <c r="P1761" s="1">
        <f>MONTH(Tabla1_Resueltas[[#This Row],[Resuelta]])</f>
        <v>4</v>
      </c>
      <c r="Q1761" s="1">
        <f>_xlfn.PERCENTILE.INC(Tabla1_Resueltas[CicleTime],0.85)</f>
        <v>28</v>
      </c>
      <c r="R1761" s="1">
        <f>_xlfn.PERCENTILE.INC(Tabla1_Resueltas[CicleTime],0.7)</f>
        <v>9</v>
      </c>
      <c r="S1761" s="1">
        <f>_xlfn.PERCENTILE.INC(Tabla1_Resueltas[CicleTime],0.5)</f>
        <v>3</v>
      </c>
    </row>
    <row r="1762" spans="1:19" x14ac:dyDescent="0.35">
      <c r="A1762" t="s">
        <v>19</v>
      </c>
      <c r="B1762" t="s">
        <v>2087</v>
      </c>
      <c r="C1762" t="s">
        <v>37</v>
      </c>
      <c r="D1762" t="s">
        <v>132</v>
      </c>
      <c r="E1762" t="s">
        <v>1806</v>
      </c>
      <c r="F1762">
        <v>4829043</v>
      </c>
      <c r="G1762" s="2">
        <v>44655</v>
      </c>
      <c r="H1762" s="2">
        <v>44718</v>
      </c>
      <c r="I1762" s="2"/>
      <c r="J1762" s="2"/>
      <c r="K1762" t="s">
        <v>1037</v>
      </c>
      <c r="L1762" s="2">
        <v>44673</v>
      </c>
      <c r="M1762" s="1">
        <f>Tabla1_Resueltas[[#This Row],[Resuelta]]-Tabla1_Resueltas[[#This Row],[Creada]]</f>
        <v>18</v>
      </c>
      <c r="N1762" s="1">
        <f>Tabla1_Resueltas[[#This Row],[Fecha Fin Escalado]]-Tabla1_Resueltas[[#This Row],[Fecha Inicio Escalado]]</f>
        <v>0</v>
      </c>
      <c r="O1762" s="1">
        <f>YEAR(Tabla1_Resueltas[[#This Row],[Resuelta]])</f>
        <v>2022</v>
      </c>
      <c r="P1762" s="1">
        <f>MONTH(Tabla1_Resueltas[[#This Row],[Resuelta]])</f>
        <v>4</v>
      </c>
      <c r="Q1762" s="1">
        <f>_xlfn.PERCENTILE.INC(Tabla1_Resueltas[CicleTime],0.85)</f>
        <v>28</v>
      </c>
      <c r="R1762" s="1">
        <f>_xlfn.PERCENTILE.INC(Tabla1_Resueltas[CicleTime],0.7)</f>
        <v>9</v>
      </c>
      <c r="S1762" s="1">
        <f>_xlfn.PERCENTILE.INC(Tabla1_Resueltas[CicleTime],0.5)</f>
        <v>3</v>
      </c>
    </row>
    <row r="1763" spans="1:19" x14ac:dyDescent="0.35">
      <c r="A1763" t="s">
        <v>19</v>
      </c>
      <c r="B1763" t="s">
        <v>2086</v>
      </c>
      <c r="C1763" t="s">
        <v>20</v>
      </c>
      <c r="D1763" t="s">
        <v>132</v>
      </c>
      <c r="E1763" t="s">
        <v>1807</v>
      </c>
      <c r="F1763">
        <v>4826306</v>
      </c>
      <c r="G1763" s="2">
        <v>44655</v>
      </c>
      <c r="H1763" s="2">
        <v>44672</v>
      </c>
      <c r="I1763" s="2">
        <v>44655</v>
      </c>
      <c r="J1763" s="2">
        <v>44656</v>
      </c>
      <c r="K1763" t="s">
        <v>1037</v>
      </c>
      <c r="L1763" s="2">
        <v>44656</v>
      </c>
      <c r="M1763" s="1">
        <f>Tabla1_Resueltas[[#This Row],[Resuelta]]-Tabla1_Resueltas[[#This Row],[Creada]]</f>
        <v>1</v>
      </c>
      <c r="N1763" s="1">
        <f>Tabla1_Resueltas[[#This Row],[Fecha Fin Escalado]]-Tabla1_Resueltas[[#This Row],[Fecha Inicio Escalado]]</f>
        <v>1</v>
      </c>
      <c r="O1763" s="1">
        <f>YEAR(Tabla1_Resueltas[[#This Row],[Resuelta]])</f>
        <v>2022</v>
      </c>
      <c r="P1763" s="1">
        <f>MONTH(Tabla1_Resueltas[[#This Row],[Resuelta]])</f>
        <v>4</v>
      </c>
      <c r="Q1763" s="1">
        <f>_xlfn.PERCENTILE.INC(Tabla1_Resueltas[CicleTime],0.85)</f>
        <v>28</v>
      </c>
      <c r="R1763" s="1">
        <f>_xlfn.PERCENTILE.INC(Tabla1_Resueltas[CicleTime],0.7)</f>
        <v>9</v>
      </c>
      <c r="S1763" s="1">
        <f>_xlfn.PERCENTILE.INC(Tabla1_Resueltas[CicleTime],0.5)</f>
        <v>3</v>
      </c>
    </row>
    <row r="1764" spans="1:19" x14ac:dyDescent="0.35">
      <c r="A1764" t="s">
        <v>19</v>
      </c>
      <c r="B1764" t="s">
        <v>2086</v>
      </c>
      <c r="C1764" t="s">
        <v>20</v>
      </c>
      <c r="D1764" t="s">
        <v>132</v>
      </c>
      <c r="E1764" t="s">
        <v>1808</v>
      </c>
      <c r="F1764">
        <v>4826296</v>
      </c>
      <c r="G1764" s="2">
        <v>44655</v>
      </c>
      <c r="H1764" s="2">
        <v>44673</v>
      </c>
      <c r="I1764" s="2">
        <v>44655</v>
      </c>
      <c r="J1764" s="2">
        <v>44657</v>
      </c>
      <c r="K1764" t="s">
        <v>1037</v>
      </c>
      <c r="L1764" s="2">
        <v>44657</v>
      </c>
      <c r="M1764" s="1">
        <f>Tabla1_Resueltas[[#This Row],[Resuelta]]-Tabla1_Resueltas[[#This Row],[Creada]]</f>
        <v>2</v>
      </c>
      <c r="N1764" s="1">
        <f>Tabla1_Resueltas[[#This Row],[Fecha Fin Escalado]]-Tabla1_Resueltas[[#This Row],[Fecha Inicio Escalado]]</f>
        <v>2</v>
      </c>
      <c r="O1764" s="1">
        <f>YEAR(Tabla1_Resueltas[[#This Row],[Resuelta]])</f>
        <v>2022</v>
      </c>
      <c r="P1764" s="1">
        <f>MONTH(Tabla1_Resueltas[[#This Row],[Resuelta]])</f>
        <v>4</v>
      </c>
      <c r="Q1764" s="1">
        <f>_xlfn.PERCENTILE.INC(Tabla1_Resueltas[CicleTime],0.85)</f>
        <v>28</v>
      </c>
      <c r="R1764" s="1">
        <f>_xlfn.PERCENTILE.INC(Tabla1_Resueltas[CicleTime],0.7)</f>
        <v>9</v>
      </c>
      <c r="S1764" s="1">
        <f>_xlfn.PERCENTILE.INC(Tabla1_Resueltas[CicleTime],0.5)</f>
        <v>3</v>
      </c>
    </row>
    <row r="1765" spans="1:19" x14ac:dyDescent="0.35">
      <c r="A1765" t="s">
        <v>19</v>
      </c>
      <c r="B1765" t="s">
        <v>2086</v>
      </c>
      <c r="C1765" t="s">
        <v>20</v>
      </c>
      <c r="D1765" t="s">
        <v>132</v>
      </c>
      <c r="E1765" t="s">
        <v>1809</v>
      </c>
      <c r="F1765">
        <v>4826264</v>
      </c>
      <c r="G1765" s="2">
        <v>44655</v>
      </c>
      <c r="H1765" s="2">
        <v>44671</v>
      </c>
      <c r="I1765" s="2"/>
      <c r="J1765" s="2"/>
      <c r="K1765" t="s">
        <v>1037</v>
      </c>
      <c r="L1765" s="2">
        <v>44655</v>
      </c>
      <c r="M1765" s="1">
        <f>Tabla1_Resueltas[[#This Row],[Resuelta]]-Tabla1_Resueltas[[#This Row],[Creada]]</f>
        <v>0</v>
      </c>
      <c r="N1765" s="1">
        <f>Tabla1_Resueltas[[#This Row],[Fecha Fin Escalado]]-Tabla1_Resueltas[[#This Row],[Fecha Inicio Escalado]]</f>
        <v>0</v>
      </c>
      <c r="O1765" s="1">
        <f>YEAR(Tabla1_Resueltas[[#This Row],[Resuelta]])</f>
        <v>2022</v>
      </c>
      <c r="P1765" s="1">
        <f>MONTH(Tabla1_Resueltas[[#This Row],[Resuelta]])</f>
        <v>4</v>
      </c>
      <c r="Q1765" s="1">
        <f>_xlfn.PERCENTILE.INC(Tabla1_Resueltas[CicleTime],0.85)</f>
        <v>28</v>
      </c>
      <c r="R1765" s="1">
        <f>_xlfn.PERCENTILE.INC(Tabla1_Resueltas[CicleTime],0.7)</f>
        <v>9</v>
      </c>
      <c r="S1765" s="1">
        <f>_xlfn.PERCENTILE.INC(Tabla1_Resueltas[CicleTime],0.5)</f>
        <v>3</v>
      </c>
    </row>
    <row r="1766" spans="1:19" x14ac:dyDescent="0.35">
      <c r="A1766" t="s">
        <v>17</v>
      </c>
      <c r="B1766" t="s">
        <v>2087</v>
      </c>
      <c r="C1766" t="s">
        <v>20</v>
      </c>
      <c r="D1766" t="s">
        <v>132</v>
      </c>
      <c r="E1766" t="s">
        <v>1810</v>
      </c>
      <c r="F1766">
        <v>4820460</v>
      </c>
      <c r="G1766" s="2">
        <v>44652</v>
      </c>
      <c r="H1766" s="2">
        <v>44668</v>
      </c>
      <c r="I1766" s="2"/>
      <c r="J1766" s="2"/>
      <c r="K1766" t="s">
        <v>1037</v>
      </c>
      <c r="L1766" s="2">
        <v>44652</v>
      </c>
      <c r="M1766" s="1">
        <f>Tabla1_Resueltas[[#This Row],[Resuelta]]-Tabla1_Resueltas[[#This Row],[Creada]]</f>
        <v>0</v>
      </c>
      <c r="N1766" s="1">
        <f>Tabla1_Resueltas[[#This Row],[Fecha Fin Escalado]]-Tabla1_Resueltas[[#This Row],[Fecha Inicio Escalado]]</f>
        <v>0</v>
      </c>
      <c r="O1766" s="1">
        <f>YEAR(Tabla1_Resueltas[[#This Row],[Resuelta]])</f>
        <v>2022</v>
      </c>
      <c r="P1766" s="1">
        <f>MONTH(Tabla1_Resueltas[[#This Row],[Resuelta]])</f>
        <v>4</v>
      </c>
      <c r="Q1766" s="1">
        <f>_xlfn.PERCENTILE.INC(Tabla1_Resueltas[CicleTime],0.85)</f>
        <v>28</v>
      </c>
      <c r="R1766" s="1">
        <f>_xlfn.PERCENTILE.INC(Tabla1_Resueltas[CicleTime],0.7)</f>
        <v>9</v>
      </c>
      <c r="S1766" s="1">
        <f>_xlfn.PERCENTILE.INC(Tabla1_Resueltas[CicleTime],0.5)</f>
        <v>3</v>
      </c>
    </row>
    <row r="1767" spans="1:19" x14ac:dyDescent="0.35">
      <c r="A1767" t="s">
        <v>19</v>
      </c>
      <c r="B1767" t="s">
        <v>2086</v>
      </c>
      <c r="C1767" t="s">
        <v>20</v>
      </c>
      <c r="D1767" t="s">
        <v>132</v>
      </c>
      <c r="E1767" t="s">
        <v>1811</v>
      </c>
      <c r="F1767">
        <v>4818515</v>
      </c>
      <c r="G1767" s="2">
        <v>44652</v>
      </c>
      <c r="H1767" s="2">
        <v>44671</v>
      </c>
      <c r="I1767" s="2">
        <v>44652</v>
      </c>
      <c r="J1767" s="2">
        <v>44655</v>
      </c>
      <c r="K1767" t="s">
        <v>1037</v>
      </c>
      <c r="L1767" s="2">
        <v>44655</v>
      </c>
      <c r="M1767" s="1">
        <f>Tabla1_Resueltas[[#This Row],[Resuelta]]-Tabla1_Resueltas[[#This Row],[Creada]]</f>
        <v>3</v>
      </c>
      <c r="N1767" s="1">
        <f>Tabla1_Resueltas[[#This Row],[Fecha Fin Escalado]]-Tabla1_Resueltas[[#This Row],[Fecha Inicio Escalado]]</f>
        <v>3</v>
      </c>
      <c r="O1767" s="1">
        <f>YEAR(Tabla1_Resueltas[[#This Row],[Resuelta]])</f>
        <v>2022</v>
      </c>
      <c r="P1767" s="1">
        <f>MONTH(Tabla1_Resueltas[[#This Row],[Resuelta]])</f>
        <v>4</v>
      </c>
      <c r="Q1767" s="1">
        <f>_xlfn.PERCENTILE.INC(Tabla1_Resueltas[CicleTime],0.85)</f>
        <v>28</v>
      </c>
      <c r="R1767" s="1">
        <f>_xlfn.PERCENTILE.INC(Tabla1_Resueltas[CicleTime],0.7)</f>
        <v>9</v>
      </c>
      <c r="S1767" s="1">
        <f>_xlfn.PERCENTILE.INC(Tabla1_Resueltas[CicleTime],0.5)</f>
        <v>3</v>
      </c>
    </row>
    <row r="1768" spans="1:19" x14ac:dyDescent="0.35">
      <c r="A1768" t="s">
        <v>19</v>
      </c>
      <c r="B1768" t="s">
        <v>2086</v>
      </c>
      <c r="C1768" t="s">
        <v>20</v>
      </c>
      <c r="D1768" t="s">
        <v>132</v>
      </c>
      <c r="E1768" t="s">
        <v>1812</v>
      </c>
      <c r="F1768">
        <v>4818180</v>
      </c>
      <c r="G1768" s="2">
        <v>44652</v>
      </c>
      <c r="H1768" s="2">
        <v>44671</v>
      </c>
      <c r="I1768" s="2"/>
      <c r="J1768" s="2"/>
      <c r="K1768" t="s">
        <v>1037</v>
      </c>
      <c r="L1768" s="2">
        <v>44655</v>
      </c>
      <c r="M1768" s="1">
        <f>Tabla1_Resueltas[[#This Row],[Resuelta]]-Tabla1_Resueltas[[#This Row],[Creada]]</f>
        <v>3</v>
      </c>
      <c r="N1768" s="1">
        <f>Tabla1_Resueltas[[#This Row],[Fecha Fin Escalado]]-Tabla1_Resueltas[[#This Row],[Fecha Inicio Escalado]]</f>
        <v>0</v>
      </c>
      <c r="O1768" s="1">
        <f>YEAR(Tabla1_Resueltas[[#This Row],[Resuelta]])</f>
        <v>2022</v>
      </c>
      <c r="P1768" s="1">
        <f>MONTH(Tabla1_Resueltas[[#This Row],[Resuelta]])</f>
        <v>4</v>
      </c>
      <c r="Q1768" s="1">
        <f>_xlfn.PERCENTILE.INC(Tabla1_Resueltas[CicleTime],0.85)</f>
        <v>28</v>
      </c>
      <c r="R1768" s="1">
        <f>_xlfn.PERCENTILE.INC(Tabla1_Resueltas[CicleTime],0.7)</f>
        <v>9</v>
      </c>
      <c r="S1768" s="1">
        <f>_xlfn.PERCENTILE.INC(Tabla1_Resueltas[CicleTime],0.5)</f>
        <v>3</v>
      </c>
    </row>
    <row r="1769" spans="1:19" x14ac:dyDescent="0.35">
      <c r="A1769" t="s">
        <v>19</v>
      </c>
      <c r="B1769" t="s">
        <v>2084</v>
      </c>
      <c r="C1769" t="s">
        <v>36</v>
      </c>
      <c r="D1769" t="s">
        <v>132</v>
      </c>
      <c r="E1769" t="s">
        <v>1813</v>
      </c>
      <c r="F1769">
        <v>4818168</v>
      </c>
      <c r="G1769" s="2">
        <v>44652</v>
      </c>
      <c r="H1769" s="2">
        <v>44678</v>
      </c>
      <c r="I1769" s="2">
        <v>44652</v>
      </c>
      <c r="J1769" s="2">
        <v>44662</v>
      </c>
      <c r="K1769" t="s">
        <v>1037</v>
      </c>
      <c r="L1769" s="2">
        <v>44662</v>
      </c>
      <c r="M1769" s="1">
        <f>Tabla1_Resueltas[[#This Row],[Resuelta]]-Tabla1_Resueltas[[#This Row],[Creada]]</f>
        <v>10</v>
      </c>
      <c r="N1769" s="1">
        <f>Tabla1_Resueltas[[#This Row],[Fecha Fin Escalado]]-Tabla1_Resueltas[[#This Row],[Fecha Inicio Escalado]]</f>
        <v>10</v>
      </c>
      <c r="O1769" s="1">
        <f>YEAR(Tabla1_Resueltas[[#This Row],[Resuelta]])</f>
        <v>2022</v>
      </c>
      <c r="P1769" s="1">
        <f>MONTH(Tabla1_Resueltas[[#This Row],[Resuelta]])</f>
        <v>4</v>
      </c>
      <c r="Q1769" s="1">
        <f>_xlfn.PERCENTILE.INC(Tabla1_Resueltas[CicleTime],0.85)</f>
        <v>28</v>
      </c>
      <c r="R1769" s="1">
        <f>_xlfn.PERCENTILE.INC(Tabla1_Resueltas[CicleTime],0.7)</f>
        <v>9</v>
      </c>
      <c r="S1769" s="1">
        <f>_xlfn.PERCENTILE.INC(Tabla1_Resueltas[CicleTime],0.5)</f>
        <v>3</v>
      </c>
    </row>
    <row r="1770" spans="1:19" x14ac:dyDescent="0.35">
      <c r="A1770" t="s">
        <v>19</v>
      </c>
      <c r="B1770" t="s">
        <v>2088</v>
      </c>
      <c r="C1770" t="s">
        <v>43</v>
      </c>
      <c r="D1770" t="s">
        <v>132</v>
      </c>
      <c r="E1770" t="s">
        <v>1814</v>
      </c>
      <c r="F1770">
        <v>4818138</v>
      </c>
      <c r="G1770" s="2">
        <v>44652</v>
      </c>
      <c r="H1770" s="2">
        <v>44671</v>
      </c>
      <c r="I1770" s="2">
        <v>44652</v>
      </c>
      <c r="J1770" s="2">
        <v>44655</v>
      </c>
      <c r="K1770" t="s">
        <v>1037</v>
      </c>
      <c r="L1770" s="2">
        <v>44655</v>
      </c>
      <c r="M1770" s="1">
        <f>Tabla1_Resueltas[[#This Row],[Resuelta]]-Tabla1_Resueltas[[#This Row],[Creada]]</f>
        <v>3</v>
      </c>
      <c r="N1770" s="1">
        <f>Tabla1_Resueltas[[#This Row],[Fecha Fin Escalado]]-Tabla1_Resueltas[[#This Row],[Fecha Inicio Escalado]]</f>
        <v>3</v>
      </c>
      <c r="O1770" s="1">
        <f>YEAR(Tabla1_Resueltas[[#This Row],[Resuelta]])</f>
        <v>2022</v>
      </c>
      <c r="P1770" s="1">
        <f>MONTH(Tabla1_Resueltas[[#This Row],[Resuelta]])</f>
        <v>4</v>
      </c>
      <c r="Q1770" s="1">
        <f>_xlfn.PERCENTILE.INC(Tabla1_Resueltas[CicleTime],0.85)</f>
        <v>28</v>
      </c>
      <c r="R1770" s="1">
        <f>_xlfn.PERCENTILE.INC(Tabla1_Resueltas[CicleTime],0.7)</f>
        <v>9</v>
      </c>
      <c r="S1770" s="1">
        <f>_xlfn.PERCENTILE.INC(Tabla1_Resueltas[CicleTime],0.5)</f>
        <v>3</v>
      </c>
    </row>
    <row r="1771" spans="1:19" x14ac:dyDescent="0.35">
      <c r="A1771" t="s">
        <v>17</v>
      </c>
      <c r="B1771" t="s">
        <v>2083</v>
      </c>
      <c r="C1771" t="s">
        <v>20</v>
      </c>
      <c r="D1771" t="s">
        <v>132</v>
      </c>
      <c r="E1771" t="s">
        <v>1815</v>
      </c>
      <c r="F1771">
        <v>4817845</v>
      </c>
      <c r="G1771" s="2">
        <v>44652</v>
      </c>
      <c r="H1771" s="2">
        <v>44668</v>
      </c>
      <c r="I1771" s="2"/>
      <c r="J1771" s="2"/>
      <c r="K1771" t="s">
        <v>1037</v>
      </c>
      <c r="L1771" s="2">
        <v>44652</v>
      </c>
      <c r="M1771" s="1">
        <f>Tabla1_Resueltas[[#This Row],[Resuelta]]-Tabla1_Resueltas[[#This Row],[Creada]]</f>
        <v>0</v>
      </c>
      <c r="N1771" s="1">
        <f>Tabla1_Resueltas[[#This Row],[Fecha Fin Escalado]]-Tabla1_Resueltas[[#This Row],[Fecha Inicio Escalado]]</f>
        <v>0</v>
      </c>
      <c r="O1771" s="1">
        <f>YEAR(Tabla1_Resueltas[[#This Row],[Resuelta]])</f>
        <v>2022</v>
      </c>
      <c r="P1771" s="1">
        <f>MONTH(Tabla1_Resueltas[[#This Row],[Resuelta]])</f>
        <v>4</v>
      </c>
      <c r="Q1771" s="1">
        <f>_xlfn.PERCENTILE.INC(Tabla1_Resueltas[CicleTime],0.85)</f>
        <v>28</v>
      </c>
      <c r="R1771" s="1">
        <f>_xlfn.PERCENTILE.INC(Tabla1_Resueltas[CicleTime],0.7)</f>
        <v>9</v>
      </c>
      <c r="S1771" s="1">
        <f>_xlfn.PERCENTILE.INC(Tabla1_Resueltas[CicleTime],0.5)</f>
        <v>3</v>
      </c>
    </row>
    <row r="1772" spans="1:19" x14ac:dyDescent="0.35">
      <c r="A1772" t="s">
        <v>19</v>
      </c>
      <c r="B1772" t="s">
        <v>2084</v>
      </c>
      <c r="C1772" t="s">
        <v>36</v>
      </c>
      <c r="D1772" t="s">
        <v>132</v>
      </c>
      <c r="E1772" t="s">
        <v>1816</v>
      </c>
      <c r="F1772">
        <v>4815802</v>
      </c>
      <c r="G1772" s="2">
        <v>44651</v>
      </c>
      <c r="H1772" s="2">
        <v>44671</v>
      </c>
      <c r="I1772" s="2"/>
      <c r="J1772" s="2"/>
      <c r="K1772" t="s">
        <v>1037</v>
      </c>
      <c r="L1772" s="2">
        <v>44655</v>
      </c>
      <c r="M1772" s="1">
        <f>Tabla1_Resueltas[[#This Row],[Resuelta]]-Tabla1_Resueltas[[#This Row],[Creada]]</f>
        <v>4</v>
      </c>
      <c r="N1772" s="1">
        <f>Tabla1_Resueltas[[#This Row],[Fecha Fin Escalado]]-Tabla1_Resueltas[[#This Row],[Fecha Inicio Escalado]]</f>
        <v>0</v>
      </c>
      <c r="O1772" s="1">
        <f>YEAR(Tabla1_Resueltas[[#This Row],[Resuelta]])</f>
        <v>2022</v>
      </c>
      <c r="P1772" s="1">
        <f>MONTH(Tabla1_Resueltas[[#This Row],[Resuelta]])</f>
        <v>4</v>
      </c>
      <c r="Q1772" s="1">
        <f>_xlfn.PERCENTILE.INC(Tabla1_Resueltas[CicleTime],0.85)</f>
        <v>28</v>
      </c>
      <c r="R1772" s="1">
        <f>_xlfn.PERCENTILE.INC(Tabla1_Resueltas[CicleTime],0.7)</f>
        <v>9</v>
      </c>
      <c r="S1772" s="1">
        <f>_xlfn.PERCENTILE.INC(Tabla1_Resueltas[CicleTime],0.5)</f>
        <v>3</v>
      </c>
    </row>
    <row r="1773" spans="1:19" x14ac:dyDescent="0.35">
      <c r="A1773" t="s">
        <v>19</v>
      </c>
      <c r="B1773" t="s">
        <v>2088</v>
      </c>
      <c r="C1773" t="s">
        <v>18</v>
      </c>
      <c r="D1773" t="s">
        <v>132</v>
      </c>
      <c r="E1773" t="s">
        <v>1817</v>
      </c>
      <c r="F1773">
        <v>4814757</v>
      </c>
      <c r="G1773" s="2">
        <v>44651</v>
      </c>
      <c r="H1773" s="2">
        <v>44668</v>
      </c>
      <c r="I1773" s="2"/>
      <c r="J1773" s="2"/>
      <c r="K1773" t="s">
        <v>1037</v>
      </c>
      <c r="L1773" s="2">
        <v>44652</v>
      </c>
      <c r="M1773" s="1">
        <f>Tabla1_Resueltas[[#This Row],[Resuelta]]-Tabla1_Resueltas[[#This Row],[Creada]]</f>
        <v>1</v>
      </c>
      <c r="N1773" s="1">
        <f>Tabla1_Resueltas[[#This Row],[Fecha Fin Escalado]]-Tabla1_Resueltas[[#This Row],[Fecha Inicio Escalado]]</f>
        <v>0</v>
      </c>
      <c r="O1773" s="1">
        <f>YEAR(Tabla1_Resueltas[[#This Row],[Resuelta]])</f>
        <v>2022</v>
      </c>
      <c r="P1773" s="1">
        <f>MONTH(Tabla1_Resueltas[[#This Row],[Resuelta]])</f>
        <v>4</v>
      </c>
      <c r="Q1773" s="1">
        <f>_xlfn.PERCENTILE.INC(Tabla1_Resueltas[CicleTime],0.85)</f>
        <v>28</v>
      </c>
      <c r="R1773" s="1">
        <f>_xlfn.PERCENTILE.INC(Tabla1_Resueltas[CicleTime],0.7)</f>
        <v>9</v>
      </c>
      <c r="S1773" s="1">
        <f>_xlfn.PERCENTILE.INC(Tabla1_Resueltas[CicleTime],0.5)</f>
        <v>3</v>
      </c>
    </row>
    <row r="1774" spans="1:19" x14ac:dyDescent="0.35">
      <c r="A1774" t="s">
        <v>19</v>
      </c>
      <c r="B1774" t="s">
        <v>2084</v>
      </c>
      <c r="C1774" t="s">
        <v>20</v>
      </c>
      <c r="D1774" t="s">
        <v>132</v>
      </c>
      <c r="E1774" t="s">
        <v>1818</v>
      </c>
      <c r="F1774">
        <v>4811855</v>
      </c>
      <c r="G1774" s="2">
        <v>44651</v>
      </c>
      <c r="H1774" s="2">
        <v>44688</v>
      </c>
      <c r="I1774" s="2">
        <v>44651</v>
      </c>
      <c r="J1774" s="2">
        <v>44672</v>
      </c>
      <c r="K1774" t="s">
        <v>1037</v>
      </c>
      <c r="L1774" s="2">
        <v>44672</v>
      </c>
      <c r="M1774" s="1">
        <f>Tabla1_Resueltas[[#This Row],[Resuelta]]-Tabla1_Resueltas[[#This Row],[Creada]]</f>
        <v>21</v>
      </c>
      <c r="N1774" s="1">
        <f>Tabla1_Resueltas[[#This Row],[Fecha Fin Escalado]]-Tabla1_Resueltas[[#This Row],[Fecha Inicio Escalado]]</f>
        <v>21</v>
      </c>
      <c r="O1774" s="1">
        <f>YEAR(Tabla1_Resueltas[[#This Row],[Resuelta]])</f>
        <v>2022</v>
      </c>
      <c r="P1774" s="1">
        <f>MONTH(Tabla1_Resueltas[[#This Row],[Resuelta]])</f>
        <v>4</v>
      </c>
      <c r="Q1774" s="1">
        <f>_xlfn.PERCENTILE.INC(Tabla1_Resueltas[CicleTime],0.85)</f>
        <v>28</v>
      </c>
      <c r="R1774" s="1">
        <f>_xlfn.PERCENTILE.INC(Tabla1_Resueltas[CicleTime],0.7)</f>
        <v>9</v>
      </c>
      <c r="S1774" s="1">
        <f>_xlfn.PERCENTILE.INC(Tabla1_Resueltas[CicleTime],0.5)</f>
        <v>3</v>
      </c>
    </row>
    <row r="1775" spans="1:19" x14ac:dyDescent="0.35">
      <c r="A1775" t="s">
        <v>19</v>
      </c>
      <c r="B1775" t="s">
        <v>2084</v>
      </c>
      <c r="C1775" t="s">
        <v>20</v>
      </c>
      <c r="D1775" t="s">
        <v>132</v>
      </c>
      <c r="E1775" t="s">
        <v>1819</v>
      </c>
      <c r="F1775">
        <v>4810987</v>
      </c>
      <c r="G1775" s="2">
        <v>44651</v>
      </c>
      <c r="H1775" s="2">
        <v>44671</v>
      </c>
      <c r="I1775" s="2">
        <v>44651</v>
      </c>
      <c r="J1775" s="2">
        <v>44655</v>
      </c>
      <c r="K1775" t="s">
        <v>1037</v>
      </c>
      <c r="L1775" s="2">
        <v>44655</v>
      </c>
      <c r="M1775" s="1">
        <f>Tabla1_Resueltas[[#This Row],[Resuelta]]-Tabla1_Resueltas[[#This Row],[Creada]]</f>
        <v>4</v>
      </c>
      <c r="N1775" s="1">
        <f>Tabla1_Resueltas[[#This Row],[Fecha Fin Escalado]]-Tabla1_Resueltas[[#This Row],[Fecha Inicio Escalado]]</f>
        <v>4</v>
      </c>
      <c r="O1775" s="1">
        <f>YEAR(Tabla1_Resueltas[[#This Row],[Resuelta]])</f>
        <v>2022</v>
      </c>
      <c r="P1775" s="1">
        <f>MONTH(Tabla1_Resueltas[[#This Row],[Resuelta]])</f>
        <v>4</v>
      </c>
      <c r="Q1775" s="1">
        <f>_xlfn.PERCENTILE.INC(Tabla1_Resueltas[CicleTime],0.85)</f>
        <v>28</v>
      </c>
      <c r="R1775" s="1">
        <f>_xlfn.PERCENTILE.INC(Tabla1_Resueltas[CicleTime],0.7)</f>
        <v>9</v>
      </c>
      <c r="S1775" s="1">
        <f>_xlfn.PERCENTILE.INC(Tabla1_Resueltas[CicleTime],0.5)</f>
        <v>3</v>
      </c>
    </row>
    <row r="1776" spans="1:19" x14ac:dyDescent="0.35">
      <c r="A1776" t="s">
        <v>19</v>
      </c>
      <c r="B1776" t="s">
        <v>2084</v>
      </c>
      <c r="C1776" t="s">
        <v>20</v>
      </c>
      <c r="D1776" t="s">
        <v>132</v>
      </c>
      <c r="E1776" t="s">
        <v>1820</v>
      </c>
      <c r="F1776">
        <v>4810984</v>
      </c>
      <c r="G1776" s="2">
        <v>44651</v>
      </c>
      <c r="H1776" s="2">
        <v>44668</v>
      </c>
      <c r="I1776" s="2">
        <v>44651</v>
      </c>
      <c r="J1776" s="2">
        <v>44652</v>
      </c>
      <c r="K1776" t="s">
        <v>1037</v>
      </c>
      <c r="L1776" s="2">
        <v>44652</v>
      </c>
      <c r="M1776" s="1">
        <f>Tabla1_Resueltas[[#This Row],[Resuelta]]-Tabla1_Resueltas[[#This Row],[Creada]]</f>
        <v>1</v>
      </c>
      <c r="N1776" s="1">
        <f>Tabla1_Resueltas[[#This Row],[Fecha Fin Escalado]]-Tabla1_Resueltas[[#This Row],[Fecha Inicio Escalado]]</f>
        <v>1</v>
      </c>
      <c r="O1776" s="1">
        <f>YEAR(Tabla1_Resueltas[[#This Row],[Resuelta]])</f>
        <v>2022</v>
      </c>
      <c r="P1776" s="1">
        <f>MONTH(Tabla1_Resueltas[[#This Row],[Resuelta]])</f>
        <v>4</v>
      </c>
      <c r="Q1776" s="1">
        <f>_xlfn.PERCENTILE.INC(Tabla1_Resueltas[CicleTime],0.85)</f>
        <v>28</v>
      </c>
      <c r="R1776" s="1">
        <f>_xlfn.PERCENTILE.INC(Tabla1_Resueltas[CicleTime],0.7)</f>
        <v>9</v>
      </c>
      <c r="S1776" s="1">
        <f>_xlfn.PERCENTILE.INC(Tabla1_Resueltas[CicleTime],0.5)</f>
        <v>3</v>
      </c>
    </row>
    <row r="1777" spans="1:19" x14ac:dyDescent="0.35">
      <c r="A1777" t="s">
        <v>19</v>
      </c>
      <c r="B1777" t="s">
        <v>2084</v>
      </c>
      <c r="C1777" t="s">
        <v>20</v>
      </c>
      <c r="D1777" t="s">
        <v>132</v>
      </c>
      <c r="E1777" t="s">
        <v>1821</v>
      </c>
      <c r="F1777">
        <v>4810981</v>
      </c>
      <c r="G1777" s="2">
        <v>44651</v>
      </c>
      <c r="H1777" s="2">
        <v>44685</v>
      </c>
      <c r="I1777" s="2">
        <v>44651</v>
      </c>
      <c r="J1777" s="2">
        <v>44669</v>
      </c>
      <c r="K1777" t="s">
        <v>1037</v>
      </c>
      <c r="L1777" s="2">
        <v>44669</v>
      </c>
      <c r="M1777" s="1">
        <f>Tabla1_Resueltas[[#This Row],[Resuelta]]-Tabla1_Resueltas[[#This Row],[Creada]]</f>
        <v>18</v>
      </c>
      <c r="N1777" s="1">
        <f>Tabla1_Resueltas[[#This Row],[Fecha Fin Escalado]]-Tabla1_Resueltas[[#This Row],[Fecha Inicio Escalado]]</f>
        <v>18</v>
      </c>
      <c r="O1777" s="1">
        <f>YEAR(Tabla1_Resueltas[[#This Row],[Resuelta]])</f>
        <v>2022</v>
      </c>
      <c r="P1777" s="1">
        <f>MONTH(Tabla1_Resueltas[[#This Row],[Resuelta]])</f>
        <v>4</v>
      </c>
      <c r="Q1777" s="1">
        <f>_xlfn.PERCENTILE.INC(Tabla1_Resueltas[CicleTime],0.85)</f>
        <v>28</v>
      </c>
      <c r="R1777" s="1">
        <f>_xlfn.PERCENTILE.INC(Tabla1_Resueltas[CicleTime],0.7)</f>
        <v>9</v>
      </c>
      <c r="S1777" s="1">
        <f>_xlfn.PERCENTILE.INC(Tabla1_Resueltas[CicleTime],0.5)</f>
        <v>3</v>
      </c>
    </row>
    <row r="1778" spans="1:19" x14ac:dyDescent="0.35">
      <c r="A1778" t="s">
        <v>19</v>
      </c>
      <c r="B1778" t="s">
        <v>2084</v>
      </c>
      <c r="C1778" t="s">
        <v>36</v>
      </c>
      <c r="D1778" t="s">
        <v>132</v>
      </c>
      <c r="E1778" t="s">
        <v>1822</v>
      </c>
      <c r="F1778">
        <v>4805629</v>
      </c>
      <c r="G1778" s="2">
        <v>44650</v>
      </c>
      <c r="H1778" s="2">
        <v>44673</v>
      </c>
      <c r="I1778" s="2">
        <v>44650</v>
      </c>
      <c r="J1778" s="2">
        <v>44657</v>
      </c>
      <c r="K1778" t="s">
        <v>1037</v>
      </c>
      <c r="L1778" s="2">
        <v>44657</v>
      </c>
      <c r="M1778" s="1">
        <f>Tabla1_Resueltas[[#This Row],[Resuelta]]-Tabla1_Resueltas[[#This Row],[Creada]]</f>
        <v>7</v>
      </c>
      <c r="N1778" s="1">
        <f>Tabla1_Resueltas[[#This Row],[Fecha Fin Escalado]]-Tabla1_Resueltas[[#This Row],[Fecha Inicio Escalado]]</f>
        <v>7</v>
      </c>
      <c r="O1778" s="1">
        <f>YEAR(Tabla1_Resueltas[[#This Row],[Resuelta]])</f>
        <v>2022</v>
      </c>
      <c r="P1778" s="1">
        <f>MONTH(Tabla1_Resueltas[[#This Row],[Resuelta]])</f>
        <v>4</v>
      </c>
      <c r="Q1778" s="1">
        <f>_xlfn.PERCENTILE.INC(Tabla1_Resueltas[CicleTime],0.85)</f>
        <v>28</v>
      </c>
      <c r="R1778" s="1">
        <f>_xlfn.PERCENTILE.INC(Tabla1_Resueltas[CicleTime],0.7)</f>
        <v>9</v>
      </c>
      <c r="S1778" s="1">
        <f>_xlfn.PERCENTILE.INC(Tabla1_Resueltas[CicleTime],0.5)</f>
        <v>3</v>
      </c>
    </row>
    <row r="1779" spans="1:19" x14ac:dyDescent="0.35">
      <c r="A1779" t="s">
        <v>19</v>
      </c>
      <c r="B1779" t="s">
        <v>2084</v>
      </c>
      <c r="C1779" t="s">
        <v>20</v>
      </c>
      <c r="D1779" t="s">
        <v>132</v>
      </c>
      <c r="E1779" t="s">
        <v>1823</v>
      </c>
      <c r="F1779">
        <v>4805337</v>
      </c>
      <c r="G1779" s="2">
        <v>44650</v>
      </c>
      <c r="H1779" s="2">
        <v>44671</v>
      </c>
      <c r="I1779" s="2">
        <v>44650</v>
      </c>
      <c r="J1779" s="2">
        <v>44655</v>
      </c>
      <c r="K1779" t="s">
        <v>1037</v>
      </c>
      <c r="L1779" s="2">
        <v>44655</v>
      </c>
      <c r="M1779" s="1">
        <f>Tabla1_Resueltas[[#This Row],[Resuelta]]-Tabla1_Resueltas[[#This Row],[Creada]]</f>
        <v>5</v>
      </c>
      <c r="N1779" s="1">
        <f>Tabla1_Resueltas[[#This Row],[Fecha Fin Escalado]]-Tabla1_Resueltas[[#This Row],[Fecha Inicio Escalado]]</f>
        <v>5</v>
      </c>
      <c r="O1779" s="1">
        <f>YEAR(Tabla1_Resueltas[[#This Row],[Resuelta]])</f>
        <v>2022</v>
      </c>
      <c r="P1779" s="1">
        <f>MONTH(Tabla1_Resueltas[[#This Row],[Resuelta]])</f>
        <v>4</v>
      </c>
      <c r="Q1779" s="1">
        <f>_xlfn.PERCENTILE.INC(Tabla1_Resueltas[CicleTime],0.85)</f>
        <v>28</v>
      </c>
      <c r="R1779" s="1">
        <f>_xlfn.PERCENTILE.INC(Tabla1_Resueltas[CicleTime],0.7)</f>
        <v>9</v>
      </c>
      <c r="S1779" s="1">
        <f>_xlfn.PERCENTILE.INC(Tabla1_Resueltas[CicleTime],0.5)</f>
        <v>3</v>
      </c>
    </row>
    <row r="1780" spans="1:19" x14ac:dyDescent="0.35">
      <c r="A1780" t="s">
        <v>19</v>
      </c>
      <c r="B1780" t="s">
        <v>2088</v>
      </c>
      <c r="C1780" t="s">
        <v>20</v>
      </c>
      <c r="D1780" t="s">
        <v>132</v>
      </c>
      <c r="E1780" t="s">
        <v>1824</v>
      </c>
      <c r="F1780">
        <v>4805336</v>
      </c>
      <c r="G1780" s="2">
        <v>44650</v>
      </c>
      <c r="H1780" s="2">
        <v>44688</v>
      </c>
      <c r="I1780" s="2">
        <v>44650</v>
      </c>
      <c r="J1780" s="2">
        <v>44672</v>
      </c>
      <c r="K1780" t="s">
        <v>1037</v>
      </c>
      <c r="L1780" s="2">
        <v>44672</v>
      </c>
      <c r="M1780" s="1">
        <f>Tabla1_Resueltas[[#This Row],[Resuelta]]-Tabla1_Resueltas[[#This Row],[Creada]]</f>
        <v>22</v>
      </c>
      <c r="N1780" s="1">
        <f>Tabla1_Resueltas[[#This Row],[Fecha Fin Escalado]]-Tabla1_Resueltas[[#This Row],[Fecha Inicio Escalado]]</f>
        <v>22</v>
      </c>
      <c r="O1780" s="1">
        <f>YEAR(Tabla1_Resueltas[[#This Row],[Resuelta]])</f>
        <v>2022</v>
      </c>
      <c r="P1780" s="1">
        <f>MONTH(Tabla1_Resueltas[[#This Row],[Resuelta]])</f>
        <v>4</v>
      </c>
      <c r="Q1780" s="1">
        <f>_xlfn.PERCENTILE.INC(Tabla1_Resueltas[CicleTime],0.85)</f>
        <v>28</v>
      </c>
      <c r="R1780" s="1">
        <f>_xlfn.PERCENTILE.INC(Tabla1_Resueltas[CicleTime],0.7)</f>
        <v>9</v>
      </c>
      <c r="S1780" s="1">
        <f>_xlfn.PERCENTILE.INC(Tabla1_Resueltas[CicleTime],0.5)</f>
        <v>3</v>
      </c>
    </row>
    <row r="1781" spans="1:19" x14ac:dyDescent="0.35">
      <c r="A1781" t="s">
        <v>19</v>
      </c>
      <c r="B1781" t="s">
        <v>2088</v>
      </c>
      <c r="C1781" t="s">
        <v>20</v>
      </c>
      <c r="D1781" t="s">
        <v>132</v>
      </c>
      <c r="E1781" t="s">
        <v>1825</v>
      </c>
      <c r="F1781">
        <v>4805328</v>
      </c>
      <c r="G1781" s="2">
        <v>44650</v>
      </c>
      <c r="H1781" s="2">
        <v>44678</v>
      </c>
      <c r="I1781" s="2">
        <v>44650</v>
      </c>
      <c r="J1781" s="2">
        <v>44662</v>
      </c>
      <c r="K1781" t="s">
        <v>1037</v>
      </c>
      <c r="L1781" s="2">
        <v>44662</v>
      </c>
      <c r="M1781" s="1">
        <f>Tabla1_Resueltas[[#This Row],[Resuelta]]-Tabla1_Resueltas[[#This Row],[Creada]]</f>
        <v>12</v>
      </c>
      <c r="N1781" s="1">
        <f>Tabla1_Resueltas[[#This Row],[Fecha Fin Escalado]]-Tabla1_Resueltas[[#This Row],[Fecha Inicio Escalado]]</f>
        <v>12</v>
      </c>
      <c r="O1781" s="1">
        <f>YEAR(Tabla1_Resueltas[[#This Row],[Resuelta]])</f>
        <v>2022</v>
      </c>
      <c r="P1781" s="1">
        <f>MONTH(Tabla1_Resueltas[[#This Row],[Resuelta]])</f>
        <v>4</v>
      </c>
      <c r="Q1781" s="1">
        <f>_xlfn.PERCENTILE.INC(Tabla1_Resueltas[CicleTime],0.85)</f>
        <v>28</v>
      </c>
      <c r="R1781" s="1">
        <f>_xlfn.PERCENTILE.INC(Tabla1_Resueltas[CicleTime],0.7)</f>
        <v>9</v>
      </c>
      <c r="S1781" s="1">
        <f>_xlfn.PERCENTILE.INC(Tabla1_Resueltas[CicleTime],0.5)</f>
        <v>3</v>
      </c>
    </row>
    <row r="1782" spans="1:19" x14ac:dyDescent="0.35">
      <c r="A1782" t="s">
        <v>19</v>
      </c>
      <c r="B1782" t="s">
        <v>2086</v>
      </c>
      <c r="C1782" t="s">
        <v>43</v>
      </c>
      <c r="D1782" t="s">
        <v>132</v>
      </c>
      <c r="E1782" t="s">
        <v>1826</v>
      </c>
      <c r="F1782">
        <v>4804398</v>
      </c>
      <c r="G1782" s="2">
        <v>44650</v>
      </c>
      <c r="H1782" s="2">
        <v>44775</v>
      </c>
      <c r="I1782" s="2">
        <v>44650</v>
      </c>
      <c r="J1782" s="2">
        <v>44678</v>
      </c>
      <c r="K1782" t="s">
        <v>1037</v>
      </c>
      <c r="L1782" s="2">
        <v>44678</v>
      </c>
      <c r="M1782" s="1">
        <f>Tabla1_Resueltas[[#This Row],[Resuelta]]-Tabla1_Resueltas[[#This Row],[Creada]]</f>
        <v>28</v>
      </c>
      <c r="N1782" s="1">
        <f>Tabla1_Resueltas[[#This Row],[Fecha Fin Escalado]]-Tabla1_Resueltas[[#This Row],[Fecha Inicio Escalado]]</f>
        <v>28</v>
      </c>
      <c r="O1782" s="1">
        <f>YEAR(Tabla1_Resueltas[[#This Row],[Resuelta]])</f>
        <v>2022</v>
      </c>
      <c r="P1782" s="1">
        <f>MONTH(Tabla1_Resueltas[[#This Row],[Resuelta]])</f>
        <v>4</v>
      </c>
      <c r="Q1782" s="1">
        <f>_xlfn.PERCENTILE.INC(Tabla1_Resueltas[CicleTime],0.85)</f>
        <v>28</v>
      </c>
      <c r="R1782" s="1">
        <f>_xlfn.PERCENTILE.INC(Tabla1_Resueltas[CicleTime],0.7)</f>
        <v>9</v>
      </c>
      <c r="S1782" s="1">
        <f>_xlfn.PERCENTILE.INC(Tabla1_Resueltas[CicleTime],0.5)</f>
        <v>3</v>
      </c>
    </row>
    <row r="1783" spans="1:19" x14ac:dyDescent="0.35">
      <c r="A1783" t="s">
        <v>19</v>
      </c>
      <c r="B1783" t="s">
        <v>2084</v>
      </c>
      <c r="C1783" t="s">
        <v>20</v>
      </c>
      <c r="D1783" t="s">
        <v>132</v>
      </c>
      <c r="E1783" t="s">
        <v>1827</v>
      </c>
      <c r="F1783">
        <v>4804582</v>
      </c>
      <c r="G1783" s="2">
        <v>44650</v>
      </c>
      <c r="H1783" s="2">
        <v>44680</v>
      </c>
      <c r="I1783" s="2">
        <v>44650</v>
      </c>
      <c r="J1783" s="2">
        <v>44664</v>
      </c>
      <c r="K1783" t="s">
        <v>1037</v>
      </c>
      <c r="L1783" s="2">
        <v>44664</v>
      </c>
      <c r="M1783" s="1">
        <f>Tabla1_Resueltas[[#This Row],[Resuelta]]-Tabla1_Resueltas[[#This Row],[Creada]]</f>
        <v>14</v>
      </c>
      <c r="N1783" s="1">
        <f>Tabla1_Resueltas[[#This Row],[Fecha Fin Escalado]]-Tabla1_Resueltas[[#This Row],[Fecha Inicio Escalado]]</f>
        <v>14</v>
      </c>
      <c r="O1783" s="1">
        <f>YEAR(Tabla1_Resueltas[[#This Row],[Resuelta]])</f>
        <v>2022</v>
      </c>
      <c r="P1783" s="1">
        <f>MONTH(Tabla1_Resueltas[[#This Row],[Resuelta]])</f>
        <v>4</v>
      </c>
      <c r="Q1783" s="1">
        <f>_xlfn.PERCENTILE.INC(Tabla1_Resueltas[CicleTime],0.85)</f>
        <v>28</v>
      </c>
      <c r="R1783" s="1">
        <f>_xlfn.PERCENTILE.INC(Tabla1_Resueltas[CicleTime],0.7)</f>
        <v>9</v>
      </c>
      <c r="S1783" s="1">
        <f>_xlfn.PERCENTILE.INC(Tabla1_Resueltas[CicleTime],0.5)</f>
        <v>3</v>
      </c>
    </row>
    <row r="1784" spans="1:19" x14ac:dyDescent="0.35">
      <c r="A1784" t="s">
        <v>19</v>
      </c>
      <c r="B1784" t="s">
        <v>2084</v>
      </c>
      <c r="C1784" t="s">
        <v>20</v>
      </c>
      <c r="D1784" t="s">
        <v>132</v>
      </c>
      <c r="E1784" t="s">
        <v>1828</v>
      </c>
      <c r="F1784">
        <v>4804578</v>
      </c>
      <c r="G1784" s="2">
        <v>44650</v>
      </c>
      <c r="H1784" s="2">
        <v>44671</v>
      </c>
      <c r="I1784" s="2">
        <v>44650</v>
      </c>
      <c r="J1784" s="2">
        <v>44655</v>
      </c>
      <c r="K1784" t="s">
        <v>1037</v>
      </c>
      <c r="L1784" s="2">
        <v>44655</v>
      </c>
      <c r="M1784" s="1">
        <f>Tabla1_Resueltas[[#This Row],[Resuelta]]-Tabla1_Resueltas[[#This Row],[Creada]]</f>
        <v>5</v>
      </c>
      <c r="N1784" s="1">
        <f>Tabla1_Resueltas[[#This Row],[Fecha Fin Escalado]]-Tabla1_Resueltas[[#This Row],[Fecha Inicio Escalado]]</f>
        <v>5</v>
      </c>
      <c r="O1784" s="1">
        <f>YEAR(Tabla1_Resueltas[[#This Row],[Resuelta]])</f>
        <v>2022</v>
      </c>
      <c r="P1784" s="1">
        <f>MONTH(Tabla1_Resueltas[[#This Row],[Resuelta]])</f>
        <v>4</v>
      </c>
      <c r="Q1784" s="1">
        <f>_xlfn.PERCENTILE.INC(Tabla1_Resueltas[CicleTime],0.85)</f>
        <v>28</v>
      </c>
      <c r="R1784" s="1">
        <f>_xlfn.PERCENTILE.INC(Tabla1_Resueltas[CicleTime],0.7)</f>
        <v>9</v>
      </c>
      <c r="S1784" s="1">
        <f>_xlfn.PERCENTILE.INC(Tabla1_Resueltas[CicleTime],0.5)</f>
        <v>3</v>
      </c>
    </row>
    <row r="1785" spans="1:19" x14ac:dyDescent="0.35">
      <c r="A1785" t="s">
        <v>19</v>
      </c>
      <c r="B1785" t="s">
        <v>2084</v>
      </c>
      <c r="C1785" t="s">
        <v>20</v>
      </c>
      <c r="D1785" t="s">
        <v>132</v>
      </c>
      <c r="E1785" t="s">
        <v>1829</v>
      </c>
      <c r="F1785">
        <v>4785662</v>
      </c>
      <c r="G1785" s="2">
        <v>44645</v>
      </c>
      <c r="H1785" s="2">
        <v>44674</v>
      </c>
      <c r="I1785" s="2">
        <v>44651</v>
      </c>
      <c r="J1785" s="2">
        <v>44658</v>
      </c>
      <c r="K1785" t="s">
        <v>1037</v>
      </c>
      <c r="L1785" s="2">
        <v>44658</v>
      </c>
      <c r="M1785" s="1">
        <f>Tabla1_Resueltas[[#This Row],[Resuelta]]-Tabla1_Resueltas[[#This Row],[Creada]]</f>
        <v>13</v>
      </c>
      <c r="N1785" s="1">
        <f>Tabla1_Resueltas[[#This Row],[Fecha Fin Escalado]]-Tabla1_Resueltas[[#This Row],[Fecha Inicio Escalado]]</f>
        <v>7</v>
      </c>
      <c r="O1785" s="1">
        <f>YEAR(Tabla1_Resueltas[[#This Row],[Resuelta]])</f>
        <v>2022</v>
      </c>
      <c r="P1785" s="1">
        <f>MONTH(Tabla1_Resueltas[[#This Row],[Resuelta]])</f>
        <v>4</v>
      </c>
      <c r="Q1785" s="1">
        <f>_xlfn.PERCENTILE.INC(Tabla1_Resueltas[CicleTime],0.85)</f>
        <v>28</v>
      </c>
      <c r="R1785" s="1">
        <f>_xlfn.PERCENTILE.INC(Tabla1_Resueltas[CicleTime],0.7)</f>
        <v>9</v>
      </c>
      <c r="S1785" s="1">
        <f>_xlfn.PERCENTILE.INC(Tabla1_Resueltas[CicleTime],0.5)</f>
        <v>3</v>
      </c>
    </row>
    <row r="1786" spans="1:19" x14ac:dyDescent="0.35">
      <c r="A1786" t="s">
        <v>19</v>
      </c>
      <c r="B1786" t="s">
        <v>2086</v>
      </c>
      <c r="C1786" t="s">
        <v>20</v>
      </c>
      <c r="D1786" t="s">
        <v>132</v>
      </c>
      <c r="E1786" t="s">
        <v>1830</v>
      </c>
      <c r="F1786">
        <v>4782934</v>
      </c>
      <c r="G1786" s="2">
        <v>44644</v>
      </c>
      <c r="H1786" s="2">
        <v>44671</v>
      </c>
      <c r="I1786" s="2">
        <v>44645</v>
      </c>
      <c r="J1786" s="2">
        <v>44655</v>
      </c>
      <c r="K1786" t="s">
        <v>1037</v>
      </c>
      <c r="L1786" s="2">
        <v>44655</v>
      </c>
      <c r="M1786" s="1">
        <f>Tabla1_Resueltas[[#This Row],[Resuelta]]-Tabla1_Resueltas[[#This Row],[Creada]]</f>
        <v>11</v>
      </c>
      <c r="N1786" s="1">
        <f>Tabla1_Resueltas[[#This Row],[Fecha Fin Escalado]]-Tabla1_Resueltas[[#This Row],[Fecha Inicio Escalado]]</f>
        <v>10</v>
      </c>
      <c r="O1786" s="1">
        <f>YEAR(Tabla1_Resueltas[[#This Row],[Resuelta]])</f>
        <v>2022</v>
      </c>
      <c r="P1786" s="1">
        <f>MONTH(Tabla1_Resueltas[[#This Row],[Resuelta]])</f>
        <v>4</v>
      </c>
      <c r="Q1786" s="1">
        <f>_xlfn.PERCENTILE.INC(Tabla1_Resueltas[CicleTime],0.85)</f>
        <v>28</v>
      </c>
      <c r="R1786" s="1">
        <f>_xlfn.PERCENTILE.INC(Tabla1_Resueltas[CicleTime],0.7)</f>
        <v>9</v>
      </c>
      <c r="S1786" s="1">
        <f>_xlfn.PERCENTILE.INC(Tabla1_Resueltas[CicleTime],0.5)</f>
        <v>3</v>
      </c>
    </row>
    <row r="1787" spans="1:19" x14ac:dyDescent="0.35">
      <c r="A1787" t="s">
        <v>19</v>
      </c>
      <c r="B1787" t="s">
        <v>2086</v>
      </c>
      <c r="C1787" t="s">
        <v>36</v>
      </c>
      <c r="D1787" t="s">
        <v>132</v>
      </c>
      <c r="E1787" t="s">
        <v>1831</v>
      </c>
      <c r="F1787">
        <v>4780726</v>
      </c>
      <c r="G1787" s="2">
        <v>44644</v>
      </c>
      <c r="H1787" s="2">
        <v>44680</v>
      </c>
      <c r="I1787" s="2">
        <v>44664</v>
      </c>
      <c r="J1787" s="2">
        <v>44664</v>
      </c>
      <c r="K1787" t="s">
        <v>1037</v>
      </c>
      <c r="L1787" s="2">
        <v>44664</v>
      </c>
      <c r="M1787" s="1">
        <f>Tabla1_Resueltas[[#This Row],[Resuelta]]-Tabla1_Resueltas[[#This Row],[Creada]]</f>
        <v>20</v>
      </c>
      <c r="N1787" s="1">
        <f>Tabla1_Resueltas[[#This Row],[Fecha Fin Escalado]]-Tabla1_Resueltas[[#This Row],[Fecha Inicio Escalado]]</f>
        <v>0</v>
      </c>
      <c r="O1787" s="1">
        <f>YEAR(Tabla1_Resueltas[[#This Row],[Resuelta]])</f>
        <v>2022</v>
      </c>
      <c r="P1787" s="1">
        <f>MONTH(Tabla1_Resueltas[[#This Row],[Resuelta]])</f>
        <v>4</v>
      </c>
      <c r="Q1787" s="1">
        <f>_xlfn.PERCENTILE.INC(Tabla1_Resueltas[CicleTime],0.85)</f>
        <v>28</v>
      </c>
      <c r="R1787" s="1">
        <f>_xlfn.PERCENTILE.INC(Tabla1_Resueltas[CicleTime],0.7)</f>
        <v>9</v>
      </c>
      <c r="S1787" s="1">
        <f>_xlfn.PERCENTILE.INC(Tabla1_Resueltas[CicleTime],0.5)</f>
        <v>3</v>
      </c>
    </row>
    <row r="1788" spans="1:19" x14ac:dyDescent="0.35">
      <c r="A1788" t="s">
        <v>17</v>
      </c>
      <c r="B1788" t="s">
        <v>2091</v>
      </c>
      <c r="C1788" t="s">
        <v>36</v>
      </c>
      <c r="D1788" t="s">
        <v>132</v>
      </c>
      <c r="E1788" t="s">
        <v>1832</v>
      </c>
      <c r="F1788">
        <v>4779431</v>
      </c>
      <c r="G1788" s="2">
        <v>44644</v>
      </c>
      <c r="H1788" s="2">
        <v>44668</v>
      </c>
      <c r="I1788" s="2"/>
      <c r="J1788" s="2"/>
      <c r="K1788" t="s">
        <v>1037</v>
      </c>
      <c r="L1788" s="2">
        <v>44652</v>
      </c>
      <c r="M1788" s="1">
        <f>Tabla1_Resueltas[[#This Row],[Resuelta]]-Tabla1_Resueltas[[#This Row],[Creada]]</f>
        <v>8</v>
      </c>
      <c r="N1788" s="1">
        <f>Tabla1_Resueltas[[#This Row],[Fecha Fin Escalado]]-Tabla1_Resueltas[[#This Row],[Fecha Inicio Escalado]]</f>
        <v>0</v>
      </c>
      <c r="O1788" s="1">
        <f>YEAR(Tabla1_Resueltas[[#This Row],[Resuelta]])</f>
        <v>2022</v>
      </c>
      <c r="P1788" s="1">
        <f>MONTH(Tabla1_Resueltas[[#This Row],[Resuelta]])</f>
        <v>4</v>
      </c>
      <c r="Q1788" s="1">
        <f>_xlfn.PERCENTILE.INC(Tabla1_Resueltas[CicleTime],0.85)</f>
        <v>28</v>
      </c>
      <c r="R1788" s="1">
        <f>_xlfn.PERCENTILE.INC(Tabla1_Resueltas[CicleTime],0.7)</f>
        <v>9</v>
      </c>
      <c r="S1788" s="1">
        <f>_xlfn.PERCENTILE.INC(Tabla1_Resueltas[CicleTime],0.5)</f>
        <v>3</v>
      </c>
    </row>
    <row r="1789" spans="1:19" x14ac:dyDescent="0.35">
      <c r="A1789" t="s">
        <v>19</v>
      </c>
      <c r="B1789" t="s">
        <v>2089</v>
      </c>
      <c r="C1789" t="s">
        <v>20</v>
      </c>
      <c r="D1789" t="s">
        <v>132</v>
      </c>
      <c r="E1789" t="s">
        <v>1833</v>
      </c>
      <c r="F1789">
        <v>4775689</v>
      </c>
      <c r="G1789" s="2">
        <v>44643</v>
      </c>
      <c r="H1789" s="2">
        <v>44672</v>
      </c>
      <c r="I1789" s="2">
        <v>44643</v>
      </c>
      <c r="J1789" s="2">
        <v>44656</v>
      </c>
      <c r="K1789" t="s">
        <v>1037</v>
      </c>
      <c r="L1789" s="2">
        <v>44656</v>
      </c>
      <c r="M1789" s="1">
        <f>Tabla1_Resueltas[[#This Row],[Resuelta]]-Tabla1_Resueltas[[#This Row],[Creada]]</f>
        <v>13</v>
      </c>
      <c r="N1789" s="1">
        <f>Tabla1_Resueltas[[#This Row],[Fecha Fin Escalado]]-Tabla1_Resueltas[[#This Row],[Fecha Inicio Escalado]]</f>
        <v>13</v>
      </c>
      <c r="O1789" s="1">
        <f>YEAR(Tabla1_Resueltas[[#This Row],[Resuelta]])</f>
        <v>2022</v>
      </c>
      <c r="P1789" s="1">
        <f>MONTH(Tabla1_Resueltas[[#This Row],[Resuelta]])</f>
        <v>4</v>
      </c>
      <c r="Q1789" s="1">
        <f>_xlfn.PERCENTILE.INC(Tabla1_Resueltas[CicleTime],0.85)</f>
        <v>28</v>
      </c>
      <c r="R1789" s="1">
        <f>_xlfn.PERCENTILE.INC(Tabla1_Resueltas[CicleTime],0.7)</f>
        <v>9</v>
      </c>
      <c r="S1789" s="1">
        <f>_xlfn.PERCENTILE.INC(Tabla1_Resueltas[CicleTime],0.5)</f>
        <v>3</v>
      </c>
    </row>
    <row r="1790" spans="1:19" x14ac:dyDescent="0.35">
      <c r="A1790" t="s">
        <v>17</v>
      </c>
      <c r="B1790" t="s">
        <v>2091</v>
      </c>
      <c r="C1790" t="s">
        <v>36</v>
      </c>
      <c r="D1790" t="s">
        <v>132</v>
      </c>
      <c r="E1790" t="s">
        <v>1834</v>
      </c>
      <c r="F1790">
        <v>4773936</v>
      </c>
      <c r="G1790" s="2">
        <v>44643</v>
      </c>
      <c r="H1790" s="2">
        <v>44678</v>
      </c>
      <c r="I1790" s="2"/>
      <c r="J1790" s="2"/>
      <c r="K1790" t="s">
        <v>1037</v>
      </c>
      <c r="L1790" s="2">
        <v>44662</v>
      </c>
      <c r="M1790" s="1">
        <f>Tabla1_Resueltas[[#This Row],[Resuelta]]-Tabla1_Resueltas[[#This Row],[Creada]]</f>
        <v>19</v>
      </c>
      <c r="N1790" s="1">
        <f>Tabla1_Resueltas[[#This Row],[Fecha Fin Escalado]]-Tabla1_Resueltas[[#This Row],[Fecha Inicio Escalado]]</f>
        <v>0</v>
      </c>
      <c r="O1790" s="1">
        <f>YEAR(Tabla1_Resueltas[[#This Row],[Resuelta]])</f>
        <v>2022</v>
      </c>
      <c r="P1790" s="1">
        <f>MONTH(Tabla1_Resueltas[[#This Row],[Resuelta]])</f>
        <v>4</v>
      </c>
      <c r="Q1790" s="1">
        <f>_xlfn.PERCENTILE.INC(Tabla1_Resueltas[CicleTime],0.85)</f>
        <v>28</v>
      </c>
      <c r="R1790" s="1">
        <f>_xlfn.PERCENTILE.INC(Tabla1_Resueltas[CicleTime],0.7)</f>
        <v>9</v>
      </c>
      <c r="S1790" s="1">
        <f>_xlfn.PERCENTILE.INC(Tabla1_Resueltas[CicleTime],0.5)</f>
        <v>3</v>
      </c>
    </row>
    <row r="1791" spans="1:19" x14ac:dyDescent="0.35">
      <c r="A1791" t="s">
        <v>19</v>
      </c>
      <c r="B1791" t="s">
        <v>2088</v>
      </c>
      <c r="C1791" t="s">
        <v>20</v>
      </c>
      <c r="D1791" t="s">
        <v>132</v>
      </c>
      <c r="E1791" t="s">
        <v>1835</v>
      </c>
      <c r="F1791">
        <v>4771397</v>
      </c>
      <c r="G1791" s="2">
        <v>44643</v>
      </c>
      <c r="H1791" s="2">
        <v>44672</v>
      </c>
      <c r="I1791" s="2">
        <v>44643</v>
      </c>
      <c r="J1791" s="2">
        <v>44656</v>
      </c>
      <c r="K1791" t="s">
        <v>1037</v>
      </c>
      <c r="L1791" s="2">
        <v>44656</v>
      </c>
      <c r="M1791" s="1">
        <f>Tabla1_Resueltas[[#This Row],[Resuelta]]-Tabla1_Resueltas[[#This Row],[Creada]]</f>
        <v>13</v>
      </c>
      <c r="N1791" s="1">
        <f>Tabla1_Resueltas[[#This Row],[Fecha Fin Escalado]]-Tabla1_Resueltas[[#This Row],[Fecha Inicio Escalado]]</f>
        <v>13</v>
      </c>
      <c r="O1791" s="1">
        <f>YEAR(Tabla1_Resueltas[[#This Row],[Resuelta]])</f>
        <v>2022</v>
      </c>
      <c r="P1791" s="1">
        <f>MONTH(Tabla1_Resueltas[[#This Row],[Resuelta]])</f>
        <v>4</v>
      </c>
      <c r="Q1791" s="1">
        <f>_xlfn.PERCENTILE.INC(Tabla1_Resueltas[CicleTime],0.85)</f>
        <v>28</v>
      </c>
      <c r="R1791" s="1">
        <f>_xlfn.PERCENTILE.INC(Tabla1_Resueltas[CicleTime],0.7)</f>
        <v>9</v>
      </c>
      <c r="S1791" s="1">
        <f>_xlfn.PERCENTILE.INC(Tabla1_Resueltas[CicleTime],0.5)</f>
        <v>3</v>
      </c>
    </row>
    <row r="1792" spans="1:19" x14ac:dyDescent="0.35">
      <c r="A1792" t="s">
        <v>19</v>
      </c>
      <c r="B1792" t="s">
        <v>2084</v>
      </c>
      <c r="C1792" t="s">
        <v>20</v>
      </c>
      <c r="D1792" t="s">
        <v>132</v>
      </c>
      <c r="E1792" t="s">
        <v>1836</v>
      </c>
      <c r="F1792">
        <v>4764478</v>
      </c>
      <c r="G1792" s="2">
        <v>44642</v>
      </c>
      <c r="H1792" s="2">
        <v>44671</v>
      </c>
      <c r="I1792" s="2">
        <v>44642</v>
      </c>
      <c r="J1792" s="2">
        <v>44655</v>
      </c>
      <c r="K1792" t="s">
        <v>1037</v>
      </c>
      <c r="L1792" s="2">
        <v>44655</v>
      </c>
      <c r="M1792" s="1">
        <f>Tabla1_Resueltas[[#This Row],[Resuelta]]-Tabla1_Resueltas[[#This Row],[Creada]]</f>
        <v>13</v>
      </c>
      <c r="N1792" s="1">
        <f>Tabla1_Resueltas[[#This Row],[Fecha Fin Escalado]]-Tabla1_Resueltas[[#This Row],[Fecha Inicio Escalado]]</f>
        <v>13</v>
      </c>
      <c r="O1792" s="1">
        <f>YEAR(Tabla1_Resueltas[[#This Row],[Resuelta]])</f>
        <v>2022</v>
      </c>
      <c r="P1792" s="1">
        <f>MONTH(Tabla1_Resueltas[[#This Row],[Resuelta]])</f>
        <v>4</v>
      </c>
      <c r="Q1792" s="1">
        <f>_xlfn.PERCENTILE.INC(Tabla1_Resueltas[CicleTime],0.85)</f>
        <v>28</v>
      </c>
      <c r="R1792" s="1">
        <f>_xlfn.PERCENTILE.INC(Tabla1_Resueltas[CicleTime],0.7)</f>
        <v>9</v>
      </c>
      <c r="S1792" s="1">
        <f>_xlfn.PERCENTILE.INC(Tabla1_Resueltas[CicleTime],0.5)</f>
        <v>3</v>
      </c>
    </row>
    <row r="1793" spans="1:19" x14ac:dyDescent="0.35">
      <c r="A1793" t="s">
        <v>19</v>
      </c>
      <c r="B1793" t="s">
        <v>2088</v>
      </c>
      <c r="C1793" t="s">
        <v>20</v>
      </c>
      <c r="D1793" t="s">
        <v>132</v>
      </c>
      <c r="E1793" t="s">
        <v>1837</v>
      </c>
      <c r="F1793">
        <v>4741108</v>
      </c>
      <c r="G1793" s="2">
        <v>44636</v>
      </c>
      <c r="H1793" s="2">
        <v>44671</v>
      </c>
      <c r="I1793" s="2">
        <v>44636</v>
      </c>
      <c r="J1793" s="2">
        <v>44655</v>
      </c>
      <c r="K1793" t="s">
        <v>1037</v>
      </c>
      <c r="L1793" s="2">
        <v>44655</v>
      </c>
      <c r="M1793" s="1">
        <f>Tabla1_Resueltas[[#This Row],[Resuelta]]-Tabla1_Resueltas[[#This Row],[Creada]]</f>
        <v>19</v>
      </c>
      <c r="N1793" s="1">
        <f>Tabla1_Resueltas[[#This Row],[Fecha Fin Escalado]]-Tabla1_Resueltas[[#This Row],[Fecha Inicio Escalado]]</f>
        <v>19</v>
      </c>
      <c r="O1793" s="1">
        <f>YEAR(Tabla1_Resueltas[[#This Row],[Resuelta]])</f>
        <v>2022</v>
      </c>
      <c r="P1793" s="1">
        <f>MONTH(Tabla1_Resueltas[[#This Row],[Resuelta]])</f>
        <v>4</v>
      </c>
      <c r="Q1793" s="1">
        <f>_xlfn.PERCENTILE.INC(Tabla1_Resueltas[CicleTime],0.85)</f>
        <v>28</v>
      </c>
      <c r="R1793" s="1">
        <f>_xlfn.PERCENTILE.INC(Tabla1_Resueltas[CicleTime],0.7)</f>
        <v>9</v>
      </c>
      <c r="S1793" s="1">
        <f>_xlfn.PERCENTILE.INC(Tabla1_Resueltas[CicleTime],0.5)</f>
        <v>3</v>
      </c>
    </row>
    <row r="1794" spans="1:19" x14ac:dyDescent="0.35">
      <c r="A1794" t="s">
        <v>19</v>
      </c>
      <c r="B1794" t="s">
        <v>2095</v>
      </c>
      <c r="C1794" t="s">
        <v>36</v>
      </c>
      <c r="D1794" t="s">
        <v>132</v>
      </c>
      <c r="E1794" t="s">
        <v>1838</v>
      </c>
      <c r="F1794">
        <v>4734410</v>
      </c>
      <c r="G1794" s="2">
        <v>44635</v>
      </c>
      <c r="H1794" s="2">
        <v>44679</v>
      </c>
      <c r="I1794" s="2">
        <v>44677</v>
      </c>
      <c r="J1794" s="2">
        <v>44678</v>
      </c>
      <c r="K1794" t="s">
        <v>1037</v>
      </c>
      <c r="L1794" s="2">
        <v>44678</v>
      </c>
      <c r="M1794" s="1">
        <f>Tabla1_Resueltas[[#This Row],[Resuelta]]-Tabla1_Resueltas[[#This Row],[Creada]]</f>
        <v>43</v>
      </c>
      <c r="N1794" s="1">
        <f>Tabla1_Resueltas[[#This Row],[Fecha Fin Escalado]]-Tabla1_Resueltas[[#This Row],[Fecha Inicio Escalado]]</f>
        <v>1</v>
      </c>
      <c r="O1794" s="1">
        <f>YEAR(Tabla1_Resueltas[[#This Row],[Resuelta]])</f>
        <v>2022</v>
      </c>
      <c r="P1794" s="1">
        <f>MONTH(Tabla1_Resueltas[[#This Row],[Resuelta]])</f>
        <v>4</v>
      </c>
      <c r="Q1794" s="1">
        <f>_xlfn.PERCENTILE.INC(Tabla1_Resueltas[CicleTime],0.85)</f>
        <v>28</v>
      </c>
      <c r="R1794" s="1">
        <f>_xlfn.PERCENTILE.INC(Tabla1_Resueltas[CicleTime],0.7)</f>
        <v>9</v>
      </c>
      <c r="S1794" s="1">
        <f>_xlfn.PERCENTILE.INC(Tabla1_Resueltas[CicleTime],0.5)</f>
        <v>3</v>
      </c>
    </row>
    <row r="1795" spans="1:19" x14ac:dyDescent="0.35">
      <c r="A1795" t="s">
        <v>19</v>
      </c>
      <c r="B1795" t="s">
        <v>2088</v>
      </c>
      <c r="C1795" t="s">
        <v>20</v>
      </c>
      <c r="D1795" t="s">
        <v>132</v>
      </c>
      <c r="E1795" t="s">
        <v>1839</v>
      </c>
      <c r="F1795">
        <v>4727896</v>
      </c>
      <c r="G1795" s="2">
        <v>44635</v>
      </c>
      <c r="H1795" s="2">
        <v>44671</v>
      </c>
      <c r="I1795" s="2">
        <v>44635</v>
      </c>
      <c r="J1795" s="2">
        <v>44655</v>
      </c>
      <c r="K1795" t="s">
        <v>1037</v>
      </c>
      <c r="L1795" s="2">
        <v>44655</v>
      </c>
      <c r="M1795" s="1">
        <f>Tabla1_Resueltas[[#This Row],[Resuelta]]-Tabla1_Resueltas[[#This Row],[Creada]]</f>
        <v>20</v>
      </c>
      <c r="N1795" s="1">
        <f>Tabla1_Resueltas[[#This Row],[Fecha Fin Escalado]]-Tabla1_Resueltas[[#This Row],[Fecha Inicio Escalado]]</f>
        <v>20</v>
      </c>
      <c r="O1795" s="1">
        <f>YEAR(Tabla1_Resueltas[[#This Row],[Resuelta]])</f>
        <v>2022</v>
      </c>
      <c r="P1795" s="1">
        <f>MONTH(Tabla1_Resueltas[[#This Row],[Resuelta]])</f>
        <v>4</v>
      </c>
      <c r="Q1795" s="1">
        <f>_xlfn.PERCENTILE.INC(Tabla1_Resueltas[CicleTime],0.85)</f>
        <v>28</v>
      </c>
      <c r="R1795" s="1">
        <f>_xlfn.PERCENTILE.INC(Tabla1_Resueltas[CicleTime],0.7)</f>
        <v>9</v>
      </c>
      <c r="S1795" s="1">
        <f>_xlfn.PERCENTILE.INC(Tabla1_Resueltas[CicleTime],0.5)</f>
        <v>3</v>
      </c>
    </row>
    <row r="1796" spans="1:19" x14ac:dyDescent="0.35">
      <c r="A1796" t="s">
        <v>19</v>
      </c>
      <c r="B1796" t="s">
        <v>2088</v>
      </c>
      <c r="C1796" t="s">
        <v>20</v>
      </c>
      <c r="D1796" t="s">
        <v>132</v>
      </c>
      <c r="E1796" t="s">
        <v>1840</v>
      </c>
      <c r="F1796">
        <v>4727874</v>
      </c>
      <c r="G1796" s="2">
        <v>44635</v>
      </c>
      <c r="H1796" s="2">
        <v>44671</v>
      </c>
      <c r="I1796" s="2">
        <v>44635</v>
      </c>
      <c r="J1796" s="2">
        <v>44655</v>
      </c>
      <c r="K1796" t="s">
        <v>1037</v>
      </c>
      <c r="L1796" s="2">
        <v>44655</v>
      </c>
      <c r="M1796" s="1">
        <f>Tabla1_Resueltas[[#This Row],[Resuelta]]-Tabla1_Resueltas[[#This Row],[Creada]]</f>
        <v>20</v>
      </c>
      <c r="N1796" s="1">
        <f>Tabla1_Resueltas[[#This Row],[Fecha Fin Escalado]]-Tabla1_Resueltas[[#This Row],[Fecha Inicio Escalado]]</f>
        <v>20</v>
      </c>
      <c r="O1796" s="1">
        <f>YEAR(Tabla1_Resueltas[[#This Row],[Resuelta]])</f>
        <v>2022</v>
      </c>
      <c r="P1796" s="1">
        <f>MONTH(Tabla1_Resueltas[[#This Row],[Resuelta]])</f>
        <v>4</v>
      </c>
      <c r="Q1796" s="1">
        <f>_xlfn.PERCENTILE.INC(Tabla1_Resueltas[CicleTime],0.85)</f>
        <v>28</v>
      </c>
      <c r="R1796" s="1">
        <f>_xlfn.PERCENTILE.INC(Tabla1_Resueltas[CicleTime],0.7)</f>
        <v>9</v>
      </c>
      <c r="S1796" s="1">
        <f>_xlfn.PERCENTILE.INC(Tabla1_Resueltas[CicleTime],0.5)</f>
        <v>3</v>
      </c>
    </row>
    <row r="1797" spans="1:19" x14ac:dyDescent="0.35">
      <c r="A1797" t="s">
        <v>19</v>
      </c>
      <c r="B1797" t="s">
        <v>2088</v>
      </c>
      <c r="C1797" t="s">
        <v>20</v>
      </c>
      <c r="D1797" t="s">
        <v>132</v>
      </c>
      <c r="E1797" t="s">
        <v>1841</v>
      </c>
      <c r="F1797">
        <v>4715563</v>
      </c>
      <c r="G1797" s="2">
        <v>44634</v>
      </c>
      <c r="H1797" s="2">
        <v>44774</v>
      </c>
      <c r="I1797" s="2"/>
      <c r="J1797" s="2"/>
      <c r="K1797" t="s">
        <v>1037</v>
      </c>
      <c r="L1797" s="2">
        <v>44679</v>
      </c>
      <c r="M1797" s="1">
        <f>Tabla1_Resueltas[[#This Row],[Resuelta]]-Tabla1_Resueltas[[#This Row],[Creada]]</f>
        <v>45</v>
      </c>
      <c r="N1797" s="1">
        <f>Tabla1_Resueltas[[#This Row],[Fecha Fin Escalado]]-Tabla1_Resueltas[[#This Row],[Fecha Inicio Escalado]]</f>
        <v>0</v>
      </c>
      <c r="O1797" s="1">
        <f>YEAR(Tabla1_Resueltas[[#This Row],[Resuelta]])</f>
        <v>2022</v>
      </c>
      <c r="P1797" s="1">
        <f>MONTH(Tabla1_Resueltas[[#This Row],[Resuelta]])</f>
        <v>4</v>
      </c>
      <c r="Q1797" s="1">
        <f>_xlfn.PERCENTILE.INC(Tabla1_Resueltas[CicleTime],0.85)</f>
        <v>28</v>
      </c>
      <c r="R1797" s="1">
        <f>_xlfn.PERCENTILE.INC(Tabla1_Resueltas[CicleTime],0.7)</f>
        <v>9</v>
      </c>
      <c r="S1797" s="1">
        <f>_xlfn.PERCENTILE.INC(Tabla1_Resueltas[CicleTime],0.5)</f>
        <v>3</v>
      </c>
    </row>
    <row r="1798" spans="1:19" x14ac:dyDescent="0.35">
      <c r="A1798" t="s">
        <v>19</v>
      </c>
      <c r="B1798" t="s">
        <v>2090</v>
      </c>
      <c r="C1798" t="s">
        <v>18</v>
      </c>
      <c r="D1798" t="s">
        <v>132</v>
      </c>
      <c r="E1798" t="s">
        <v>1842</v>
      </c>
      <c r="F1798">
        <v>4708090</v>
      </c>
      <c r="G1798" s="2">
        <v>44631</v>
      </c>
      <c r="H1798" s="2">
        <v>44774</v>
      </c>
      <c r="I1798" s="2">
        <v>44673</v>
      </c>
      <c r="J1798" s="2">
        <v>44676</v>
      </c>
      <c r="K1798" t="s">
        <v>1037</v>
      </c>
      <c r="L1798" s="2">
        <v>44676</v>
      </c>
      <c r="M1798" s="1">
        <f>Tabla1_Resueltas[[#This Row],[Resuelta]]-Tabla1_Resueltas[[#This Row],[Creada]]</f>
        <v>45</v>
      </c>
      <c r="N1798" s="1">
        <f>Tabla1_Resueltas[[#This Row],[Fecha Fin Escalado]]-Tabla1_Resueltas[[#This Row],[Fecha Inicio Escalado]]</f>
        <v>3</v>
      </c>
      <c r="O1798" s="1">
        <f>YEAR(Tabla1_Resueltas[[#This Row],[Resuelta]])</f>
        <v>2022</v>
      </c>
      <c r="P1798" s="1">
        <f>MONTH(Tabla1_Resueltas[[#This Row],[Resuelta]])</f>
        <v>4</v>
      </c>
      <c r="Q1798" s="1">
        <f>_xlfn.PERCENTILE.INC(Tabla1_Resueltas[CicleTime],0.85)</f>
        <v>28</v>
      </c>
      <c r="R1798" s="1">
        <f>_xlfn.PERCENTILE.INC(Tabla1_Resueltas[CicleTime],0.7)</f>
        <v>9</v>
      </c>
      <c r="S1798" s="1">
        <f>_xlfn.PERCENTILE.INC(Tabla1_Resueltas[CicleTime],0.5)</f>
        <v>3</v>
      </c>
    </row>
    <row r="1799" spans="1:19" x14ac:dyDescent="0.35">
      <c r="A1799" t="s">
        <v>19</v>
      </c>
      <c r="B1799" t="s">
        <v>2084</v>
      </c>
      <c r="C1799" t="s">
        <v>36</v>
      </c>
      <c r="D1799" t="s">
        <v>132</v>
      </c>
      <c r="E1799" t="s">
        <v>1843</v>
      </c>
      <c r="F1799">
        <v>4691517</v>
      </c>
      <c r="G1799" s="2">
        <v>44629</v>
      </c>
      <c r="H1799" s="2">
        <v>44668</v>
      </c>
      <c r="I1799" s="2"/>
      <c r="J1799" s="2"/>
      <c r="K1799" t="s">
        <v>1037</v>
      </c>
      <c r="L1799" s="2">
        <v>44652</v>
      </c>
      <c r="M1799" s="1">
        <f>Tabla1_Resueltas[[#This Row],[Resuelta]]-Tabla1_Resueltas[[#This Row],[Creada]]</f>
        <v>23</v>
      </c>
      <c r="N1799" s="1">
        <f>Tabla1_Resueltas[[#This Row],[Fecha Fin Escalado]]-Tabla1_Resueltas[[#This Row],[Fecha Inicio Escalado]]</f>
        <v>0</v>
      </c>
      <c r="O1799" s="1">
        <f>YEAR(Tabla1_Resueltas[[#This Row],[Resuelta]])</f>
        <v>2022</v>
      </c>
      <c r="P1799" s="1">
        <f>MONTH(Tabla1_Resueltas[[#This Row],[Resuelta]])</f>
        <v>4</v>
      </c>
      <c r="Q1799" s="1">
        <f>_xlfn.PERCENTILE.INC(Tabla1_Resueltas[CicleTime],0.85)</f>
        <v>28</v>
      </c>
      <c r="R1799" s="1">
        <f>_xlfn.PERCENTILE.INC(Tabla1_Resueltas[CicleTime],0.7)</f>
        <v>9</v>
      </c>
      <c r="S1799" s="1">
        <f>_xlfn.PERCENTILE.INC(Tabla1_Resueltas[CicleTime],0.5)</f>
        <v>3</v>
      </c>
    </row>
    <row r="1800" spans="1:19" x14ac:dyDescent="0.35">
      <c r="A1800" t="s">
        <v>19</v>
      </c>
      <c r="B1800" t="s">
        <v>2090</v>
      </c>
      <c r="C1800" t="s">
        <v>20</v>
      </c>
      <c r="D1800" t="s">
        <v>132</v>
      </c>
      <c r="E1800" t="s">
        <v>1844</v>
      </c>
      <c r="F1800">
        <v>4682977</v>
      </c>
      <c r="G1800" s="2">
        <v>44628</v>
      </c>
      <c r="H1800" s="2">
        <v>44774</v>
      </c>
      <c r="I1800" s="2">
        <v>44672</v>
      </c>
      <c r="J1800" s="2">
        <v>44678</v>
      </c>
      <c r="K1800" t="s">
        <v>1037</v>
      </c>
      <c r="L1800" s="2">
        <v>44678</v>
      </c>
      <c r="M1800" s="1">
        <f>Tabla1_Resueltas[[#This Row],[Resuelta]]-Tabla1_Resueltas[[#This Row],[Creada]]</f>
        <v>50</v>
      </c>
      <c r="N1800" s="1">
        <f>Tabla1_Resueltas[[#This Row],[Fecha Fin Escalado]]-Tabla1_Resueltas[[#This Row],[Fecha Inicio Escalado]]</f>
        <v>6</v>
      </c>
      <c r="O1800" s="1">
        <f>YEAR(Tabla1_Resueltas[[#This Row],[Resuelta]])</f>
        <v>2022</v>
      </c>
      <c r="P1800" s="1">
        <f>MONTH(Tabla1_Resueltas[[#This Row],[Resuelta]])</f>
        <v>4</v>
      </c>
      <c r="Q1800" s="1">
        <f>_xlfn.PERCENTILE.INC(Tabla1_Resueltas[CicleTime],0.85)</f>
        <v>28</v>
      </c>
      <c r="R1800" s="1">
        <f>_xlfn.PERCENTILE.INC(Tabla1_Resueltas[CicleTime],0.7)</f>
        <v>9</v>
      </c>
      <c r="S1800" s="1">
        <f>_xlfn.PERCENTILE.INC(Tabla1_Resueltas[CicleTime],0.5)</f>
        <v>3</v>
      </c>
    </row>
    <row r="1801" spans="1:19" x14ac:dyDescent="0.35">
      <c r="A1801" t="s">
        <v>19</v>
      </c>
      <c r="B1801" t="s">
        <v>2090</v>
      </c>
      <c r="C1801" t="s">
        <v>43</v>
      </c>
      <c r="D1801" t="s">
        <v>132</v>
      </c>
      <c r="E1801" t="s">
        <v>1845</v>
      </c>
      <c r="F1801">
        <v>4663042</v>
      </c>
      <c r="G1801" s="2">
        <v>44623</v>
      </c>
      <c r="H1801" s="2">
        <v>44678</v>
      </c>
      <c r="I1801" s="2">
        <v>44638</v>
      </c>
      <c r="J1801" s="2">
        <v>44648</v>
      </c>
      <c r="K1801" t="s">
        <v>1037</v>
      </c>
      <c r="L1801" s="2">
        <v>44662</v>
      </c>
      <c r="M1801" s="1">
        <f>Tabla1_Resueltas[[#This Row],[Resuelta]]-Tabla1_Resueltas[[#This Row],[Creada]]</f>
        <v>39</v>
      </c>
      <c r="N1801" s="1">
        <f>Tabla1_Resueltas[[#This Row],[Fecha Fin Escalado]]-Tabla1_Resueltas[[#This Row],[Fecha Inicio Escalado]]</f>
        <v>10</v>
      </c>
      <c r="O1801" s="1">
        <f>YEAR(Tabla1_Resueltas[[#This Row],[Resuelta]])</f>
        <v>2022</v>
      </c>
      <c r="P1801" s="1">
        <f>MONTH(Tabla1_Resueltas[[#This Row],[Resuelta]])</f>
        <v>4</v>
      </c>
      <c r="Q1801" s="1">
        <f>_xlfn.PERCENTILE.INC(Tabla1_Resueltas[CicleTime],0.85)</f>
        <v>28</v>
      </c>
      <c r="R1801" s="1">
        <f>_xlfn.PERCENTILE.INC(Tabla1_Resueltas[CicleTime],0.7)</f>
        <v>9</v>
      </c>
      <c r="S1801" s="1">
        <f>_xlfn.PERCENTILE.INC(Tabla1_Resueltas[CicleTime],0.5)</f>
        <v>3</v>
      </c>
    </row>
    <row r="1802" spans="1:19" x14ac:dyDescent="0.35">
      <c r="A1802" t="s">
        <v>19</v>
      </c>
      <c r="B1802" t="s">
        <v>2088</v>
      </c>
      <c r="C1802" t="s">
        <v>20</v>
      </c>
      <c r="D1802" t="s">
        <v>132</v>
      </c>
      <c r="E1802" t="s">
        <v>1846</v>
      </c>
      <c r="F1802">
        <v>4661540</v>
      </c>
      <c r="G1802" s="2">
        <v>44623</v>
      </c>
      <c r="H1802" s="2">
        <v>44671</v>
      </c>
      <c r="I1802" s="2">
        <v>44623</v>
      </c>
      <c r="J1802" s="2">
        <v>44655</v>
      </c>
      <c r="K1802" t="s">
        <v>1037</v>
      </c>
      <c r="L1802" s="2">
        <v>44655</v>
      </c>
      <c r="M1802" s="1">
        <f>Tabla1_Resueltas[[#This Row],[Resuelta]]-Tabla1_Resueltas[[#This Row],[Creada]]</f>
        <v>32</v>
      </c>
      <c r="N1802" s="1">
        <f>Tabla1_Resueltas[[#This Row],[Fecha Fin Escalado]]-Tabla1_Resueltas[[#This Row],[Fecha Inicio Escalado]]</f>
        <v>32</v>
      </c>
      <c r="O1802" s="1">
        <f>YEAR(Tabla1_Resueltas[[#This Row],[Resuelta]])</f>
        <v>2022</v>
      </c>
      <c r="P1802" s="1">
        <f>MONTH(Tabla1_Resueltas[[#This Row],[Resuelta]])</f>
        <v>4</v>
      </c>
      <c r="Q1802" s="1">
        <f>_xlfn.PERCENTILE.INC(Tabla1_Resueltas[CicleTime],0.85)</f>
        <v>28</v>
      </c>
      <c r="R1802" s="1">
        <f>_xlfn.PERCENTILE.INC(Tabla1_Resueltas[CicleTime],0.7)</f>
        <v>9</v>
      </c>
      <c r="S1802" s="1">
        <f>_xlfn.PERCENTILE.INC(Tabla1_Resueltas[CicleTime],0.5)</f>
        <v>3</v>
      </c>
    </row>
    <row r="1803" spans="1:19" x14ac:dyDescent="0.35">
      <c r="A1803" t="s">
        <v>19</v>
      </c>
      <c r="B1803" t="s">
        <v>2086</v>
      </c>
      <c r="C1803" t="s">
        <v>20</v>
      </c>
      <c r="D1803" t="s">
        <v>132</v>
      </c>
      <c r="E1803" t="s">
        <v>1847</v>
      </c>
      <c r="F1803">
        <v>4642702</v>
      </c>
      <c r="G1803" s="2">
        <v>44620</v>
      </c>
      <c r="H1803" s="2">
        <v>44678</v>
      </c>
      <c r="I1803" s="2">
        <v>44620</v>
      </c>
      <c r="J1803" s="2">
        <v>44662</v>
      </c>
      <c r="K1803" t="s">
        <v>1037</v>
      </c>
      <c r="L1803" s="2">
        <v>44662</v>
      </c>
      <c r="M1803" s="1">
        <f>Tabla1_Resueltas[[#This Row],[Resuelta]]-Tabla1_Resueltas[[#This Row],[Creada]]</f>
        <v>42</v>
      </c>
      <c r="N1803" s="1">
        <f>Tabla1_Resueltas[[#This Row],[Fecha Fin Escalado]]-Tabla1_Resueltas[[#This Row],[Fecha Inicio Escalado]]</f>
        <v>42</v>
      </c>
      <c r="O1803" s="1">
        <f>YEAR(Tabla1_Resueltas[[#This Row],[Resuelta]])</f>
        <v>2022</v>
      </c>
      <c r="P1803" s="1">
        <f>MONTH(Tabla1_Resueltas[[#This Row],[Resuelta]])</f>
        <v>4</v>
      </c>
      <c r="Q1803" s="1">
        <f>_xlfn.PERCENTILE.INC(Tabla1_Resueltas[CicleTime],0.85)</f>
        <v>28</v>
      </c>
      <c r="R1803" s="1">
        <f>_xlfn.PERCENTILE.INC(Tabla1_Resueltas[CicleTime],0.7)</f>
        <v>9</v>
      </c>
      <c r="S1803" s="1">
        <f>_xlfn.PERCENTILE.INC(Tabla1_Resueltas[CicleTime],0.5)</f>
        <v>3</v>
      </c>
    </row>
    <row r="1804" spans="1:19" x14ac:dyDescent="0.35">
      <c r="A1804" t="s">
        <v>19</v>
      </c>
      <c r="B1804" t="s">
        <v>2090</v>
      </c>
      <c r="C1804" t="s">
        <v>43</v>
      </c>
      <c r="D1804" t="s">
        <v>132</v>
      </c>
      <c r="E1804" t="s">
        <v>1848</v>
      </c>
      <c r="F1804">
        <v>4641232</v>
      </c>
      <c r="G1804" s="2">
        <v>44618</v>
      </c>
      <c r="H1804" s="2">
        <v>44673</v>
      </c>
      <c r="I1804" s="2">
        <v>44656</v>
      </c>
      <c r="J1804" s="2">
        <v>44657</v>
      </c>
      <c r="K1804" t="s">
        <v>1037</v>
      </c>
      <c r="L1804" s="2">
        <v>44657</v>
      </c>
      <c r="M1804" s="1">
        <f>Tabla1_Resueltas[[#This Row],[Resuelta]]-Tabla1_Resueltas[[#This Row],[Creada]]</f>
        <v>39</v>
      </c>
      <c r="N1804" s="1">
        <f>Tabla1_Resueltas[[#This Row],[Fecha Fin Escalado]]-Tabla1_Resueltas[[#This Row],[Fecha Inicio Escalado]]</f>
        <v>1</v>
      </c>
      <c r="O1804" s="1">
        <f>YEAR(Tabla1_Resueltas[[#This Row],[Resuelta]])</f>
        <v>2022</v>
      </c>
      <c r="P1804" s="1">
        <f>MONTH(Tabla1_Resueltas[[#This Row],[Resuelta]])</f>
        <v>4</v>
      </c>
      <c r="Q1804" s="1">
        <f>_xlfn.PERCENTILE.INC(Tabla1_Resueltas[CicleTime],0.85)</f>
        <v>28</v>
      </c>
      <c r="R1804" s="1">
        <f>_xlfn.PERCENTILE.INC(Tabla1_Resueltas[CicleTime],0.7)</f>
        <v>9</v>
      </c>
      <c r="S1804" s="1">
        <f>_xlfn.PERCENTILE.INC(Tabla1_Resueltas[CicleTime],0.5)</f>
        <v>3</v>
      </c>
    </row>
    <row r="1805" spans="1:19" x14ac:dyDescent="0.35">
      <c r="A1805" t="s">
        <v>19</v>
      </c>
      <c r="B1805" t="s">
        <v>2090</v>
      </c>
      <c r="C1805" t="s">
        <v>36</v>
      </c>
      <c r="D1805" t="s">
        <v>132</v>
      </c>
      <c r="E1805" t="s">
        <v>1849</v>
      </c>
      <c r="F1805">
        <v>4638684</v>
      </c>
      <c r="G1805" s="2">
        <v>44617</v>
      </c>
      <c r="H1805" s="2">
        <v>44663</v>
      </c>
      <c r="I1805" s="2"/>
      <c r="J1805" s="2"/>
      <c r="K1805" t="s">
        <v>1037</v>
      </c>
      <c r="L1805" s="2">
        <v>44663</v>
      </c>
      <c r="M1805" s="1">
        <f>Tabla1_Resueltas[[#This Row],[Resuelta]]-Tabla1_Resueltas[[#This Row],[Creada]]</f>
        <v>46</v>
      </c>
      <c r="N1805" s="1">
        <f>Tabla1_Resueltas[[#This Row],[Fecha Fin Escalado]]-Tabla1_Resueltas[[#This Row],[Fecha Inicio Escalado]]</f>
        <v>0</v>
      </c>
      <c r="O1805" s="1">
        <f>YEAR(Tabla1_Resueltas[[#This Row],[Resuelta]])</f>
        <v>2022</v>
      </c>
      <c r="P1805" s="1">
        <f>MONTH(Tabla1_Resueltas[[#This Row],[Resuelta]])</f>
        <v>4</v>
      </c>
      <c r="Q1805" s="1">
        <f>_xlfn.PERCENTILE.INC(Tabla1_Resueltas[CicleTime],0.85)</f>
        <v>28</v>
      </c>
      <c r="R1805" s="1">
        <f>_xlfn.PERCENTILE.INC(Tabla1_Resueltas[CicleTime],0.7)</f>
        <v>9</v>
      </c>
      <c r="S1805" s="1">
        <f>_xlfn.PERCENTILE.INC(Tabla1_Resueltas[CicleTime],0.5)</f>
        <v>3</v>
      </c>
    </row>
    <row r="1806" spans="1:19" x14ac:dyDescent="0.35">
      <c r="A1806" t="s">
        <v>19</v>
      </c>
      <c r="B1806" t="s">
        <v>2090</v>
      </c>
      <c r="C1806" t="s">
        <v>18</v>
      </c>
      <c r="D1806" t="s">
        <v>132</v>
      </c>
      <c r="E1806" t="s">
        <v>1850</v>
      </c>
      <c r="F1806">
        <v>4601551</v>
      </c>
      <c r="G1806" s="2">
        <v>44610</v>
      </c>
      <c r="H1806" s="2">
        <v>44677</v>
      </c>
      <c r="I1806" s="2">
        <v>44613</v>
      </c>
      <c r="J1806" s="2">
        <v>44677</v>
      </c>
      <c r="K1806" t="s">
        <v>1037</v>
      </c>
      <c r="L1806" s="2">
        <v>44677</v>
      </c>
      <c r="M1806" s="1">
        <f>Tabla1_Resueltas[[#This Row],[Resuelta]]-Tabla1_Resueltas[[#This Row],[Creada]]</f>
        <v>67</v>
      </c>
      <c r="N1806" s="1">
        <f>Tabla1_Resueltas[[#This Row],[Fecha Fin Escalado]]-Tabla1_Resueltas[[#This Row],[Fecha Inicio Escalado]]</f>
        <v>64</v>
      </c>
      <c r="O1806" s="1">
        <f>YEAR(Tabla1_Resueltas[[#This Row],[Resuelta]])</f>
        <v>2022</v>
      </c>
      <c r="P1806" s="1">
        <f>MONTH(Tabla1_Resueltas[[#This Row],[Resuelta]])</f>
        <v>4</v>
      </c>
      <c r="Q1806" s="1">
        <f>_xlfn.PERCENTILE.INC(Tabla1_Resueltas[CicleTime],0.85)</f>
        <v>28</v>
      </c>
      <c r="R1806" s="1">
        <f>_xlfn.PERCENTILE.INC(Tabla1_Resueltas[CicleTime],0.7)</f>
        <v>9</v>
      </c>
      <c r="S1806" s="1">
        <f>_xlfn.PERCENTILE.INC(Tabla1_Resueltas[CicleTime],0.5)</f>
        <v>3</v>
      </c>
    </row>
    <row r="1807" spans="1:19" x14ac:dyDescent="0.35">
      <c r="A1807" t="s">
        <v>19</v>
      </c>
      <c r="B1807" t="s">
        <v>2090</v>
      </c>
      <c r="C1807" t="s">
        <v>37</v>
      </c>
      <c r="D1807" t="s">
        <v>132</v>
      </c>
      <c r="E1807" t="s">
        <v>1851</v>
      </c>
      <c r="F1807">
        <v>4601188</v>
      </c>
      <c r="G1807" s="2">
        <v>44610</v>
      </c>
      <c r="H1807" s="2">
        <v>44677</v>
      </c>
      <c r="I1807" s="2">
        <v>44673</v>
      </c>
      <c r="J1807" s="2">
        <v>44677</v>
      </c>
      <c r="K1807" t="s">
        <v>1037</v>
      </c>
      <c r="L1807" s="2">
        <v>44677</v>
      </c>
      <c r="M1807" s="1">
        <f>Tabla1_Resueltas[[#This Row],[Resuelta]]-Tabla1_Resueltas[[#This Row],[Creada]]</f>
        <v>67</v>
      </c>
      <c r="N1807" s="1">
        <f>Tabla1_Resueltas[[#This Row],[Fecha Fin Escalado]]-Tabla1_Resueltas[[#This Row],[Fecha Inicio Escalado]]</f>
        <v>4</v>
      </c>
      <c r="O1807" s="1">
        <f>YEAR(Tabla1_Resueltas[[#This Row],[Resuelta]])</f>
        <v>2022</v>
      </c>
      <c r="P1807" s="1">
        <f>MONTH(Tabla1_Resueltas[[#This Row],[Resuelta]])</f>
        <v>4</v>
      </c>
      <c r="Q1807" s="1">
        <f>_xlfn.PERCENTILE.INC(Tabla1_Resueltas[CicleTime],0.85)</f>
        <v>28</v>
      </c>
      <c r="R1807" s="1">
        <f>_xlfn.PERCENTILE.INC(Tabla1_Resueltas[CicleTime],0.7)</f>
        <v>9</v>
      </c>
      <c r="S1807" s="1">
        <f>_xlfn.PERCENTILE.INC(Tabla1_Resueltas[CicleTime],0.5)</f>
        <v>3</v>
      </c>
    </row>
    <row r="1808" spans="1:19" x14ac:dyDescent="0.35">
      <c r="A1808" t="s">
        <v>19</v>
      </c>
      <c r="B1808" t="s">
        <v>2090</v>
      </c>
      <c r="C1808" t="s">
        <v>36</v>
      </c>
      <c r="D1808" t="s">
        <v>132</v>
      </c>
      <c r="E1808" t="s">
        <v>1852</v>
      </c>
      <c r="F1808">
        <v>4597496</v>
      </c>
      <c r="G1808" s="2">
        <v>44610</v>
      </c>
      <c r="H1808" s="2">
        <v>44673</v>
      </c>
      <c r="I1808" s="2"/>
      <c r="J1808" s="2"/>
      <c r="K1808" t="s">
        <v>1037</v>
      </c>
      <c r="L1808" s="2">
        <v>44657</v>
      </c>
      <c r="M1808" s="1">
        <f>Tabla1_Resueltas[[#This Row],[Resuelta]]-Tabla1_Resueltas[[#This Row],[Creada]]</f>
        <v>47</v>
      </c>
      <c r="N1808" s="1">
        <f>Tabla1_Resueltas[[#This Row],[Fecha Fin Escalado]]-Tabla1_Resueltas[[#This Row],[Fecha Inicio Escalado]]</f>
        <v>0</v>
      </c>
      <c r="O1808" s="1">
        <f>YEAR(Tabla1_Resueltas[[#This Row],[Resuelta]])</f>
        <v>2022</v>
      </c>
      <c r="P1808" s="1">
        <f>MONTH(Tabla1_Resueltas[[#This Row],[Resuelta]])</f>
        <v>4</v>
      </c>
      <c r="Q1808" s="1">
        <f>_xlfn.PERCENTILE.INC(Tabla1_Resueltas[CicleTime],0.85)</f>
        <v>28</v>
      </c>
      <c r="R1808" s="1">
        <f>_xlfn.PERCENTILE.INC(Tabla1_Resueltas[CicleTime],0.7)</f>
        <v>9</v>
      </c>
      <c r="S1808" s="1">
        <f>_xlfn.PERCENTILE.INC(Tabla1_Resueltas[CicleTime],0.5)</f>
        <v>3</v>
      </c>
    </row>
    <row r="1809" spans="1:19" x14ac:dyDescent="0.35">
      <c r="A1809" t="s">
        <v>19</v>
      </c>
      <c r="B1809" t="s">
        <v>2090</v>
      </c>
      <c r="C1809" t="s">
        <v>18</v>
      </c>
      <c r="D1809" t="s">
        <v>132</v>
      </c>
      <c r="E1809" t="s">
        <v>1853</v>
      </c>
      <c r="F1809">
        <v>4593776</v>
      </c>
      <c r="G1809" s="2">
        <v>44609</v>
      </c>
      <c r="H1809" s="2">
        <v>44774</v>
      </c>
      <c r="I1809" s="2">
        <v>44679</v>
      </c>
      <c r="J1809" s="2">
        <v>44680</v>
      </c>
      <c r="K1809" t="s">
        <v>1037</v>
      </c>
      <c r="L1809" s="2">
        <v>44680</v>
      </c>
      <c r="M1809" s="1">
        <f>Tabla1_Resueltas[[#This Row],[Resuelta]]-Tabla1_Resueltas[[#This Row],[Creada]]</f>
        <v>71</v>
      </c>
      <c r="N1809" s="1">
        <f>Tabla1_Resueltas[[#This Row],[Fecha Fin Escalado]]-Tabla1_Resueltas[[#This Row],[Fecha Inicio Escalado]]</f>
        <v>1</v>
      </c>
      <c r="O1809" s="1">
        <f>YEAR(Tabla1_Resueltas[[#This Row],[Resuelta]])</f>
        <v>2022</v>
      </c>
      <c r="P1809" s="1">
        <f>MONTH(Tabla1_Resueltas[[#This Row],[Resuelta]])</f>
        <v>4</v>
      </c>
      <c r="Q1809" s="1">
        <f>_xlfn.PERCENTILE.INC(Tabla1_Resueltas[CicleTime],0.85)</f>
        <v>28</v>
      </c>
      <c r="R1809" s="1">
        <f>_xlfn.PERCENTILE.INC(Tabla1_Resueltas[CicleTime],0.7)</f>
        <v>9</v>
      </c>
      <c r="S1809" s="1">
        <f>_xlfn.PERCENTILE.INC(Tabla1_Resueltas[CicleTime],0.5)</f>
        <v>3</v>
      </c>
    </row>
    <row r="1810" spans="1:19" x14ac:dyDescent="0.35">
      <c r="A1810" t="s">
        <v>19</v>
      </c>
      <c r="B1810" t="s">
        <v>2090</v>
      </c>
      <c r="C1810" t="s">
        <v>20</v>
      </c>
      <c r="D1810" t="s">
        <v>132</v>
      </c>
      <c r="E1810" t="s">
        <v>1854</v>
      </c>
      <c r="F1810">
        <v>4593620</v>
      </c>
      <c r="G1810" s="2">
        <v>44609</v>
      </c>
      <c r="H1810" s="2">
        <v>44679</v>
      </c>
      <c r="I1810" s="2">
        <v>44634</v>
      </c>
      <c r="J1810" s="2">
        <v>44651</v>
      </c>
      <c r="K1810" t="s">
        <v>1037</v>
      </c>
      <c r="L1810" s="2">
        <v>44679</v>
      </c>
      <c r="M1810" s="1">
        <f>Tabla1_Resueltas[[#This Row],[Resuelta]]-Tabla1_Resueltas[[#This Row],[Creada]]</f>
        <v>70</v>
      </c>
      <c r="N1810" s="1">
        <f>Tabla1_Resueltas[[#This Row],[Fecha Fin Escalado]]-Tabla1_Resueltas[[#This Row],[Fecha Inicio Escalado]]</f>
        <v>17</v>
      </c>
      <c r="O1810" s="1">
        <f>YEAR(Tabla1_Resueltas[[#This Row],[Resuelta]])</f>
        <v>2022</v>
      </c>
      <c r="P1810" s="1">
        <f>MONTH(Tabla1_Resueltas[[#This Row],[Resuelta]])</f>
        <v>4</v>
      </c>
      <c r="Q1810" s="1">
        <f>_xlfn.PERCENTILE.INC(Tabla1_Resueltas[CicleTime],0.85)</f>
        <v>28</v>
      </c>
      <c r="R1810" s="1">
        <f>_xlfn.PERCENTILE.INC(Tabla1_Resueltas[CicleTime],0.7)</f>
        <v>9</v>
      </c>
      <c r="S1810" s="1">
        <f>_xlfn.PERCENTILE.INC(Tabla1_Resueltas[CicleTime],0.5)</f>
        <v>3</v>
      </c>
    </row>
    <row r="1811" spans="1:19" x14ac:dyDescent="0.35">
      <c r="A1811" t="s">
        <v>19</v>
      </c>
      <c r="B1811" t="s">
        <v>2090</v>
      </c>
      <c r="C1811" t="s">
        <v>37</v>
      </c>
      <c r="D1811" t="s">
        <v>132</v>
      </c>
      <c r="E1811" t="s">
        <v>1855</v>
      </c>
      <c r="F1811">
        <v>4593359</v>
      </c>
      <c r="G1811" s="2">
        <v>44609</v>
      </c>
      <c r="H1811" s="2">
        <v>44676</v>
      </c>
      <c r="I1811" s="2"/>
      <c r="J1811" s="2"/>
      <c r="K1811" t="s">
        <v>1037</v>
      </c>
      <c r="L1811" s="2">
        <v>44676</v>
      </c>
      <c r="M1811" s="1">
        <f>Tabla1_Resueltas[[#This Row],[Resuelta]]-Tabla1_Resueltas[[#This Row],[Creada]]</f>
        <v>67</v>
      </c>
      <c r="N1811" s="1">
        <f>Tabla1_Resueltas[[#This Row],[Fecha Fin Escalado]]-Tabla1_Resueltas[[#This Row],[Fecha Inicio Escalado]]</f>
        <v>0</v>
      </c>
      <c r="O1811" s="1">
        <f>YEAR(Tabla1_Resueltas[[#This Row],[Resuelta]])</f>
        <v>2022</v>
      </c>
      <c r="P1811" s="1">
        <f>MONTH(Tabla1_Resueltas[[#This Row],[Resuelta]])</f>
        <v>4</v>
      </c>
      <c r="Q1811" s="1">
        <f>_xlfn.PERCENTILE.INC(Tabla1_Resueltas[CicleTime],0.85)</f>
        <v>28</v>
      </c>
      <c r="R1811" s="1">
        <f>_xlfn.PERCENTILE.INC(Tabla1_Resueltas[CicleTime],0.7)</f>
        <v>9</v>
      </c>
      <c r="S1811" s="1">
        <f>_xlfn.PERCENTILE.INC(Tabla1_Resueltas[CicleTime],0.5)</f>
        <v>3</v>
      </c>
    </row>
    <row r="1812" spans="1:19" x14ac:dyDescent="0.35">
      <c r="A1812" t="s">
        <v>19</v>
      </c>
      <c r="B1812" t="s">
        <v>2084</v>
      </c>
      <c r="C1812" t="s">
        <v>20</v>
      </c>
      <c r="D1812" t="s">
        <v>132</v>
      </c>
      <c r="E1812" t="s">
        <v>1856</v>
      </c>
      <c r="F1812">
        <v>4586360</v>
      </c>
      <c r="G1812" s="2">
        <v>44608</v>
      </c>
      <c r="H1812" s="2">
        <v>44774</v>
      </c>
      <c r="I1812" s="2">
        <v>44608</v>
      </c>
      <c r="J1812" s="2">
        <v>44676</v>
      </c>
      <c r="K1812" t="s">
        <v>1037</v>
      </c>
      <c r="L1812" s="2">
        <v>44676</v>
      </c>
      <c r="M1812" s="1">
        <f>Tabla1_Resueltas[[#This Row],[Resuelta]]-Tabla1_Resueltas[[#This Row],[Creada]]</f>
        <v>68</v>
      </c>
      <c r="N1812" s="1">
        <f>Tabla1_Resueltas[[#This Row],[Fecha Fin Escalado]]-Tabla1_Resueltas[[#This Row],[Fecha Inicio Escalado]]</f>
        <v>68</v>
      </c>
      <c r="O1812" s="1">
        <f>YEAR(Tabla1_Resueltas[[#This Row],[Resuelta]])</f>
        <v>2022</v>
      </c>
      <c r="P1812" s="1">
        <f>MONTH(Tabla1_Resueltas[[#This Row],[Resuelta]])</f>
        <v>4</v>
      </c>
      <c r="Q1812" s="1">
        <f>_xlfn.PERCENTILE.INC(Tabla1_Resueltas[CicleTime],0.85)</f>
        <v>28</v>
      </c>
      <c r="R1812" s="1">
        <f>_xlfn.PERCENTILE.INC(Tabla1_Resueltas[CicleTime],0.7)</f>
        <v>9</v>
      </c>
      <c r="S1812" s="1">
        <f>_xlfn.PERCENTILE.INC(Tabla1_Resueltas[CicleTime],0.5)</f>
        <v>3</v>
      </c>
    </row>
    <row r="1813" spans="1:19" x14ac:dyDescent="0.35">
      <c r="A1813" t="s">
        <v>19</v>
      </c>
      <c r="B1813" t="s">
        <v>2084</v>
      </c>
      <c r="C1813" t="s">
        <v>36</v>
      </c>
      <c r="D1813" t="s">
        <v>132</v>
      </c>
      <c r="E1813" t="s">
        <v>1857</v>
      </c>
      <c r="F1813">
        <v>4569500</v>
      </c>
      <c r="G1813" s="2">
        <v>44606</v>
      </c>
      <c r="H1813" s="2">
        <v>44672</v>
      </c>
      <c r="I1813" s="2">
        <v>44607</v>
      </c>
      <c r="J1813" s="2">
        <v>44656</v>
      </c>
      <c r="K1813" t="s">
        <v>1858</v>
      </c>
      <c r="L1813" s="2">
        <v>44656</v>
      </c>
      <c r="M1813" s="1">
        <f>Tabla1_Resueltas[[#This Row],[Resuelta]]-Tabla1_Resueltas[[#This Row],[Creada]]</f>
        <v>50</v>
      </c>
      <c r="N1813" s="1">
        <f>Tabla1_Resueltas[[#This Row],[Fecha Fin Escalado]]-Tabla1_Resueltas[[#This Row],[Fecha Inicio Escalado]]</f>
        <v>49</v>
      </c>
      <c r="O1813" s="1">
        <f>YEAR(Tabla1_Resueltas[[#This Row],[Resuelta]])</f>
        <v>2022</v>
      </c>
      <c r="P1813" s="1">
        <f>MONTH(Tabla1_Resueltas[[#This Row],[Resuelta]])</f>
        <v>4</v>
      </c>
      <c r="Q1813" s="1">
        <f>_xlfn.PERCENTILE.INC(Tabla1_Resueltas[CicleTime],0.85)</f>
        <v>28</v>
      </c>
      <c r="R1813" s="1">
        <f>_xlfn.PERCENTILE.INC(Tabla1_Resueltas[CicleTime],0.7)</f>
        <v>9</v>
      </c>
      <c r="S1813" s="1">
        <f>_xlfn.PERCENTILE.INC(Tabla1_Resueltas[CicleTime],0.5)</f>
        <v>3</v>
      </c>
    </row>
    <row r="1814" spans="1:19" x14ac:dyDescent="0.35">
      <c r="A1814" t="s">
        <v>19</v>
      </c>
      <c r="B1814" t="s">
        <v>2084</v>
      </c>
      <c r="C1814" t="s">
        <v>20</v>
      </c>
      <c r="D1814" t="s">
        <v>132</v>
      </c>
      <c r="E1814" t="s">
        <v>1859</v>
      </c>
      <c r="F1814">
        <v>4567210</v>
      </c>
      <c r="G1814" s="2">
        <v>44606</v>
      </c>
      <c r="H1814" s="2">
        <v>44671</v>
      </c>
      <c r="I1814" s="2">
        <v>44606</v>
      </c>
      <c r="J1814" s="2">
        <v>44655</v>
      </c>
      <c r="K1814" t="s">
        <v>1860</v>
      </c>
      <c r="L1814" s="2">
        <v>44655</v>
      </c>
      <c r="M1814" s="1">
        <f>Tabla1_Resueltas[[#This Row],[Resuelta]]-Tabla1_Resueltas[[#This Row],[Creada]]</f>
        <v>49</v>
      </c>
      <c r="N1814" s="1">
        <f>Tabla1_Resueltas[[#This Row],[Fecha Fin Escalado]]-Tabla1_Resueltas[[#This Row],[Fecha Inicio Escalado]]</f>
        <v>49</v>
      </c>
      <c r="O1814" s="1">
        <f>YEAR(Tabla1_Resueltas[[#This Row],[Resuelta]])</f>
        <v>2022</v>
      </c>
      <c r="P1814" s="1">
        <f>MONTH(Tabla1_Resueltas[[#This Row],[Resuelta]])</f>
        <v>4</v>
      </c>
      <c r="Q1814" s="1">
        <f>_xlfn.PERCENTILE.INC(Tabla1_Resueltas[CicleTime],0.85)</f>
        <v>28</v>
      </c>
      <c r="R1814" s="1">
        <f>_xlfn.PERCENTILE.INC(Tabla1_Resueltas[CicleTime],0.7)</f>
        <v>9</v>
      </c>
      <c r="S1814" s="1">
        <f>_xlfn.PERCENTILE.INC(Tabla1_Resueltas[CicleTime],0.5)</f>
        <v>3</v>
      </c>
    </row>
    <row r="1815" spans="1:19" x14ac:dyDescent="0.35">
      <c r="A1815" t="s">
        <v>19</v>
      </c>
      <c r="B1815" t="s">
        <v>2084</v>
      </c>
      <c r="C1815" t="s">
        <v>20</v>
      </c>
      <c r="D1815" t="s">
        <v>132</v>
      </c>
      <c r="E1815" t="s">
        <v>1861</v>
      </c>
      <c r="F1815">
        <v>4561964</v>
      </c>
      <c r="G1815" s="2">
        <v>44603</v>
      </c>
      <c r="H1815" s="2">
        <v>44774</v>
      </c>
      <c r="I1815" s="2"/>
      <c r="J1815" s="2"/>
      <c r="K1815" t="s">
        <v>1037</v>
      </c>
      <c r="L1815" s="2">
        <v>44679</v>
      </c>
      <c r="M1815" s="1">
        <f>Tabla1_Resueltas[[#This Row],[Resuelta]]-Tabla1_Resueltas[[#This Row],[Creada]]</f>
        <v>76</v>
      </c>
      <c r="N1815" s="1">
        <f>Tabla1_Resueltas[[#This Row],[Fecha Fin Escalado]]-Tabla1_Resueltas[[#This Row],[Fecha Inicio Escalado]]</f>
        <v>0</v>
      </c>
      <c r="O1815" s="1">
        <f>YEAR(Tabla1_Resueltas[[#This Row],[Resuelta]])</f>
        <v>2022</v>
      </c>
      <c r="P1815" s="1">
        <f>MONTH(Tabla1_Resueltas[[#This Row],[Resuelta]])</f>
        <v>4</v>
      </c>
      <c r="Q1815" s="1">
        <f>_xlfn.PERCENTILE.INC(Tabla1_Resueltas[CicleTime],0.85)</f>
        <v>28</v>
      </c>
      <c r="R1815" s="1">
        <f>_xlfn.PERCENTILE.INC(Tabla1_Resueltas[CicleTime],0.7)</f>
        <v>9</v>
      </c>
      <c r="S1815" s="1">
        <f>_xlfn.PERCENTILE.INC(Tabla1_Resueltas[CicleTime],0.5)</f>
        <v>3</v>
      </c>
    </row>
    <row r="1816" spans="1:19" x14ac:dyDescent="0.35">
      <c r="A1816" t="s">
        <v>19</v>
      </c>
      <c r="B1816" t="s">
        <v>2088</v>
      </c>
      <c r="C1816" t="s">
        <v>20</v>
      </c>
      <c r="D1816" t="s">
        <v>132</v>
      </c>
      <c r="E1816" t="s">
        <v>1862</v>
      </c>
      <c r="F1816">
        <v>4560117</v>
      </c>
      <c r="G1816" s="2">
        <v>44603</v>
      </c>
      <c r="H1816" s="2">
        <v>44671</v>
      </c>
      <c r="I1816" s="2">
        <v>44606</v>
      </c>
      <c r="J1816" s="2">
        <v>44655</v>
      </c>
      <c r="K1816" t="s">
        <v>1037</v>
      </c>
      <c r="L1816" s="2">
        <v>44655</v>
      </c>
      <c r="M1816" s="1">
        <f>Tabla1_Resueltas[[#This Row],[Resuelta]]-Tabla1_Resueltas[[#This Row],[Creada]]</f>
        <v>52</v>
      </c>
      <c r="N1816" s="1">
        <f>Tabla1_Resueltas[[#This Row],[Fecha Fin Escalado]]-Tabla1_Resueltas[[#This Row],[Fecha Inicio Escalado]]</f>
        <v>49</v>
      </c>
      <c r="O1816" s="1">
        <f>YEAR(Tabla1_Resueltas[[#This Row],[Resuelta]])</f>
        <v>2022</v>
      </c>
      <c r="P1816" s="1">
        <f>MONTH(Tabla1_Resueltas[[#This Row],[Resuelta]])</f>
        <v>4</v>
      </c>
      <c r="Q1816" s="1">
        <f>_xlfn.PERCENTILE.INC(Tabla1_Resueltas[CicleTime],0.85)</f>
        <v>28</v>
      </c>
      <c r="R1816" s="1">
        <f>_xlfn.PERCENTILE.INC(Tabla1_Resueltas[CicleTime],0.7)</f>
        <v>9</v>
      </c>
      <c r="S1816" s="1">
        <f>_xlfn.PERCENTILE.INC(Tabla1_Resueltas[CicleTime],0.5)</f>
        <v>3</v>
      </c>
    </row>
    <row r="1817" spans="1:19" x14ac:dyDescent="0.35">
      <c r="A1817" t="s">
        <v>17</v>
      </c>
      <c r="B1817" t="s">
        <v>2083</v>
      </c>
      <c r="C1817" t="s">
        <v>36</v>
      </c>
      <c r="D1817" t="s">
        <v>132</v>
      </c>
      <c r="E1817" t="s">
        <v>1863</v>
      </c>
      <c r="F1817">
        <v>4556998</v>
      </c>
      <c r="G1817" s="2">
        <v>44602</v>
      </c>
      <c r="H1817" s="2">
        <v>44679</v>
      </c>
      <c r="I1817" s="2">
        <v>44602</v>
      </c>
      <c r="J1817" s="2">
        <v>44663</v>
      </c>
      <c r="K1817" t="s">
        <v>1037</v>
      </c>
      <c r="L1817" s="2">
        <v>44663</v>
      </c>
      <c r="M1817" s="1">
        <f>Tabla1_Resueltas[[#This Row],[Resuelta]]-Tabla1_Resueltas[[#This Row],[Creada]]</f>
        <v>61</v>
      </c>
      <c r="N1817" s="1">
        <f>Tabla1_Resueltas[[#This Row],[Fecha Fin Escalado]]-Tabla1_Resueltas[[#This Row],[Fecha Inicio Escalado]]</f>
        <v>61</v>
      </c>
      <c r="O1817" s="1">
        <f>YEAR(Tabla1_Resueltas[[#This Row],[Resuelta]])</f>
        <v>2022</v>
      </c>
      <c r="P1817" s="1">
        <f>MONTH(Tabla1_Resueltas[[#This Row],[Resuelta]])</f>
        <v>4</v>
      </c>
      <c r="Q1817" s="1">
        <f>_xlfn.PERCENTILE.INC(Tabla1_Resueltas[CicleTime],0.85)</f>
        <v>28</v>
      </c>
      <c r="R1817" s="1">
        <f>_xlfn.PERCENTILE.INC(Tabla1_Resueltas[CicleTime],0.7)</f>
        <v>9</v>
      </c>
      <c r="S1817" s="1">
        <f>_xlfn.PERCENTILE.INC(Tabla1_Resueltas[CicleTime],0.5)</f>
        <v>3</v>
      </c>
    </row>
    <row r="1818" spans="1:19" x14ac:dyDescent="0.35">
      <c r="A1818" t="s">
        <v>19</v>
      </c>
      <c r="B1818" t="s">
        <v>2084</v>
      </c>
      <c r="C1818" t="s">
        <v>18</v>
      </c>
      <c r="D1818" t="s">
        <v>132</v>
      </c>
      <c r="E1818" t="s">
        <v>1864</v>
      </c>
      <c r="F1818">
        <v>4547313</v>
      </c>
      <c r="G1818" s="2">
        <v>44601</v>
      </c>
      <c r="H1818" s="2">
        <v>44774</v>
      </c>
      <c r="I1818" s="2">
        <v>44601</v>
      </c>
      <c r="J1818" s="2">
        <v>44676</v>
      </c>
      <c r="K1818" t="s">
        <v>1037</v>
      </c>
      <c r="L1818" s="2">
        <v>44676</v>
      </c>
      <c r="M1818" s="1">
        <f>Tabla1_Resueltas[[#This Row],[Resuelta]]-Tabla1_Resueltas[[#This Row],[Creada]]</f>
        <v>75</v>
      </c>
      <c r="N1818" s="1">
        <f>Tabla1_Resueltas[[#This Row],[Fecha Fin Escalado]]-Tabla1_Resueltas[[#This Row],[Fecha Inicio Escalado]]</f>
        <v>75</v>
      </c>
      <c r="O1818" s="1">
        <f>YEAR(Tabla1_Resueltas[[#This Row],[Resuelta]])</f>
        <v>2022</v>
      </c>
      <c r="P1818" s="1">
        <f>MONTH(Tabla1_Resueltas[[#This Row],[Resuelta]])</f>
        <v>4</v>
      </c>
      <c r="Q1818" s="1">
        <f>_xlfn.PERCENTILE.INC(Tabla1_Resueltas[CicleTime],0.85)</f>
        <v>28</v>
      </c>
      <c r="R1818" s="1">
        <f>_xlfn.PERCENTILE.INC(Tabla1_Resueltas[CicleTime],0.7)</f>
        <v>9</v>
      </c>
      <c r="S1818" s="1">
        <f>_xlfn.PERCENTILE.INC(Tabla1_Resueltas[CicleTime],0.5)</f>
        <v>3</v>
      </c>
    </row>
    <row r="1819" spans="1:19" x14ac:dyDescent="0.35">
      <c r="A1819" t="s">
        <v>19</v>
      </c>
      <c r="B1819" t="s">
        <v>2090</v>
      </c>
      <c r="C1819" t="s">
        <v>36</v>
      </c>
      <c r="D1819" t="s">
        <v>132</v>
      </c>
      <c r="E1819" t="s">
        <v>1865</v>
      </c>
      <c r="F1819">
        <v>4538834</v>
      </c>
      <c r="G1819" s="2">
        <v>44600</v>
      </c>
      <c r="H1819" s="2">
        <v>44774</v>
      </c>
      <c r="I1819" s="2">
        <v>44672</v>
      </c>
      <c r="J1819" s="2">
        <v>44677</v>
      </c>
      <c r="K1819" t="s">
        <v>1037</v>
      </c>
      <c r="L1819" s="2">
        <v>44677</v>
      </c>
      <c r="M1819" s="1">
        <f>Tabla1_Resueltas[[#This Row],[Resuelta]]-Tabla1_Resueltas[[#This Row],[Creada]]</f>
        <v>77</v>
      </c>
      <c r="N1819" s="1">
        <f>Tabla1_Resueltas[[#This Row],[Fecha Fin Escalado]]-Tabla1_Resueltas[[#This Row],[Fecha Inicio Escalado]]</f>
        <v>5</v>
      </c>
      <c r="O1819" s="1">
        <f>YEAR(Tabla1_Resueltas[[#This Row],[Resuelta]])</f>
        <v>2022</v>
      </c>
      <c r="P1819" s="1">
        <f>MONTH(Tabla1_Resueltas[[#This Row],[Resuelta]])</f>
        <v>4</v>
      </c>
      <c r="Q1819" s="1">
        <f>_xlfn.PERCENTILE.INC(Tabla1_Resueltas[CicleTime],0.85)</f>
        <v>28</v>
      </c>
      <c r="R1819" s="1">
        <f>_xlfn.PERCENTILE.INC(Tabla1_Resueltas[CicleTime],0.7)</f>
        <v>9</v>
      </c>
      <c r="S1819" s="1">
        <f>_xlfn.PERCENTILE.INC(Tabla1_Resueltas[CicleTime],0.5)</f>
        <v>3</v>
      </c>
    </row>
    <row r="1820" spans="1:19" x14ac:dyDescent="0.35">
      <c r="A1820" t="s">
        <v>19</v>
      </c>
      <c r="B1820" t="s">
        <v>2090</v>
      </c>
      <c r="C1820" t="s">
        <v>20</v>
      </c>
      <c r="D1820" t="s">
        <v>132</v>
      </c>
      <c r="E1820" t="s">
        <v>1866</v>
      </c>
      <c r="F1820">
        <v>4523067</v>
      </c>
      <c r="G1820" s="2">
        <v>44596</v>
      </c>
      <c r="H1820" s="2">
        <v>44671</v>
      </c>
      <c r="I1820" s="2">
        <v>44596</v>
      </c>
      <c r="J1820" s="2">
        <v>44655</v>
      </c>
      <c r="K1820" t="s">
        <v>1867</v>
      </c>
      <c r="L1820" s="2">
        <v>44655</v>
      </c>
      <c r="M1820" s="1">
        <f>Tabla1_Resueltas[[#This Row],[Resuelta]]-Tabla1_Resueltas[[#This Row],[Creada]]</f>
        <v>59</v>
      </c>
      <c r="N1820" s="1">
        <f>Tabla1_Resueltas[[#This Row],[Fecha Fin Escalado]]-Tabla1_Resueltas[[#This Row],[Fecha Inicio Escalado]]</f>
        <v>59</v>
      </c>
      <c r="O1820" s="1">
        <f>YEAR(Tabla1_Resueltas[[#This Row],[Resuelta]])</f>
        <v>2022</v>
      </c>
      <c r="P1820" s="1">
        <f>MONTH(Tabla1_Resueltas[[#This Row],[Resuelta]])</f>
        <v>4</v>
      </c>
      <c r="Q1820" s="1">
        <f>_xlfn.PERCENTILE.INC(Tabla1_Resueltas[CicleTime],0.85)</f>
        <v>28</v>
      </c>
      <c r="R1820" s="1">
        <f>_xlfn.PERCENTILE.INC(Tabla1_Resueltas[CicleTime],0.7)</f>
        <v>9</v>
      </c>
      <c r="S1820" s="1">
        <f>_xlfn.PERCENTILE.INC(Tabla1_Resueltas[CicleTime],0.5)</f>
        <v>3</v>
      </c>
    </row>
    <row r="1821" spans="1:19" x14ac:dyDescent="0.35">
      <c r="A1821" t="s">
        <v>19</v>
      </c>
      <c r="B1821" t="s">
        <v>2084</v>
      </c>
      <c r="C1821" t="s">
        <v>42</v>
      </c>
      <c r="D1821" t="s">
        <v>132</v>
      </c>
      <c r="E1821" t="s">
        <v>1868</v>
      </c>
      <c r="F1821">
        <v>4475119</v>
      </c>
      <c r="G1821" s="2">
        <v>44587</v>
      </c>
      <c r="H1821" s="2">
        <v>44774</v>
      </c>
      <c r="I1821" s="2">
        <v>44587</v>
      </c>
      <c r="J1821" s="2">
        <v>44676</v>
      </c>
      <c r="K1821" t="s">
        <v>1037</v>
      </c>
      <c r="L1821" s="2">
        <v>44676</v>
      </c>
      <c r="M1821" s="1">
        <f>Tabla1_Resueltas[[#This Row],[Resuelta]]-Tabla1_Resueltas[[#This Row],[Creada]]</f>
        <v>89</v>
      </c>
      <c r="N1821" s="1">
        <f>Tabla1_Resueltas[[#This Row],[Fecha Fin Escalado]]-Tabla1_Resueltas[[#This Row],[Fecha Inicio Escalado]]</f>
        <v>89</v>
      </c>
      <c r="O1821" s="1">
        <f>YEAR(Tabla1_Resueltas[[#This Row],[Resuelta]])</f>
        <v>2022</v>
      </c>
      <c r="P1821" s="1">
        <f>MONTH(Tabla1_Resueltas[[#This Row],[Resuelta]])</f>
        <v>4</v>
      </c>
      <c r="Q1821" s="1">
        <f>_xlfn.PERCENTILE.INC(Tabla1_Resueltas[CicleTime],0.85)</f>
        <v>28</v>
      </c>
      <c r="R1821" s="1">
        <f>_xlfn.PERCENTILE.INC(Tabla1_Resueltas[CicleTime],0.7)</f>
        <v>9</v>
      </c>
      <c r="S1821" s="1">
        <f>_xlfn.PERCENTILE.INC(Tabla1_Resueltas[CicleTime],0.5)</f>
        <v>3</v>
      </c>
    </row>
    <row r="1822" spans="1:19" x14ac:dyDescent="0.35">
      <c r="A1822" t="s">
        <v>19</v>
      </c>
      <c r="B1822" t="s">
        <v>2084</v>
      </c>
      <c r="C1822" t="s">
        <v>20</v>
      </c>
      <c r="D1822" t="s">
        <v>132</v>
      </c>
      <c r="E1822" t="s">
        <v>1869</v>
      </c>
      <c r="F1822">
        <v>4473151</v>
      </c>
      <c r="G1822" s="2">
        <v>44587</v>
      </c>
      <c r="H1822" s="2">
        <v>44671</v>
      </c>
      <c r="I1822" s="2">
        <v>44587</v>
      </c>
      <c r="J1822" s="2">
        <v>44655</v>
      </c>
      <c r="K1822" t="s">
        <v>1870</v>
      </c>
      <c r="L1822" s="2">
        <v>44655</v>
      </c>
      <c r="M1822" s="1">
        <f>Tabla1_Resueltas[[#This Row],[Resuelta]]-Tabla1_Resueltas[[#This Row],[Creada]]</f>
        <v>68</v>
      </c>
      <c r="N1822" s="1">
        <f>Tabla1_Resueltas[[#This Row],[Fecha Fin Escalado]]-Tabla1_Resueltas[[#This Row],[Fecha Inicio Escalado]]</f>
        <v>68</v>
      </c>
      <c r="O1822" s="1">
        <f>YEAR(Tabla1_Resueltas[[#This Row],[Resuelta]])</f>
        <v>2022</v>
      </c>
      <c r="P1822" s="1">
        <f>MONTH(Tabla1_Resueltas[[#This Row],[Resuelta]])</f>
        <v>4</v>
      </c>
      <c r="Q1822" s="1">
        <f>_xlfn.PERCENTILE.INC(Tabla1_Resueltas[CicleTime],0.85)</f>
        <v>28</v>
      </c>
      <c r="R1822" s="1">
        <f>_xlfn.PERCENTILE.INC(Tabla1_Resueltas[CicleTime],0.7)</f>
        <v>9</v>
      </c>
      <c r="S1822" s="1">
        <f>_xlfn.PERCENTILE.INC(Tabla1_Resueltas[CicleTime],0.5)</f>
        <v>3</v>
      </c>
    </row>
    <row r="1823" spans="1:19" x14ac:dyDescent="0.35">
      <c r="A1823" t="s">
        <v>19</v>
      </c>
      <c r="B1823" t="s">
        <v>2084</v>
      </c>
      <c r="C1823" t="s">
        <v>20</v>
      </c>
      <c r="D1823" t="s">
        <v>132</v>
      </c>
      <c r="E1823" t="s">
        <v>1871</v>
      </c>
      <c r="F1823">
        <v>4434417</v>
      </c>
      <c r="G1823" s="2">
        <v>44580</v>
      </c>
      <c r="H1823" s="2">
        <v>44672</v>
      </c>
      <c r="I1823" s="2">
        <v>44580</v>
      </c>
      <c r="J1823" s="2">
        <v>44656</v>
      </c>
      <c r="K1823" t="s">
        <v>1860</v>
      </c>
      <c r="L1823" s="2">
        <v>44656</v>
      </c>
      <c r="M1823" s="1">
        <f>Tabla1_Resueltas[[#This Row],[Resuelta]]-Tabla1_Resueltas[[#This Row],[Creada]]</f>
        <v>76</v>
      </c>
      <c r="N1823" s="1">
        <f>Tabla1_Resueltas[[#This Row],[Fecha Fin Escalado]]-Tabla1_Resueltas[[#This Row],[Fecha Inicio Escalado]]</f>
        <v>76</v>
      </c>
      <c r="O1823" s="1">
        <f>YEAR(Tabla1_Resueltas[[#This Row],[Resuelta]])</f>
        <v>2022</v>
      </c>
      <c r="P1823" s="1">
        <f>MONTH(Tabla1_Resueltas[[#This Row],[Resuelta]])</f>
        <v>4</v>
      </c>
      <c r="Q1823" s="1">
        <f>_xlfn.PERCENTILE.INC(Tabla1_Resueltas[CicleTime],0.85)</f>
        <v>28</v>
      </c>
      <c r="R1823" s="1">
        <f>_xlfn.PERCENTILE.INC(Tabla1_Resueltas[CicleTime],0.7)</f>
        <v>9</v>
      </c>
      <c r="S1823" s="1">
        <f>_xlfn.PERCENTILE.INC(Tabla1_Resueltas[CicleTime],0.5)</f>
        <v>3</v>
      </c>
    </row>
    <row r="1824" spans="1:19" x14ac:dyDescent="0.35">
      <c r="A1824" t="s">
        <v>19</v>
      </c>
      <c r="B1824" t="s">
        <v>2084</v>
      </c>
      <c r="C1824" t="s">
        <v>43</v>
      </c>
      <c r="D1824" t="s">
        <v>132</v>
      </c>
      <c r="E1824" t="s">
        <v>1872</v>
      </c>
      <c r="F1824">
        <v>4432898</v>
      </c>
      <c r="G1824" s="2">
        <v>44580</v>
      </c>
      <c r="H1824" s="2">
        <v>44688</v>
      </c>
      <c r="I1824" s="2"/>
      <c r="J1824" s="2"/>
      <c r="K1824" t="s">
        <v>1873</v>
      </c>
      <c r="L1824" s="2">
        <v>44672</v>
      </c>
      <c r="M1824" s="1">
        <f>Tabla1_Resueltas[[#This Row],[Resuelta]]-Tabla1_Resueltas[[#This Row],[Creada]]</f>
        <v>92</v>
      </c>
      <c r="N1824" s="1">
        <f>Tabla1_Resueltas[[#This Row],[Fecha Fin Escalado]]-Tabla1_Resueltas[[#This Row],[Fecha Inicio Escalado]]</f>
        <v>0</v>
      </c>
      <c r="O1824" s="1">
        <f>YEAR(Tabla1_Resueltas[[#This Row],[Resuelta]])</f>
        <v>2022</v>
      </c>
      <c r="P1824" s="1">
        <f>MONTH(Tabla1_Resueltas[[#This Row],[Resuelta]])</f>
        <v>4</v>
      </c>
      <c r="Q1824" s="1">
        <f>_xlfn.PERCENTILE.INC(Tabla1_Resueltas[CicleTime],0.85)</f>
        <v>28</v>
      </c>
      <c r="R1824" s="1">
        <f>_xlfn.PERCENTILE.INC(Tabla1_Resueltas[CicleTime],0.7)</f>
        <v>9</v>
      </c>
      <c r="S1824" s="1">
        <f>_xlfn.PERCENTILE.INC(Tabla1_Resueltas[CicleTime],0.5)</f>
        <v>3</v>
      </c>
    </row>
    <row r="1825" spans="1:19" x14ac:dyDescent="0.35">
      <c r="A1825" t="s">
        <v>19</v>
      </c>
      <c r="B1825" t="s">
        <v>2102</v>
      </c>
      <c r="C1825" t="s">
        <v>36</v>
      </c>
      <c r="D1825" t="s">
        <v>132</v>
      </c>
      <c r="E1825" t="s">
        <v>1874</v>
      </c>
      <c r="F1825">
        <v>4413390</v>
      </c>
      <c r="G1825" s="2">
        <v>44575</v>
      </c>
      <c r="H1825" s="2">
        <v>44677</v>
      </c>
      <c r="I1825" s="2">
        <v>44677</v>
      </c>
      <c r="J1825" s="2">
        <v>44677</v>
      </c>
      <c r="K1825" t="s">
        <v>1037</v>
      </c>
      <c r="L1825" s="2">
        <v>44677</v>
      </c>
      <c r="M1825" s="1">
        <f>Tabla1_Resueltas[[#This Row],[Resuelta]]-Tabla1_Resueltas[[#This Row],[Creada]]</f>
        <v>102</v>
      </c>
      <c r="N1825" s="1">
        <f>Tabla1_Resueltas[[#This Row],[Fecha Fin Escalado]]-Tabla1_Resueltas[[#This Row],[Fecha Inicio Escalado]]</f>
        <v>0</v>
      </c>
      <c r="O1825" s="1">
        <f>YEAR(Tabla1_Resueltas[[#This Row],[Resuelta]])</f>
        <v>2022</v>
      </c>
      <c r="P1825" s="1">
        <f>MONTH(Tabla1_Resueltas[[#This Row],[Resuelta]])</f>
        <v>4</v>
      </c>
      <c r="Q1825" s="1">
        <f>_xlfn.PERCENTILE.INC(Tabla1_Resueltas[CicleTime],0.85)</f>
        <v>28</v>
      </c>
      <c r="R1825" s="1">
        <f>_xlfn.PERCENTILE.INC(Tabla1_Resueltas[CicleTime],0.7)</f>
        <v>9</v>
      </c>
      <c r="S1825" s="1">
        <f>_xlfn.PERCENTILE.INC(Tabla1_Resueltas[CicleTime],0.5)</f>
        <v>3</v>
      </c>
    </row>
    <row r="1826" spans="1:19" x14ac:dyDescent="0.35">
      <c r="A1826" t="s">
        <v>19</v>
      </c>
      <c r="B1826" t="s">
        <v>2090</v>
      </c>
      <c r="C1826" t="s">
        <v>36</v>
      </c>
      <c r="D1826" t="s">
        <v>132</v>
      </c>
      <c r="E1826" t="s">
        <v>1875</v>
      </c>
      <c r="F1826">
        <v>4411209</v>
      </c>
      <c r="G1826" s="2">
        <v>44575</v>
      </c>
      <c r="H1826" s="2">
        <v>44774</v>
      </c>
      <c r="I1826" s="2">
        <v>44672</v>
      </c>
      <c r="J1826" s="2">
        <v>44678</v>
      </c>
      <c r="K1826" t="s">
        <v>1037</v>
      </c>
      <c r="L1826" s="2">
        <v>44678</v>
      </c>
      <c r="M1826" s="1">
        <f>Tabla1_Resueltas[[#This Row],[Resuelta]]-Tabla1_Resueltas[[#This Row],[Creada]]</f>
        <v>103</v>
      </c>
      <c r="N1826" s="1">
        <f>Tabla1_Resueltas[[#This Row],[Fecha Fin Escalado]]-Tabla1_Resueltas[[#This Row],[Fecha Inicio Escalado]]</f>
        <v>6</v>
      </c>
      <c r="O1826" s="1">
        <f>YEAR(Tabla1_Resueltas[[#This Row],[Resuelta]])</f>
        <v>2022</v>
      </c>
      <c r="P1826" s="1">
        <f>MONTH(Tabla1_Resueltas[[#This Row],[Resuelta]])</f>
        <v>4</v>
      </c>
      <c r="Q1826" s="1">
        <f>_xlfn.PERCENTILE.INC(Tabla1_Resueltas[CicleTime],0.85)</f>
        <v>28</v>
      </c>
      <c r="R1826" s="1">
        <f>_xlfn.PERCENTILE.INC(Tabla1_Resueltas[CicleTime],0.7)</f>
        <v>9</v>
      </c>
      <c r="S1826" s="1">
        <f>_xlfn.PERCENTILE.INC(Tabla1_Resueltas[CicleTime],0.5)</f>
        <v>3</v>
      </c>
    </row>
    <row r="1827" spans="1:19" x14ac:dyDescent="0.35">
      <c r="A1827" t="s">
        <v>19</v>
      </c>
      <c r="B1827" t="s">
        <v>2090</v>
      </c>
      <c r="C1827" t="s">
        <v>20</v>
      </c>
      <c r="D1827" t="s">
        <v>132</v>
      </c>
      <c r="E1827" t="s">
        <v>1876</v>
      </c>
      <c r="F1827">
        <v>4131448</v>
      </c>
      <c r="G1827" s="2">
        <v>44508</v>
      </c>
      <c r="H1827" s="2">
        <v>44671</v>
      </c>
      <c r="I1827" s="2">
        <v>44512</v>
      </c>
      <c r="J1827" s="2">
        <v>44655</v>
      </c>
      <c r="K1827" t="s">
        <v>1877</v>
      </c>
      <c r="L1827" s="2">
        <v>44655</v>
      </c>
      <c r="M1827" s="1">
        <f>Tabla1_Resueltas[[#This Row],[Resuelta]]-Tabla1_Resueltas[[#This Row],[Creada]]</f>
        <v>147</v>
      </c>
      <c r="N1827" s="1">
        <f>Tabla1_Resueltas[[#This Row],[Fecha Fin Escalado]]-Tabla1_Resueltas[[#This Row],[Fecha Inicio Escalado]]</f>
        <v>143</v>
      </c>
      <c r="O1827" s="1">
        <f>YEAR(Tabla1_Resueltas[[#This Row],[Resuelta]])</f>
        <v>2022</v>
      </c>
      <c r="P1827" s="1">
        <f>MONTH(Tabla1_Resueltas[[#This Row],[Resuelta]])</f>
        <v>4</v>
      </c>
      <c r="Q1827" s="1">
        <f>_xlfn.PERCENTILE.INC(Tabla1_Resueltas[CicleTime],0.85)</f>
        <v>28</v>
      </c>
      <c r="R1827" s="1">
        <f>_xlfn.PERCENTILE.INC(Tabla1_Resueltas[CicleTime],0.7)</f>
        <v>9</v>
      </c>
      <c r="S1827" s="1">
        <f>_xlfn.PERCENTILE.INC(Tabla1_Resueltas[CicleTime],0.5)</f>
        <v>3</v>
      </c>
    </row>
    <row r="1828" spans="1:19" x14ac:dyDescent="0.35">
      <c r="A1828" t="s">
        <v>19</v>
      </c>
      <c r="B1828" t="s">
        <v>2090</v>
      </c>
      <c r="C1828" t="s">
        <v>43</v>
      </c>
      <c r="D1828" t="s">
        <v>132</v>
      </c>
      <c r="E1828" t="s">
        <v>1878</v>
      </c>
      <c r="F1828">
        <v>4112321</v>
      </c>
      <c r="G1828" s="2">
        <v>44503</v>
      </c>
      <c r="H1828" s="2">
        <v>44688</v>
      </c>
      <c r="I1828" s="2"/>
      <c r="J1828" s="2"/>
      <c r="K1828" t="s">
        <v>1879</v>
      </c>
      <c r="L1828" s="2">
        <v>44672</v>
      </c>
      <c r="M1828" s="1">
        <f>Tabla1_Resueltas[[#This Row],[Resuelta]]-Tabla1_Resueltas[[#This Row],[Creada]]</f>
        <v>169</v>
      </c>
      <c r="N1828" s="1">
        <f>Tabla1_Resueltas[[#This Row],[Fecha Fin Escalado]]-Tabla1_Resueltas[[#This Row],[Fecha Inicio Escalado]]</f>
        <v>0</v>
      </c>
      <c r="O1828" s="1">
        <f>YEAR(Tabla1_Resueltas[[#This Row],[Resuelta]])</f>
        <v>2022</v>
      </c>
      <c r="P1828" s="1">
        <f>MONTH(Tabla1_Resueltas[[#This Row],[Resuelta]])</f>
        <v>4</v>
      </c>
      <c r="Q1828" s="1">
        <f>_xlfn.PERCENTILE.INC(Tabla1_Resueltas[CicleTime],0.85)</f>
        <v>28</v>
      </c>
      <c r="R1828" s="1">
        <f>_xlfn.PERCENTILE.INC(Tabla1_Resueltas[CicleTime],0.7)</f>
        <v>9</v>
      </c>
      <c r="S1828" s="1">
        <f>_xlfn.PERCENTILE.INC(Tabla1_Resueltas[CicleTime],0.5)</f>
        <v>3</v>
      </c>
    </row>
    <row r="1829" spans="1:19" x14ac:dyDescent="0.35">
      <c r="A1829" t="s">
        <v>17</v>
      </c>
      <c r="B1829" t="s">
        <v>2090</v>
      </c>
      <c r="C1829" t="s">
        <v>36</v>
      </c>
      <c r="D1829" t="s">
        <v>132</v>
      </c>
      <c r="E1829" t="s">
        <v>1880</v>
      </c>
      <c r="F1829">
        <v>3431408</v>
      </c>
      <c r="G1829" s="2">
        <v>44327</v>
      </c>
      <c r="H1829" s="2">
        <v>44774</v>
      </c>
      <c r="I1829" s="2"/>
      <c r="J1829" s="2"/>
      <c r="K1829" t="s">
        <v>1037</v>
      </c>
      <c r="L1829" s="2">
        <v>44677</v>
      </c>
      <c r="M1829" s="1">
        <f>Tabla1_Resueltas[[#This Row],[Resuelta]]-Tabla1_Resueltas[[#This Row],[Creada]]</f>
        <v>350</v>
      </c>
      <c r="N1829" s="1">
        <f>Tabla1_Resueltas[[#This Row],[Fecha Fin Escalado]]-Tabla1_Resueltas[[#This Row],[Fecha Inicio Escalado]]</f>
        <v>0</v>
      </c>
      <c r="O1829" s="1">
        <f>YEAR(Tabla1_Resueltas[[#This Row],[Resuelta]])</f>
        <v>2022</v>
      </c>
      <c r="P1829" s="1">
        <f>MONTH(Tabla1_Resueltas[[#This Row],[Resuelta]])</f>
        <v>4</v>
      </c>
      <c r="Q1829" s="1">
        <f>_xlfn.PERCENTILE.INC(Tabla1_Resueltas[CicleTime],0.85)</f>
        <v>28</v>
      </c>
      <c r="R1829" s="1">
        <f>_xlfn.PERCENTILE.INC(Tabla1_Resueltas[CicleTime],0.7)</f>
        <v>9</v>
      </c>
      <c r="S1829" s="1">
        <f>_xlfn.PERCENTILE.INC(Tabla1_Resueltas[CicleTime],0.5)</f>
        <v>3</v>
      </c>
    </row>
    <row r="1830" spans="1:19" x14ac:dyDescent="0.35">
      <c r="A1830" t="s">
        <v>17</v>
      </c>
      <c r="B1830" t="s">
        <v>2096</v>
      </c>
      <c r="C1830" t="s">
        <v>20</v>
      </c>
      <c r="D1830" t="s">
        <v>132</v>
      </c>
      <c r="E1830" t="s">
        <v>1881</v>
      </c>
      <c r="F1830">
        <v>4808559</v>
      </c>
      <c r="G1830" s="2">
        <v>44650</v>
      </c>
      <c r="H1830" s="2">
        <v>44666</v>
      </c>
      <c r="I1830" s="2"/>
      <c r="J1830" s="2"/>
      <c r="K1830" t="s">
        <v>1037</v>
      </c>
      <c r="L1830" s="2">
        <v>44650</v>
      </c>
      <c r="M1830" s="1">
        <f>Tabla1_Resueltas[[#This Row],[Resuelta]]-Tabla1_Resueltas[[#This Row],[Creada]]</f>
        <v>0</v>
      </c>
      <c r="N1830" s="1">
        <f>Tabla1_Resueltas[[#This Row],[Fecha Fin Escalado]]-Tabla1_Resueltas[[#This Row],[Fecha Inicio Escalado]]</f>
        <v>0</v>
      </c>
      <c r="O1830" s="1">
        <f>YEAR(Tabla1_Resueltas[[#This Row],[Resuelta]])</f>
        <v>2022</v>
      </c>
      <c r="P1830" s="1">
        <f>MONTH(Tabla1_Resueltas[[#This Row],[Resuelta]])</f>
        <v>3</v>
      </c>
      <c r="Q1830" s="1">
        <f>_xlfn.PERCENTILE.INC(Tabla1_Resueltas[CicleTime],0.85)</f>
        <v>28</v>
      </c>
      <c r="R1830" s="1">
        <f>_xlfn.PERCENTILE.INC(Tabla1_Resueltas[CicleTime],0.7)</f>
        <v>9</v>
      </c>
      <c r="S1830" s="1">
        <f>_xlfn.PERCENTILE.INC(Tabla1_Resueltas[CicleTime],0.5)</f>
        <v>3</v>
      </c>
    </row>
    <row r="1831" spans="1:19" x14ac:dyDescent="0.35">
      <c r="A1831" t="s">
        <v>17</v>
      </c>
      <c r="B1831" t="s">
        <v>2083</v>
      </c>
      <c r="C1831" t="s">
        <v>20</v>
      </c>
      <c r="D1831" t="s">
        <v>132</v>
      </c>
      <c r="E1831" t="s">
        <v>1882</v>
      </c>
      <c r="F1831">
        <v>4806805</v>
      </c>
      <c r="G1831" s="2">
        <v>44650</v>
      </c>
      <c r="H1831" s="2">
        <v>44666</v>
      </c>
      <c r="I1831" s="2"/>
      <c r="J1831" s="2"/>
      <c r="K1831" t="s">
        <v>1037</v>
      </c>
      <c r="L1831" s="2">
        <v>44650</v>
      </c>
      <c r="M1831" s="1">
        <f>Tabla1_Resueltas[[#This Row],[Resuelta]]-Tabla1_Resueltas[[#This Row],[Creada]]</f>
        <v>0</v>
      </c>
      <c r="N1831" s="1">
        <f>Tabla1_Resueltas[[#This Row],[Fecha Fin Escalado]]-Tabla1_Resueltas[[#This Row],[Fecha Inicio Escalado]]</f>
        <v>0</v>
      </c>
      <c r="O1831" s="1">
        <f>YEAR(Tabla1_Resueltas[[#This Row],[Resuelta]])</f>
        <v>2022</v>
      </c>
      <c r="P1831" s="1">
        <f>MONTH(Tabla1_Resueltas[[#This Row],[Resuelta]])</f>
        <v>3</v>
      </c>
      <c r="Q1831" s="1">
        <f>_xlfn.PERCENTILE.INC(Tabla1_Resueltas[CicleTime],0.85)</f>
        <v>28</v>
      </c>
      <c r="R1831" s="1">
        <f>_xlfn.PERCENTILE.INC(Tabla1_Resueltas[CicleTime],0.7)</f>
        <v>9</v>
      </c>
      <c r="S1831" s="1">
        <f>_xlfn.PERCENTILE.INC(Tabla1_Resueltas[CicleTime],0.5)</f>
        <v>3</v>
      </c>
    </row>
    <row r="1832" spans="1:19" x14ac:dyDescent="0.35">
      <c r="A1832" t="s">
        <v>19</v>
      </c>
      <c r="B1832" t="s">
        <v>2088</v>
      </c>
      <c r="C1832" t="s">
        <v>18</v>
      </c>
      <c r="D1832" t="s">
        <v>132</v>
      </c>
      <c r="E1832" t="s">
        <v>1883</v>
      </c>
      <c r="F1832">
        <v>4805211</v>
      </c>
      <c r="G1832" s="2">
        <v>44650</v>
      </c>
      <c r="H1832" s="2">
        <v>44667</v>
      </c>
      <c r="I1832" s="2"/>
      <c r="J1832" s="2"/>
      <c r="K1832" t="s">
        <v>1037</v>
      </c>
      <c r="L1832" s="2">
        <v>44651</v>
      </c>
      <c r="M1832" s="1">
        <f>Tabla1_Resueltas[[#This Row],[Resuelta]]-Tabla1_Resueltas[[#This Row],[Creada]]</f>
        <v>1</v>
      </c>
      <c r="N1832" s="1">
        <f>Tabla1_Resueltas[[#This Row],[Fecha Fin Escalado]]-Tabla1_Resueltas[[#This Row],[Fecha Inicio Escalado]]</f>
        <v>0</v>
      </c>
      <c r="O1832" s="1">
        <f>YEAR(Tabla1_Resueltas[[#This Row],[Resuelta]])</f>
        <v>2022</v>
      </c>
      <c r="P1832" s="1">
        <f>MONTH(Tabla1_Resueltas[[#This Row],[Resuelta]])</f>
        <v>3</v>
      </c>
      <c r="Q1832" s="1">
        <f>_xlfn.PERCENTILE.INC(Tabla1_Resueltas[CicleTime],0.85)</f>
        <v>28</v>
      </c>
      <c r="R1832" s="1">
        <f>_xlfn.PERCENTILE.INC(Tabla1_Resueltas[CicleTime],0.7)</f>
        <v>9</v>
      </c>
      <c r="S1832" s="1">
        <f>_xlfn.PERCENTILE.INC(Tabla1_Resueltas[CicleTime],0.5)</f>
        <v>3</v>
      </c>
    </row>
    <row r="1833" spans="1:19" x14ac:dyDescent="0.35">
      <c r="A1833" t="s">
        <v>19</v>
      </c>
      <c r="B1833" t="s">
        <v>2086</v>
      </c>
      <c r="C1833" t="s">
        <v>20</v>
      </c>
      <c r="D1833" t="s">
        <v>132</v>
      </c>
      <c r="E1833" t="s">
        <v>1884</v>
      </c>
      <c r="F1833">
        <v>4804395</v>
      </c>
      <c r="G1833" s="2">
        <v>44650</v>
      </c>
      <c r="H1833" s="2">
        <v>44666</v>
      </c>
      <c r="I1833" s="2">
        <v>44650</v>
      </c>
      <c r="J1833" s="2">
        <v>44650</v>
      </c>
      <c r="K1833" t="s">
        <v>1037</v>
      </c>
      <c r="L1833" s="2">
        <v>44650</v>
      </c>
      <c r="M1833" s="1">
        <f>Tabla1_Resueltas[[#This Row],[Resuelta]]-Tabla1_Resueltas[[#This Row],[Creada]]</f>
        <v>0</v>
      </c>
      <c r="N1833" s="1">
        <f>Tabla1_Resueltas[[#This Row],[Fecha Fin Escalado]]-Tabla1_Resueltas[[#This Row],[Fecha Inicio Escalado]]</f>
        <v>0</v>
      </c>
      <c r="O1833" s="1">
        <f>YEAR(Tabla1_Resueltas[[#This Row],[Resuelta]])</f>
        <v>2022</v>
      </c>
      <c r="P1833" s="1">
        <f>MONTH(Tabla1_Resueltas[[#This Row],[Resuelta]])</f>
        <v>3</v>
      </c>
      <c r="Q1833" s="1">
        <f>_xlfn.PERCENTILE.INC(Tabla1_Resueltas[CicleTime],0.85)</f>
        <v>28</v>
      </c>
      <c r="R1833" s="1">
        <f>_xlfn.PERCENTILE.INC(Tabla1_Resueltas[CicleTime],0.7)</f>
        <v>9</v>
      </c>
      <c r="S1833" s="1">
        <f>_xlfn.PERCENTILE.INC(Tabla1_Resueltas[CicleTime],0.5)</f>
        <v>3</v>
      </c>
    </row>
    <row r="1834" spans="1:19" x14ac:dyDescent="0.35">
      <c r="A1834" t="s">
        <v>19</v>
      </c>
      <c r="B1834" t="s">
        <v>2086</v>
      </c>
      <c r="C1834" t="s">
        <v>20</v>
      </c>
      <c r="D1834" t="s">
        <v>132</v>
      </c>
      <c r="E1834" t="s">
        <v>1885</v>
      </c>
      <c r="F1834">
        <v>4804388</v>
      </c>
      <c r="G1834" s="2">
        <v>44650</v>
      </c>
      <c r="H1834" s="2">
        <v>44667</v>
      </c>
      <c r="I1834" s="2">
        <v>44650</v>
      </c>
      <c r="J1834" s="2">
        <v>44651</v>
      </c>
      <c r="K1834" t="s">
        <v>1037</v>
      </c>
      <c r="L1834" s="2">
        <v>44651</v>
      </c>
      <c r="M1834" s="1">
        <f>Tabla1_Resueltas[[#This Row],[Resuelta]]-Tabla1_Resueltas[[#This Row],[Creada]]</f>
        <v>1</v>
      </c>
      <c r="N1834" s="1">
        <f>Tabla1_Resueltas[[#This Row],[Fecha Fin Escalado]]-Tabla1_Resueltas[[#This Row],[Fecha Inicio Escalado]]</f>
        <v>1</v>
      </c>
      <c r="O1834" s="1">
        <f>YEAR(Tabla1_Resueltas[[#This Row],[Resuelta]])</f>
        <v>2022</v>
      </c>
      <c r="P1834" s="1">
        <f>MONTH(Tabla1_Resueltas[[#This Row],[Resuelta]])</f>
        <v>3</v>
      </c>
      <c r="Q1834" s="1">
        <f>_xlfn.PERCENTILE.INC(Tabla1_Resueltas[CicleTime],0.85)</f>
        <v>28</v>
      </c>
      <c r="R1834" s="1">
        <f>_xlfn.PERCENTILE.INC(Tabla1_Resueltas[CicleTime],0.7)</f>
        <v>9</v>
      </c>
      <c r="S1834" s="1">
        <f>_xlfn.PERCENTILE.INC(Tabla1_Resueltas[CicleTime],0.5)</f>
        <v>3</v>
      </c>
    </row>
    <row r="1835" spans="1:19" x14ac:dyDescent="0.35">
      <c r="A1835" t="s">
        <v>19</v>
      </c>
      <c r="B1835" t="s">
        <v>2086</v>
      </c>
      <c r="C1835" t="s">
        <v>20</v>
      </c>
      <c r="D1835" t="s">
        <v>132</v>
      </c>
      <c r="E1835" t="s">
        <v>1886</v>
      </c>
      <c r="F1835">
        <v>4798690</v>
      </c>
      <c r="G1835" s="2">
        <v>44649</v>
      </c>
      <c r="H1835" s="2">
        <v>44665</v>
      </c>
      <c r="I1835" s="2"/>
      <c r="J1835" s="2"/>
      <c r="K1835" t="s">
        <v>1037</v>
      </c>
      <c r="L1835" s="2">
        <v>44649</v>
      </c>
      <c r="M1835" s="1">
        <f>Tabla1_Resueltas[[#This Row],[Resuelta]]-Tabla1_Resueltas[[#This Row],[Creada]]</f>
        <v>0</v>
      </c>
      <c r="N1835" s="1">
        <f>Tabla1_Resueltas[[#This Row],[Fecha Fin Escalado]]-Tabla1_Resueltas[[#This Row],[Fecha Inicio Escalado]]</f>
        <v>0</v>
      </c>
      <c r="O1835" s="1">
        <f>YEAR(Tabla1_Resueltas[[#This Row],[Resuelta]])</f>
        <v>2022</v>
      </c>
      <c r="P1835" s="1">
        <f>MONTH(Tabla1_Resueltas[[#This Row],[Resuelta]])</f>
        <v>3</v>
      </c>
      <c r="Q1835" s="1">
        <f>_xlfn.PERCENTILE.INC(Tabla1_Resueltas[CicleTime],0.85)</f>
        <v>28</v>
      </c>
      <c r="R1835" s="1">
        <f>_xlfn.PERCENTILE.INC(Tabla1_Resueltas[CicleTime],0.7)</f>
        <v>9</v>
      </c>
      <c r="S1835" s="1">
        <f>_xlfn.PERCENTILE.INC(Tabla1_Resueltas[CicleTime],0.5)</f>
        <v>3</v>
      </c>
    </row>
    <row r="1836" spans="1:19" x14ac:dyDescent="0.35">
      <c r="A1836" t="s">
        <v>17</v>
      </c>
      <c r="B1836" t="s">
        <v>2087</v>
      </c>
      <c r="C1836" t="s">
        <v>20</v>
      </c>
      <c r="D1836" t="s">
        <v>132</v>
      </c>
      <c r="E1836" t="s">
        <v>1887</v>
      </c>
      <c r="F1836">
        <v>4793282</v>
      </c>
      <c r="G1836" s="2">
        <v>44648</v>
      </c>
      <c r="H1836" s="2">
        <v>44664</v>
      </c>
      <c r="I1836" s="2"/>
      <c r="J1836" s="2"/>
      <c r="K1836" t="s">
        <v>1037</v>
      </c>
      <c r="L1836" s="2">
        <v>44648</v>
      </c>
      <c r="M1836" s="1">
        <f>Tabla1_Resueltas[[#This Row],[Resuelta]]-Tabla1_Resueltas[[#This Row],[Creada]]</f>
        <v>0</v>
      </c>
      <c r="N1836" s="1">
        <f>Tabla1_Resueltas[[#This Row],[Fecha Fin Escalado]]-Tabla1_Resueltas[[#This Row],[Fecha Inicio Escalado]]</f>
        <v>0</v>
      </c>
      <c r="O1836" s="1">
        <f>YEAR(Tabla1_Resueltas[[#This Row],[Resuelta]])</f>
        <v>2022</v>
      </c>
      <c r="P1836" s="1">
        <f>MONTH(Tabla1_Resueltas[[#This Row],[Resuelta]])</f>
        <v>3</v>
      </c>
      <c r="Q1836" s="1">
        <f>_xlfn.PERCENTILE.INC(Tabla1_Resueltas[CicleTime],0.85)</f>
        <v>28</v>
      </c>
      <c r="R1836" s="1">
        <f>_xlfn.PERCENTILE.INC(Tabla1_Resueltas[CicleTime],0.7)</f>
        <v>9</v>
      </c>
      <c r="S1836" s="1">
        <f>_xlfn.PERCENTILE.INC(Tabla1_Resueltas[CicleTime],0.5)</f>
        <v>3</v>
      </c>
    </row>
    <row r="1837" spans="1:19" x14ac:dyDescent="0.35">
      <c r="A1837" t="s">
        <v>19</v>
      </c>
      <c r="B1837" t="s">
        <v>2086</v>
      </c>
      <c r="C1837" t="s">
        <v>20</v>
      </c>
      <c r="D1837" t="s">
        <v>132</v>
      </c>
      <c r="E1837" t="s">
        <v>1888</v>
      </c>
      <c r="F1837">
        <v>4792372</v>
      </c>
      <c r="G1837" s="2">
        <v>44648</v>
      </c>
      <c r="H1837" s="2">
        <v>44664</v>
      </c>
      <c r="I1837" s="2">
        <v>44648</v>
      </c>
      <c r="J1837" s="2">
        <v>44648</v>
      </c>
      <c r="K1837" t="s">
        <v>1037</v>
      </c>
      <c r="L1837" s="2">
        <v>44648</v>
      </c>
      <c r="M1837" s="1">
        <f>Tabla1_Resueltas[[#This Row],[Resuelta]]-Tabla1_Resueltas[[#This Row],[Creada]]</f>
        <v>0</v>
      </c>
      <c r="N1837" s="1">
        <f>Tabla1_Resueltas[[#This Row],[Fecha Fin Escalado]]-Tabla1_Resueltas[[#This Row],[Fecha Inicio Escalado]]</f>
        <v>0</v>
      </c>
      <c r="O1837" s="1">
        <f>YEAR(Tabla1_Resueltas[[#This Row],[Resuelta]])</f>
        <v>2022</v>
      </c>
      <c r="P1837" s="1">
        <f>MONTH(Tabla1_Resueltas[[#This Row],[Resuelta]])</f>
        <v>3</v>
      </c>
      <c r="Q1837" s="1">
        <f>_xlfn.PERCENTILE.INC(Tabla1_Resueltas[CicleTime],0.85)</f>
        <v>28</v>
      </c>
      <c r="R1837" s="1">
        <f>_xlfn.PERCENTILE.INC(Tabla1_Resueltas[CicleTime],0.7)</f>
        <v>9</v>
      </c>
      <c r="S1837" s="1">
        <f>_xlfn.PERCENTILE.INC(Tabla1_Resueltas[CicleTime],0.5)</f>
        <v>3</v>
      </c>
    </row>
    <row r="1838" spans="1:19" x14ac:dyDescent="0.35">
      <c r="A1838" t="s">
        <v>19</v>
      </c>
      <c r="B1838" t="s">
        <v>2088</v>
      </c>
      <c r="C1838" t="s">
        <v>20</v>
      </c>
      <c r="D1838" t="s">
        <v>132</v>
      </c>
      <c r="E1838" t="s">
        <v>1889</v>
      </c>
      <c r="F1838">
        <v>4786515</v>
      </c>
      <c r="G1838" s="2">
        <v>44645</v>
      </c>
      <c r="H1838" s="2">
        <v>44664</v>
      </c>
      <c r="I1838" s="2">
        <v>44645</v>
      </c>
      <c r="J1838" s="2">
        <v>44648</v>
      </c>
      <c r="K1838" t="s">
        <v>1037</v>
      </c>
      <c r="L1838" s="2">
        <v>44648</v>
      </c>
      <c r="M1838" s="1">
        <f>Tabla1_Resueltas[[#This Row],[Resuelta]]-Tabla1_Resueltas[[#This Row],[Creada]]</f>
        <v>3</v>
      </c>
      <c r="N1838" s="1">
        <f>Tabla1_Resueltas[[#This Row],[Fecha Fin Escalado]]-Tabla1_Resueltas[[#This Row],[Fecha Inicio Escalado]]</f>
        <v>3</v>
      </c>
      <c r="O1838" s="1">
        <f>YEAR(Tabla1_Resueltas[[#This Row],[Resuelta]])</f>
        <v>2022</v>
      </c>
      <c r="P1838" s="1">
        <f>MONTH(Tabla1_Resueltas[[#This Row],[Resuelta]])</f>
        <v>3</v>
      </c>
      <c r="Q1838" s="1">
        <f>_xlfn.PERCENTILE.INC(Tabla1_Resueltas[CicleTime],0.85)</f>
        <v>28</v>
      </c>
      <c r="R1838" s="1">
        <f>_xlfn.PERCENTILE.INC(Tabla1_Resueltas[CicleTime],0.7)</f>
        <v>9</v>
      </c>
      <c r="S1838" s="1">
        <f>_xlfn.PERCENTILE.INC(Tabla1_Resueltas[CicleTime],0.5)</f>
        <v>3</v>
      </c>
    </row>
    <row r="1839" spans="1:19" x14ac:dyDescent="0.35">
      <c r="A1839" t="s">
        <v>19</v>
      </c>
      <c r="B1839" t="s">
        <v>2088</v>
      </c>
      <c r="C1839" t="s">
        <v>20</v>
      </c>
      <c r="D1839" t="s">
        <v>132</v>
      </c>
      <c r="E1839" t="s">
        <v>1890</v>
      </c>
      <c r="F1839">
        <v>4785911</v>
      </c>
      <c r="G1839" s="2">
        <v>44645</v>
      </c>
      <c r="H1839" s="2">
        <v>44664</v>
      </c>
      <c r="I1839" s="2">
        <v>44645</v>
      </c>
      <c r="J1839" s="2">
        <v>44648</v>
      </c>
      <c r="K1839" t="s">
        <v>1037</v>
      </c>
      <c r="L1839" s="2">
        <v>44648</v>
      </c>
      <c r="M1839" s="1">
        <f>Tabla1_Resueltas[[#This Row],[Resuelta]]-Tabla1_Resueltas[[#This Row],[Creada]]</f>
        <v>3</v>
      </c>
      <c r="N1839" s="1">
        <f>Tabla1_Resueltas[[#This Row],[Fecha Fin Escalado]]-Tabla1_Resueltas[[#This Row],[Fecha Inicio Escalado]]</f>
        <v>3</v>
      </c>
      <c r="O1839" s="1">
        <f>YEAR(Tabla1_Resueltas[[#This Row],[Resuelta]])</f>
        <v>2022</v>
      </c>
      <c r="P1839" s="1">
        <f>MONTH(Tabla1_Resueltas[[#This Row],[Resuelta]])</f>
        <v>3</v>
      </c>
      <c r="Q1839" s="1">
        <f>_xlfn.PERCENTILE.INC(Tabla1_Resueltas[CicleTime],0.85)</f>
        <v>28</v>
      </c>
      <c r="R1839" s="1">
        <f>_xlfn.PERCENTILE.INC(Tabla1_Resueltas[CicleTime],0.7)</f>
        <v>9</v>
      </c>
      <c r="S1839" s="1">
        <f>_xlfn.PERCENTILE.INC(Tabla1_Resueltas[CicleTime],0.5)</f>
        <v>3</v>
      </c>
    </row>
    <row r="1840" spans="1:19" x14ac:dyDescent="0.35">
      <c r="A1840" t="s">
        <v>19</v>
      </c>
      <c r="B1840" t="s">
        <v>2084</v>
      </c>
      <c r="C1840" t="s">
        <v>36</v>
      </c>
      <c r="D1840" t="s">
        <v>132</v>
      </c>
      <c r="E1840" t="s">
        <v>1891</v>
      </c>
      <c r="F1840">
        <v>4785268</v>
      </c>
      <c r="G1840" s="2">
        <v>44645</v>
      </c>
      <c r="H1840" s="2">
        <v>44666</v>
      </c>
      <c r="I1840" s="2">
        <v>44645</v>
      </c>
      <c r="J1840" s="2">
        <v>44650</v>
      </c>
      <c r="K1840" t="s">
        <v>1037</v>
      </c>
      <c r="L1840" s="2">
        <v>44650</v>
      </c>
      <c r="M1840" s="1">
        <f>Tabla1_Resueltas[[#This Row],[Resuelta]]-Tabla1_Resueltas[[#This Row],[Creada]]</f>
        <v>5</v>
      </c>
      <c r="N1840" s="1">
        <f>Tabla1_Resueltas[[#This Row],[Fecha Fin Escalado]]-Tabla1_Resueltas[[#This Row],[Fecha Inicio Escalado]]</f>
        <v>5</v>
      </c>
      <c r="O1840" s="1">
        <f>YEAR(Tabla1_Resueltas[[#This Row],[Resuelta]])</f>
        <v>2022</v>
      </c>
      <c r="P1840" s="1">
        <f>MONTH(Tabla1_Resueltas[[#This Row],[Resuelta]])</f>
        <v>3</v>
      </c>
      <c r="Q1840" s="1">
        <f>_xlfn.PERCENTILE.INC(Tabla1_Resueltas[CicleTime],0.85)</f>
        <v>28</v>
      </c>
      <c r="R1840" s="1">
        <f>_xlfn.PERCENTILE.INC(Tabla1_Resueltas[CicleTime],0.7)</f>
        <v>9</v>
      </c>
      <c r="S1840" s="1">
        <f>_xlfn.PERCENTILE.INC(Tabla1_Resueltas[CicleTime],0.5)</f>
        <v>3</v>
      </c>
    </row>
    <row r="1841" spans="1:19" x14ac:dyDescent="0.35">
      <c r="A1841" t="s">
        <v>19</v>
      </c>
      <c r="B1841" t="s">
        <v>2084</v>
      </c>
      <c r="C1841" t="s">
        <v>36</v>
      </c>
      <c r="D1841" t="s">
        <v>132</v>
      </c>
      <c r="E1841" t="s">
        <v>1892</v>
      </c>
      <c r="F1841">
        <v>4785265</v>
      </c>
      <c r="G1841" s="2">
        <v>44645</v>
      </c>
      <c r="H1841" s="2">
        <v>44664</v>
      </c>
      <c r="I1841" s="2">
        <v>44645</v>
      </c>
      <c r="J1841" s="2">
        <v>44648</v>
      </c>
      <c r="K1841" t="s">
        <v>1037</v>
      </c>
      <c r="L1841" s="2">
        <v>44648</v>
      </c>
      <c r="M1841" s="1">
        <f>Tabla1_Resueltas[[#This Row],[Resuelta]]-Tabla1_Resueltas[[#This Row],[Creada]]</f>
        <v>3</v>
      </c>
      <c r="N1841" s="1">
        <f>Tabla1_Resueltas[[#This Row],[Fecha Fin Escalado]]-Tabla1_Resueltas[[#This Row],[Fecha Inicio Escalado]]</f>
        <v>3</v>
      </c>
      <c r="O1841" s="1">
        <f>YEAR(Tabla1_Resueltas[[#This Row],[Resuelta]])</f>
        <v>2022</v>
      </c>
      <c r="P1841" s="1">
        <f>MONTH(Tabla1_Resueltas[[#This Row],[Resuelta]])</f>
        <v>3</v>
      </c>
      <c r="Q1841" s="1">
        <f>_xlfn.PERCENTILE.INC(Tabla1_Resueltas[CicleTime],0.85)</f>
        <v>28</v>
      </c>
      <c r="R1841" s="1">
        <f>_xlfn.PERCENTILE.INC(Tabla1_Resueltas[CicleTime],0.7)</f>
        <v>9</v>
      </c>
      <c r="S1841" s="1">
        <f>_xlfn.PERCENTILE.INC(Tabla1_Resueltas[CicleTime],0.5)</f>
        <v>3</v>
      </c>
    </row>
    <row r="1842" spans="1:19" x14ac:dyDescent="0.35">
      <c r="A1842" t="s">
        <v>19</v>
      </c>
      <c r="B1842" t="s">
        <v>2086</v>
      </c>
      <c r="C1842" t="s">
        <v>20</v>
      </c>
      <c r="D1842" t="s">
        <v>132</v>
      </c>
      <c r="E1842" t="s">
        <v>1893</v>
      </c>
      <c r="F1842">
        <v>4785094</v>
      </c>
      <c r="G1842" s="2">
        <v>44645</v>
      </c>
      <c r="H1842" s="2">
        <v>44664</v>
      </c>
      <c r="I1842" s="2">
        <v>44645</v>
      </c>
      <c r="J1842" s="2">
        <v>44648</v>
      </c>
      <c r="K1842" t="s">
        <v>1037</v>
      </c>
      <c r="L1842" s="2">
        <v>44648</v>
      </c>
      <c r="M1842" s="1">
        <f>Tabla1_Resueltas[[#This Row],[Resuelta]]-Tabla1_Resueltas[[#This Row],[Creada]]</f>
        <v>3</v>
      </c>
      <c r="N1842" s="1">
        <f>Tabla1_Resueltas[[#This Row],[Fecha Fin Escalado]]-Tabla1_Resueltas[[#This Row],[Fecha Inicio Escalado]]</f>
        <v>3</v>
      </c>
      <c r="O1842" s="1">
        <f>YEAR(Tabla1_Resueltas[[#This Row],[Resuelta]])</f>
        <v>2022</v>
      </c>
      <c r="P1842" s="1">
        <f>MONTH(Tabla1_Resueltas[[#This Row],[Resuelta]])</f>
        <v>3</v>
      </c>
      <c r="Q1842" s="1">
        <f>_xlfn.PERCENTILE.INC(Tabla1_Resueltas[CicleTime],0.85)</f>
        <v>28</v>
      </c>
      <c r="R1842" s="1">
        <f>_xlfn.PERCENTILE.INC(Tabla1_Resueltas[CicleTime],0.7)</f>
        <v>9</v>
      </c>
      <c r="S1842" s="1">
        <f>_xlfn.PERCENTILE.INC(Tabla1_Resueltas[CicleTime],0.5)</f>
        <v>3</v>
      </c>
    </row>
    <row r="1843" spans="1:19" x14ac:dyDescent="0.35">
      <c r="A1843" t="s">
        <v>19</v>
      </c>
      <c r="B1843" t="s">
        <v>2088</v>
      </c>
      <c r="C1843" t="s">
        <v>20</v>
      </c>
      <c r="D1843" t="s">
        <v>132</v>
      </c>
      <c r="E1843" t="s">
        <v>1894</v>
      </c>
      <c r="F1843">
        <v>4780964</v>
      </c>
      <c r="G1843" s="2">
        <v>44644</v>
      </c>
      <c r="H1843" s="2">
        <v>44664</v>
      </c>
      <c r="I1843" s="2">
        <v>44644</v>
      </c>
      <c r="J1843" s="2">
        <v>44648</v>
      </c>
      <c r="K1843" t="s">
        <v>1037</v>
      </c>
      <c r="L1843" s="2">
        <v>44648</v>
      </c>
      <c r="M1843" s="1">
        <f>Tabla1_Resueltas[[#This Row],[Resuelta]]-Tabla1_Resueltas[[#This Row],[Creada]]</f>
        <v>4</v>
      </c>
      <c r="N1843" s="1">
        <f>Tabla1_Resueltas[[#This Row],[Fecha Fin Escalado]]-Tabla1_Resueltas[[#This Row],[Fecha Inicio Escalado]]</f>
        <v>4</v>
      </c>
      <c r="O1843" s="1">
        <f>YEAR(Tabla1_Resueltas[[#This Row],[Resuelta]])</f>
        <v>2022</v>
      </c>
      <c r="P1843" s="1">
        <f>MONTH(Tabla1_Resueltas[[#This Row],[Resuelta]])</f>
        <v>3</v>
      </c>
      <c r="Q1843" s="1">
        <f>_xlfn.PERCENTILE.INC(Tabla1_Resueltas[CicleTime],0.85)</f>
        <v>28</v>
      </c>
      <c r="R1843" s="1">
        <f>_xlfn.PERCENTILE.INC(Tabla1_Resueltas[CicleTime],0.7)</f>
        <v>9</v>
      </c>
      <c r="S1843" s="1">
        <f>_xlfn.PERCENTILE.INC(Tabla1_Resueltas[CicleTime],0.5)</f>
        <v>3</v>
      </c>
    </row>
    <row r="1844" spans="1:19" x14ac:dyDescent="0.35">
      <c r="A1844" t="s">
        <v>17</v>
      </c>
      <c r="B1844" t="s">
        <v>2083</v>
      </c>
      <c r="C1844" t="s">
        <v>20</v>
      </c>
      <c r="D1844" t="s">
        <v>132</v>
      </c>
      <c r="E1844" t="s">
        <v>1895</v>
      </c>
      <c r="F1844">
        <v>4778704</v>
      </c>
      <c r="G1844" s="2">
        <v>44644</v>
      </c>
      <c r="H1844" s="2">
        <v>44660</v>
      </c>
      <c r="I1844" s="2"/>
      <c r="J1844" s="2"/>
      <c r="K1844" t="s">
        <v>1037</v>
      </c>
      <c r="L1844" s="2">
        <v>44644</v>
      </c>
      <c r="M1844" s="1">
        <f>Tabla1_Resueltas[[#This Row],[Resuelta]]-Tabla1_Resueltas[[#This Row],[Creada]]</f>
        <v>0</v>
      </c>
      <c r="N1844" s="1">
        <f>Tabla1_Resueltas[[#This Row],[Fecha Fin Escalado]]-Tabla1_Resueltas[[#This Row],[Fecha Inicio Escalado]]</f>
        <v>0</v>
      </c>
      <c r="O1844" s="1">
        <f>YEAR(Tabla1_Resueltas[[#This Row],[Resuelta]])</f>
        <v>2022</v>
      </c>
      <c r="P1844" s="1">
        <f>MONTH(Tabla1_Resueltas[[#This Row],[Resuelta]])</f>
        <v>3</v>
      </c>
      <c r="Q1844" s="1">
        <f>_xlfn.PERCENTILE.INC(Tabla1_Resueltas[CicleTime],0.85)</f>
        <v>28</v>
      </c>
      <c r="R1844" s="1">
        <f>_xlfn.PERCENTILE.INC(Tabla1_Resueltas[CicleTime],0.7)</f>
        <v>9</v>
      </c>
      <c r="S1844" s="1">
        <f>_xlfn.PERCENTILE.INC(Tabla1_Resueltas[CicleTime],0.5)</f>
        <v>3</v>
      </c>
    </row>
    <row r="1845" spans="1:19" x14ac:dyDescent="0.35">
      <c r="A1845" t="s">
        <v>17</v>
      </c>
      <c r="B1845" t="s">
        <v>2091</v>
      </c>
      <c r="C1845" t="s">
        <v>20</v>
      </c>
      <c r="D1845" t="s">
        <v>132</v>
      </c>
      <c r="E1845" t="s">
        <v>1896</v>
      </c>
      <c r="F1845">
        <v>4778280</v>
      </c>
      <c r="G1845" s="2">
        <v>44644</v>
      </c>
      <c r="H1845" s="2">
        <v>44665</v>
      </c>
      <c r="I1845" s="2"/>
      <c r="J1845" s="2"/>
      <c r="K1845" t="s">
        <v>1037</v>
      </c>
      <c r="L1845" s="2">
        <v>44649</v>
      </c>
      <c r="M1845" s="1">
        <f>Tabla1_Resueltas[[#This Row],[Resuelta]]-Tabla1_Resueltas[[#This Row],[Creada]]</f>
        <v>5</v>
      </c>
      <c r="N1845" s="1">
        <f>Tabla1_Resueltas[[#This Row],[Fecha Fin Escalado]]-Tabla1_Resueltas[[#This Row],[Fecha Inicio Escalado]]</f>
        <v>0</v>
      </c>
      <c r="O1845" s="1">
        <f>YEAR(Tabla1_Resueltas[[#This Row],[Resuelta]])</f>
        <v>2022</v>
      </c>
      <c r="P1845" s="1">
        <f>MONTH(Tabla1_Resueltas[[#This Row],[Resuelta]])</f>
        <v>3</v>
      </c>
      <c r="Q1845" s="1">
        <f>_xlfn.PERCENTILE.INC(Tabla1_Resueltas[CicleTime],0.85)</f>
        <v>28</v>
      </c>
      <c r="R1845" s="1">
        <f>_xlfn.PERCENTILE.INC(Tabla1_Resueltas[CicleTime],0.7)</f>
        <v>9</v>
      </c>
      <c r="S1845" s="1">
        <f>_xlfn.PERCENTILE.INC(Tabla1_Resueltas[CicleTime],0.5)</f>
        <v>3</v>
      </c>
    </row>
    <row r="1846" spans="1:19" x14ac:dyDescent="0.35">
      <c r="A1846" t="s">
        <v>19</v>
      </c>
      <c r="B1846" t="s">
        <v>2084</v>
      </c>
      <c r="C1846" t="s">
        <v>36</v>
      </c>
      <c r="D1846" t="s">
        <v>132</v>
      </c>
      <c r="E1846" t="s">
        <v>1897</v>
      </c>
      <c r="F1846">
        <v>4777905</v>
      </c>
      <c r="G1846" s="2">
        <v>44644</v>
      </c>
      <c r="H1846" s="2">
        <v>44664</v>
      </c>
      <c r="I1846" s="2">
        <v>44648</v>
      </c>
      <c r="J1846" s="2">
        <v>44648</v>
      </c>
      <c r="K1846" t="s">
        <v>1037</v>
      </c>
      <c r="L1846" s="2">
        <v>44648</v>
      </c>
      <c r="M1846" s="1">
        <f>Tabla1_Resueltas[[#This Row],[Resuelta]]-Tabla1_Resueltas[[#This Row],[Creada]]</f>
        <v>4</v>
      </c>
      <c r="N1846" s="1">
        <f>Tabla1_Resueltas[[#This Row],[Fecha Fin Escalado]]-Tabla1_Resueltas[[#This Row],[Fecha Inicio Escalado]]</f>
        <v>0</v>
      </c>
      <c r="O1846" s="1">
        <f>YEAR(Tabla1_Resueltas[[#This Row],[Resuelta]])</f>
        <v>2022</v>
      </c>
      <c r="P1846" s="1">
        <f>MONTH(Tabla1_Resueltas[[#This Row],[Resuelta]])</f>
        <v>3</v>
      </c>
      <c r="Q1846" s="1">
        <f>_xlfn.PERCENTILE.INC(Tabla1_Resueltas[CicleTime],0.85)</f>
        <v>28</v>
      </c>
      <c r="R1846" s="1">
        <f>_xlfn.PERCENTILE.INC(Tabla1_Resueltas[CicleTime],0.7)</f>
        <v>9</v>
      </c>
      <c r="S1846" s="1">
        <f>_xlfn.PERCENTILE.INC(Tabla1_Resueltas[CicleTime],0.5)</f>
        <v>3</v>
      </c>
    </row>
    <row r="1847" spans="1:19" x14ac:dyDescent="0.35">
      <c r="A1847" t="s">
        <v>19</v>
      </c>
      <c r="B1847" t="s">
        <v>2084</v>
      </c>
      <c r="C1847" t="s">
        <v>18</v>
      </c>
      <c r="D1847" t="s">
        <v>132</v>
      </c>
      <c r="E1847" t="s">
        <v>1898</v>
      </c>
      <c r="F1847">
        <v>4771632</v>
      </c>
      <c r="G1847" s="2">
        <v>44643</v>
      </c>
      <c r="H1847" s="2">
        <v>44659</v>
      </c>
      <c r="I1847" s="2">
        <v>44643</v>
      </c>
      <c r="J1847" s="2">
        <v>44643</v>
      </c>
      <c r="K1847" t="s">
        <v>1037</v>
      </c>
      <c r="L1847" s="2">
        <v>44643</v>
      </c>
      <c r="M1847" s="1">
        <f>Tabla1_Resueltas[[#This Row],[Resuelta]]-Tabla1_Resueltas[[#This Row],[Creada]]</f>
        <v>0</v>
      </c>
      <c r="N1847" s="1">
        <f>Tabla1_Resueltas[[#This Row],[Fecha Fin Escalado]]-Tabla1_Resueltas[[#This Row],[Fecha Inicio Escalado]]</f>
        <v>0</v>
      </c>
      <c r="O1847" s="1">
        <f>YEAR(Tabla1_Resueltas[[#This Row],[Resuelta]])</f>
        <v>2022</v>
      </c>
      <c r="P1847" s="1">
        <f>MONTH(Tabla1_Resueltas[[#This Row],[Resuelta]])</f>
        <v>3</v>
      </c>
      <c r="Q1847" s="1">
        <f>_xlfn.PERCENTILE.INC(Tabla1_Resueltas[CicleTime],0.85)</f>
        <v>28</v>
      </c>
      <c r="R1847" s="1">
        <f>_xlfn.PERCENTILE.INC(Tabla1_Resueltas[CicleTime],0.7)</f>
        <v>9</v>
      </c>
      <c r="S1847" s="1">
        <f>_xlfn.PERCENTILE.INC(Tabla1_Resueltas[CicleTime],0.5)</f>
        <v>3</v>
      </c>
    </row>
    <row r="1848" spans="1:19" x14ac:dyDescent="0.35">
      <c r="A1848" t="s">
        <v>19</v>
      </c>
      <c r="B1848" t="s">
        <v>2084</v>
      </c>
      <c r="C1848" t="s">
        <v>20</v>
      </c>
      <c r="D1848" t="s">
        <v>132</v>
      </c>
      <c r="E1848" t="s">
        <v>1899</v>
      </c>
      <c r="F1848">
        <v>4771612</v>
      </c>
      <c r="G1848" s="2">
        <v>44643</v>
      </c>
      <c r="H1848" s="2">
        <v>44659</v>
      </c>
      <c r="I1848" s="2">
        <v>44643</v>
      </c>
      <c r="J1848" s="2">
        <v>44643</v>
      </c>
      <c r="K1848" t="s">
        <v>1037</v>
      </c>
      <c r="L1848" s="2">
        <v>44643</v>
      </c>
      <c r="M1848" s="1">
        <f>Tabla1_Resueltas[[#This Row],[Resuelta]]-Tabla1_Resueltas[[#This Row],[Creada]]</f>
        <v>0</v>
      </c>
      <c r="N1848" s="1">
        <f>Tabla1_Resueltas[[#This Row],[Fecha Fin Escalado]]-Tabla1_Resueltas[[#This Row],[Fecha Inicio Escalado]]</f>
        <v>0</v>
      </c>
      <c r="O1848" s="1">
        <f>YEAR(Tabla1_Resueltas[[#This Row],[Resuelta]])</f>
        <v>2022</v>
      </c>
      <c r="P1848" s="1">
        <f>MONTH(Tabla1_Resueltas[[#This Row],[Resuelta]])</f>
        <v>3</v>
      </c>
      <c r="Q1848" s="1">
        <f>_xlfn.PERCENTILE.INC(Tabla1_Resueltas[CicleTime],0.85)</f>
        <v>28</v>
      </c>
      <c r="R1848" s="1">
        <f>_xlfn.PERCENTILE.INC(Tabla1_Resueltas[CicleTime],0.7)</f>
        <v>9</v>
      </c>
      <c r="S1848" s="1">
        <f>_xlfn.PERCENTILE.INC(Tabla1_Resueltas[CicleTime],0.5)</f>
        <v>3</v>
      </c>
    </row>
    <row r="1849" spans="1:19" x14ac:dyDescent="0.35">
      <c r="A1849" t="s">
        <v>17</v>
      </c>
      <c r="B1849" t="s">
        <v>2083</v>
      </c>
      <c r="C1849" t="s">
        <v>20</v>
      </c>
      <c r="D1849" t="s">
        <v>132</v>
      </c>
      <c r="E1849" t="s">
        <v>1900</v>
      </c>
      <c r="F1849">
        <v>4766987</v>
      </c>
      <c r="G1849" s="2">
        <v>44642</v>
      </c>
      <c r="H1849" s="2">
        <v>44659</v>
      </c>
      <c r="I1849" s="2"/>
      <c r="J1849" s="2"/>
      <c r="K1849" t="s">
        <v>1037</v>
      </c>
      <c r="L1849" s="2">
        <v>44643</v>
      </c>
      <c r="M1849" s="1">
        <f>Tabla1_Resueltas[[#This Row],[Resuelta]]-Tabla1_Resueltas[[#This Row],[Creada]]</f>
        <v>1</v>
      </c>
      <c r="N1849" s="1">
        <f>Tabla1_Resueltas[[#This Row],[Fecha Fin Escalado]]-Tabla1_Resueltas[[#This Row],[Fecha Inicio Escalado]]</f>
        <v>0</v>
      </c>
      <c r="O1849" s="1">
        <f>YEAR(Tabla1_Resueltas[[#This Row],[Resuelta]])</f>
        <v>2022</v>
      </c>
      <c r="P1849" s="1">
        <f>MONTH(Tabla1_Resueltas[[#This Row],[Resuelta]])</f>
        <v>3</v>
      </c>
      <c r="Q1849" s="1">
        <f>_xlfn.PERCENTILE.INC(Tabla1_Resueltas[CicleTime],0.85)</f>
        <v>28</v>
      </c>
      <c r="R1849" s="1">
        <f>_xlfn.PERCENTILE.INC(Tabla1_Resueltas[CicleTime],0.7)</f>
        <v>9</v>
      </c>
      <c r="S1849" s="1">
        <f>_xlfn.PERCENTILE.INC(Tabla1_Resueltas[CicleTime],0.5)</f>
        <v>3</v>
      </c>
    </row>
    <row r="1850" spans="1:19" x14ac:dyDescent="0.35">
      <c r="A1850" t="s">
        <v>17</v>
      </c>
      <c r="B1850" t="s">
        <v>2083</v>
      </c>
      <c r="C1850" t="s">
        <v>20</v>
      </c>
      <c r="D1850" t="s">
        <v>132</v>
      </c>
      <c r="E1850" t="s">
        <v>1901</v>
      </c>
      <c r="F1850">
        <v>4766969</v>
      </c>
      <c r="G1850" s="2">
        <v>44642</v>
      </c>
      <c r="H1850" s="2">
        <v>44658</v>
      </c>
      <c r="I1850" s="2"/>
      <c r="J1850" s="2"/>
      <c r="K1850" t="s">
        <v>1037</v>
      </c>
      <c r="L1850" s="2">
        <v>44642</v>
      </c>
      <c r="M1850" s="1">
        <f>Tabla1_Resueltas[[#This Row],[Resuelta]]-Tabla1_Resueltas[[#This Row],[Creada]]</f>
        <v>0</v>
      </c>
      <c r="N1850" s="1">
        <f>Tabla1_Resueltas[[#This Row],[Fecha Fin Escalado]]-Tabla1_Resueltas[[#This Row],[Fecha Inicio Escalado]]</f>
        <v>0</v>
      </c>
      <c r="O1850" s="1">
        <f>YEAR(Tabla1_Resueltas[[#This Row],[Resuelta]])</f>
        <v>2022</v>
      </c>
      <c r="P1850" s="1">
        <f>MONTH(Tabla1_Resueltas[[#This Row],[Resuelta]])</f>
        <v>3</v>
      </c>
      <c r="Q1850" s="1">
        <f>_xlfn.PERCENTILE.INC(Tabla1_Resueltas[CicleTime],0.85)</f>
        <v>28</v>
      </c>
      <c r="R1850" s="1">
        <f>_xlfn.PERCENTILE.INC(Tabla1_Resueltas[CicleTime],0.7)</f>
        <v>9</v>
      </c>
      <c r="S1850" s="1">
        <f>_xlfn.PERCENTILE.INC(Tabla1_Resueltas[CicleTime],0.5)</f>
        <v>3</v>
      </c>
    </row>
    <row r="1851" spans="1:19" x14ac:dyDescent="0.35">
      <c r="A1851" t="s">
        <v>17</v>
      </c>
      <c r="B1851" t="s">
        <v>2094</v>
      </c>
      <c r="C1851" t="s">
        <v>18</v>
      </c>
      <c r="D1851" t="s">
        <v>132</v>
      </c>
      <c r="E1851" t="s">
        <v>1902</v>
      </c>
      <c r="F1851">
        <v>4766113</v>
      </c>
      <c r="G1851" s="2">
        <v>44642</v>
      </c>
      <c r="H1851" s="2">
        <v>44658</v>
      </c>
      <c r="I1851" s="2"/>
      <c r="J1851" s="2"/>
      <c r="K1851" t="s">
        <v>1037</v>
      </c>
      <c r="L1851" s="2">
        <v>44642</v>
      </c>
      <c r="M1851" s="1">
        <f>Tabla1_Resueltas[[#This Row],[Resuelta]]-Tabla1_Resueltas[[#This Row],[Creada]]</f>
        <v>0</v>
      </c>
      <c r="N1851" s="1">
        <f>Tabla1_Resueltas[[#This Row],[Fecha Fin Escalado]]-Tabla1_Resueltas[[#This Row],[Fecha Inicio Escalado]]</f>
        <v>0</v>
      </c>
      <c r="O1851" s="1">
        <f>YEAR(Tabla1_Resueltas[[#This Row],[Resuelta]])</f>
        <v>2022</v>
      </c>
      <c r="P1851" s="1">
        <f>MONTH(Tabla1_Resueltas[[#This Row],[Resuelta]])</f>
        <v>3</v>
      </c>
      <c r="Q1851" s="1">
        <f>_xlfn.PERCENTILE.INC(Tabla1_Resueltas[CicleTime],0.85)</f>
        <v>28</v>
      </c>
      <c r="R1851" s="1">
        <f>_xlfn.PERCENTILE.INC(Tabla1_Resueltas[CicleTime],0.7)</f>
        <v>9</v>
      </c>
      <c r="S1851" s="1">
        <f>_xlfn.PERCENTILE.INC(Tabla1_Resueltas[CicleTime],0.5)</f>
        <v>3</v>
      </c>
    </row>
    <row r="1852" spans="1:19" x14ac:dyDescent="0.35">
      <c r="A1852" t="s">
        <v>19</v>
      </c>
      <c r="B1852" t="s">
        <v>2094</v>
      </c>
      <c r="C1852" t="s">
        <v>18</v>
      </c>
      <c r="D1852" t="s">
        <v>132</v>
      </c>
      <c r="E1852" t="s">
        <v>1903</v>
      </c>
      <c r="F1852">
        <v>4765637</v>
      </c>
      <c r="G1852" s="2">
        <v>44642</v>
      </c>
      <c r="H1852" s="2">
        <v>44664</v>
      </c>
      <c r="I1852" s="2"/>
      <c r="J1852" s="2"/>
      <c r="K1852" t="s">
        <v>1703</v>
      </c>
      <c r="L1852" s="2">
        <v>44643</v>
      </c>
      <c r="M1852" s="1">
        <f>Tabla1_Resueltas[[#This Row],[Resuelta]]-Tabla1_Resueltas[[#This Row],[Creada]]</f>
        <v>1</v>
      </c>
      <c r="N1852" s="1">
        <f>Tabla1_Resueltas[[#This Row],[Fecha Fin Escalado]]-Tabla1_Resueltas[[#This Row],[Fecha Inicio Escalado]]</f>
        <v>0</v>
      </c>
      <c r="O1852" s="1">
        <f>YEAR(Tabla1_Resueltas[[#This Row],[Resuelta]])</f>
        <v>2022</v>
      </c>
      <c r="P1852" s="1">
        <f>MONTH(Tabla1_Resueltas[[#This Row],[Resuelta]])</f>
        <v>3</v>
      </c>
      <c r="Q1852" s="1">
        <f>_xlfn.PERCENTILE.INC(Tabla1_Resueltas[CicleTime],0.85)</f>
        <v>28</v>
      </c>
      <c r="R1852" s="1">
        <f>_xlfn.PERCENTILE.INC(Tabla1_Resueltas[CicleTime],0.7)</f>
        <v>9</v>
      </c>
      <c r="S1852" s="1">
        <f>_xlfn.PERCENTILE.INC(Tabla1_Resueltas[CicleTime],0.5)</f>
        <v>3</v>
      </c>
    </row>
    <row r="1853" spans="1:19" x14ac:dyDescent="0.35">
      <c r="A1853" t="s">
        <v>19</v>
      </c>
      <c r="B1853" t="s">
        <v>2088</v>
      </c>
      <c r="C1853" t="s">
        <v>20</v>
      </c>
      <c r="D1853" t="s">
        <v>132</v>
      </c>
      <c r="E1853" t="s">
        <v>1904</v>
      </c>
      <c r="F1853">
        <v>4765056</v>
      </c>
      <c r="G1853" s="2">
        <v>44642</v>
      </c>
      <c r="H1853" s="2">
        <v>44658</v>
      </c>
      <c r="I1853" s="2"/>
      <c r="J1853" s="2"/>
      <c r="K1853" t="s">
        <v>1037</v>
      </c>
      <c r="L1853" s="2">
        <v>44642</v>
      </c>
      <c r="M1853" s="1">
        <f>Tabla1_Resueltas[[#This Row],[Resuelta]]-Tabla1_Resueltas[[#This Row],[Creada]]</f>
        <v>0</v>
      </c>
      <c r="N1853" s="1">
        <f>Tabla1_Resueltas[[#This Row],[Fecha Fin Escalado]]-Tabla1_Resueltas[[#This Row],[Fecha Inicio Escalado]]</f>
        <v>0</v>
      </c>
      <c r="O1853" s="1">
        <f>YEAR(Tabla1_Resueltas[[#This Row],[Resuelta]])</f>
        <v>2022</v>
      </c>
      <c r="P1853" s="1">
        <f>MONTH(Tabla1_Resueltas[[#This Row],[Resuelta]])</f>
        <v>3</v>
      </c>
      <c r="Q1853" s="1">
        <f>_xlfn.PERCENTILE.INC(Tabla1_Resueltas[CicleTime],0.85)</f>
        <v>28</v>
      </c>
      <c r="R1853" s="1">
        <f>_xlfn.PERCENTILE.INC(Tabla1_Resueltas[CicleTime],0.7)</f>
        <v>9</v>
      </c>
      <c r="S1853" s="1">
        <f>_xlfn.PERCENTILE.INC(Tabla1_Resueltas[CicleTime],0.5)</f>
        <v>3</v>
      </c>
    </row>
    <row r="1854" spans="1:19" x14ac:dyDescent="0.35">
      <c r="A1854" t="s">
        <v>19</v>
      </c>
      <c r="B1854" t="s">
        <v>2088</v>
      </c>
      <c r="C1854" t="s">
        <v>20</v>
      </c>
      <c r="D1854" t="s">
        <v>132</v>
      </c>
      <c r="E1854" t="s">
        <v>1905</v>
      </c>
      <c r="F1854">
        <v>4765050</v>
      </c>
      <c r="G1854" s="2">
        <v>44642</v>
      </c>
      <c r="H1854" s="2">
        <v>44665</v>
      </c>
      <c r="I1854" s="2">
        <v>44642</v>
      </c>
      <c r="J1854" s="2">
        <v>44649</v>
      </c>
      <c r="K1854" t="s">
        <v>1037</v>
      </c>
      <c r="L1854" s="2">
        <v>44649</v>
      </c>
      <c r="M1854" s="1">
        <f>Tabla1_Resueltas[[#This Row],[Resuelta]]-Tabla1_Resueltas[[#This Row],[Creada]]</f>
        <v>7</v>
      </c>
      <c r="N1854" s="1">
        <f>Tabla1_Resueltas[[#This Row],[Fecha Fin Escalado]]-Tabla1_Resueltas[[#This Row],[Fecha Inicio Escalado]]</f>
        <v>7</v>
      </c>
      <c r="O1854" s="1">
        <f>YEAR(Tabla1_Resueltas[[#This Row],[Resuelta]])</f>
        <v>2022</v>
      </c>
      <c r="P1854" s="1">
        <f>MONTH(Tabla1_Resueltas[[#This Row],[Resuelta]])</f>
        <v>3</v>
      </c>
      <c r="Q1854" s="1">
        <f>_xlfn.PERCENTILE.INC(Tabla1_Resueltas[CicleTime],0.85)</f>
        <v>28</v>
      </c>
      <c r="R1854" s="1">
        <f>_xlfn.PERCENTILE.INC(Tabla1_Resueltas[CicleTime],0.7)</f>
        <v>9</v>
      </c>
      <c r="S1854" s="1">
        <f>_xlfn.PERCENTILE.INC(Tabla1_Resueltas[CicleTime],0.5)</f>
        <v>3</v>
      </c>
    </row>
    <row r="1855" spans="1:19" x14ac:dyDescent="0.35">
      <c r="A1855" t="s">
        <v>19</v>
      </c>
      <c r="B1855" t="s">
        <v>2086</v>
      </c>
      <c r="C1855" t="s">
        <v>20</v>
      </c>
      <c r="D1855" t="s">
        <v>132</v>
      </c>
      <c r="E1855" t="s">
        <v>1906</v>
      </c>
      <c r="F1855">
        <v>4764954</v>
      </c>
      <c r="G1855" s="2">
        <v>44642</v>
      </c>
      <c r="H1855" s="2">
        <v>44658</v>
      </c>
      <c r="I1855" s="2"/>
      <c r="J1855" s="2"/>
      <c r="K1855" t="s">
        <v>1037</v>
      </c>
      <c r="L1855" s="2">
        <v>44642</v>
      </c>
      <c r="M1855" s="1">
        <f>Tabla1_Resueltas[[#This Row],[Resuelta]]-Tabla1_Resueltas[[#This Row],[Creada]]</f>
        <v>0</v>
      </c>
      <c r="N1855" s="1">
        <f>Tabla1_Resueltas[[#This Row],[Fecha Fin Escalado]]-Tabla1_Resueltas[[#This Row],[Fecha Inicio Escalado]]</f>
        <v>0</v>
      </c>
      <c r="O1855" s="1">
        <f>YEAR(Tabla1_Resueltas[[#This Row],[Resuelta]])</f>
        <v>2022</v>
      </c>
      <c r="P1855" s="1">
        <f>MONTH(Tabla1_Resueltas[[#This Row],[Resuelta]])</f>
        <v>3</v>
      </c>
      <c r="Q1855" s="1">
        <f>_xlfn.PERCENTILE.INC(Tabla1_Resueltas[CicleTime],0.85)</f>
        <v>28</v>
      </c>
      <c r="R1855" s="1">
        <f>_xlfn.PERCENTILE.INC(Tabla1_Resueltas[CicleTime],0.7)</f>
        <v>9</v>
      </c>
      <c r="S1855" s="1">
        <f>_xlfn.PERCENTILE.INC(Tabla1_Resueltas[CicleTime],0.5)</f>
        <v>3</v>
      </c>
    </row>
    <row r="1856" spans="1:19" x14ac:dyDescent="0.35">
      <c r="A1856" t="s">
        <v>19</v>
      </c>
      <c r="B1856" t="s">
        <v>2086</v>
      </c>
      <c r="C1856" t="s">
        <v>20</v>
      </c>
      <c r="D1856" t="s">
        <v>132</v>
      </c>
      <c r="E1856" t="s">
        <v>1907</v>
      </c>
      <c r="F1856">
        <v>4764948</v>
      </c>
      <c r="G1856" s="2">
        <v>44642</v>
      </c>
      <c r="H1856" s="2">
        <v>44658</v>
      </c>
      <c r="I1856" s="2"/>
      <c r="J1856" s="2"/>
      <c r="K1856" t="s">
        <v>1037</v>
      </c>
      <c r="L1856" s="2">
        <v>44642</v>
      </c>
      <c r="M1856" s="1">
        <f>Tabla1_Resueltas[[#This Row],[Resuelta]]-Tabla1_Resueltas[[#This Row],[Creada]]</f>
        <v>0</v>
      </c>
      <c r="N1856" s="1">
        <f>Tabla1_Resueltas[[#This Row],[Fecha Fin Escalado]]-Tabla1_Resueltas[[#This Row],[Fecha Inicio Escalado]]</f>
        <v>0</v>
      </c>
      <c r="O1856" s="1">
        <f>YEAR(Tabla1_Resueltas[[#This Row],[Resuelta]])</f>
        <v>2022</v>
      </c>
      <c r="P1856" s="1">
        <f>MONTH(Tabla1_Resueltas[[#This Row],[Resuelta]])</f>
        <v>3</v>
      </c>
      <c r="Q1856" s="1">
        <f>_xlfn.PERCENTILE.INC(Tabla1_Resueltas[CicleTime],0.85)</f>
        <v>28</v>
      </c>
      <c r="R1856" s="1">
        <f>_xlfn.PERCENTILE.INC(Tabla1_Resueltas[CicleTime],0.7)</f>
        <v>9</v>
      </c>
      <c r="S1856" s="1">
        <f>_xlfn.PERCENTILE.INC(Tabla1_Resueltas[CicleTime],0.5)</f>
        <v>3</v>
      </c>
    </row>
    <row r="1857" spans="1:19" x14ac:dyDescent="0.35">
      <c r="A1857" t="s">
        <v>19</v>
      </c>
      <c r="B1857" t="s">
        <v>2086</v>
      </c>
      <c r="C1857" t="s">
        <v>20</v>
      </c>
      <c r="D1857" t="s">
        <v>132</v>
      </c>
      <c r="E1857" t="s">
        <v>1908</v>
      </c>
      <c r="F1857">
        <v>4764938</v>
      </c>
      <c r="G1857" s="2">
        <v>44642</v>
      </c>
      <c r="H1857" s="2">
        <v>44658</v>
      </c>
      <c r="I1857" s="2">
        <v>44642</v>
      </c>
      <c r="J1857" s="2">
        <v>44642</v>
      </c>
      <c r="K1857" t="s">
        <v>1037</v>
      </c>
      <c r="L1857" s="2">
        <v>44642</v>
      </c>
      <c r="M1857" s="1">
        <f>Tabla1_Resueltas[[#This Row],[Resuelta]]-Tabla1_Resueltas[[#This Row],[Creada]]</f>
        <v>0</v>
      </c>
      <c r="N1857" s="1">
        <f>Tabla1_Resueltas[[#This Row],[Fecha Fin Escalado]]-Tabla1_Resueltas[[#This Row],[Fecha Inicio Escalado]]</f>
        <v>0</v>
      </c>
      <c r="O1857" s="1">
        <f>YEAR(Tabla1_Resueltas[[#This Row],[Resuelta]])</f>
        <v>2022</v>
      </c>
      <c r="P1857" s="1">
        <f>MONTH(Tabla1_Resueltas[[#This Row],[Resuelta]])</f>
        <v>3</v>
      </c>
      <c r="Q1857" s="1">
        <f>_xlfn.PERCENTILE.INC(Tabla1_Resueltas[CicleTime],0.85)</f>
        <v>28</v>
      </c>
      <c r="R1857" s="1">
        <f>_xlfn.PERCENTILE.INC(Tabla1_Resueltas[CicleTime],0.7)</f>
        <v>9</v>
      </c>
      <c r="S1857" s="1">
        <f>_xlfn.PERCENTILE.INC(Tabla1_Resueltas[CicleTime],0.5)</f>
        <v>3</v>
      </c>
    </row>
    <row r="1858" spans="1:19" x14ac:dyDescent="0.35">
      <c r="A1858" t="s">
        <v>17</v>
      </c>
      <c r="B1858" t="s">
        <v>2083</v>
      </c>
      <c r="C1858" t="s">
        <v>20</v>
      </c>
      <c r="D1858" t="s">
        <v>132</v>
      </c>
      <c r="E1858" t="s">
        <v>1909</v>
      </c>
      <c r="F1858">
        <v>4764790</v>
      </c>
      <c r="G1858" s="2">
        <v>44642</v>
      </c>
      <c r="H1858" s="2">
        <v>44658</v>
      </c>
      <c r="I1858" s="2"/>
      <c r="J1858" s="2"/>
      <c r="K1858" t="s">
        <v>1037</v>
      </c>
      <c r="L1858" s="2">
        <v>44642</v>
      </c>
      <c r="M1858" s="1">
        <f>Tabla1_Resueltas[[#This Row],[Resuelta]]-Tabla1_Resueltas[[#This Row],[Creada]]</f>
        <v>0</v>
      </c>
      <c r="N1858" s="1">
        <f>Tabla1_Resueltas[[#This Row],[Fecha Fin Escalado]]-Tabla1_Resueltas[[#This Row],[Fecha Inicio Escalado]]</f>
        <v>0</v>
      </c>
      <c r="O1858" s="1">
        <f>YEAR(Tabla1_Resueltas[[#This Row],[Resuelta]])</f>
        <v>2022</v>
      </c>
      <c r="P1858" s="1">
        <f>MONTH(Tabla1_Resueltas[[#This Row],[Resuelta]])</f>
        <v>3</v>
      </c>
      <c r="Q1858" s="1">
        <f>_xlfn.PERCENTILE.INC(Tabla1_Resueltas[CicleTime],0.85)</f>
        <v>28</v>
      </c>
      <c r="R1858" s="1">
        <f>_xlfn.PERCENTILE.INC(Tabla1_Resueltas[CicleTime],0.7)</f>
        <v>9</v>
      </c>
      <c r="S1858" s="1">
        <f>_xlfn.PERCENTILE.INC(Tabla1_Resueltas[CicleTime],0.5)</f>
        <v>3</v>
      </c>
    </row>
    <row r="1859" spans="1:19" x14ac:dyDescent="0.35">
      <c r="A1859" t="s">
        <v>19</v>
      </c>
      <c r="B1859" t="s">
        <v>2084</v>
      </c>
      <c r="C1859" t="s">
        <v>20</v>
      </c>
      <c r="D1859" t="s">
        <v>132</v>
      </c>
      <c r="E1859" t="s">
        <v>1910</v>
      </c>
      <c r="F1859">
        <v>4761697</v>
      </c>
      <c r="G1859" s="2">
        <v>44641</v>
      </c>
      <c r="H1859" s="2">
        <v>44659</v>
      </c>
      <c r="I1859" s="2">
        <v>44641</v>
      </c>
      <c r="J1859" s="2">
        <v>44643</v>
      </c>
      <c r="K1859" t="s">
        <v>1037</v>
      </c>
      <c r="L1859" s="2">
        <v>44643</v>
      </c>
      <c r="M1859" s="1">
        <f>Tabla1_Resueltas[[#This Row],[Resuelta]]-Tabla1_Resueltas[[#This Row],[Creada]]</f>
        <v>2</v>
      </c>
      <c r="N1859" s="1">
        <f>Tabla1_Resueltas[[#This Row],[Fecha Fin Escalado]]-Tabla1_Resueltas[[#This Row],[Fecha Inicio Escalado]]</f>
        <v>2</v>
      </c>
      <c r="O1859" s="1">
        <f>YEAR(Tabla1_Resueltas[[#This Row],[Resuelta]])</f>
        <v>2022</v>
      </c>
      <c r="P1859" s="1">
        <f>MONTH(Tabla1_Resueltas[[#This Row],[Resuelta]])</f>
        <v>3</v>
      </c>
      <c r="Q1859" s="1">
        <f>_xlfn.PERCENTILE.INC(Tabla1_Resueltas[CicleTime],0.85)</f>
        <v>28</v>
      </c>
      <c r="R1859" s="1">
        <f>_xlfn.PERCENTILE.INC(Tabla1_Resueltas[CicleTime],0.7)</f>
        <v>9</v>
      </c>
      <c r="S1859" s="1">
        <f>_xlfn.PERCENTILE.INC(Tabla1_Resueltas[CicleTime],0.5)</f>
        <v>3</v>
      </c>
    </row>
    <row r="1860" spans="1:19" x14ac:dyDescent="0.35">
      <c r="A1860" t="s">
        <v>17</v>
      </c>
      <c r="B1860" t="s">
        <v>2096</v>
      </c>
      <c r="C1860" t="s">
        <v>18</v>
      </c>
      <c r="D1860" t="s">
        <v>132</v>
      </c>
      <c r="E1860" t="s">
        <v>1911</v>
      </c>
      <c r="F1860">
        <v>4761223</v>
      </c>
      <c r="G1860" s="2">
        <v>44641</v>
      </c>
      <c r="H1860" s="2">
        <v>44657</v>
      </c>
      <c r="I1860" s="2"/>
      <c r="J1860" s="2"/>
      <c r="K1860" t="s">
        <v>1037</v>
      </c>
      <c r="L1860" s="2">
        <v>44641</v>
      </c>
      <c r="M1860" s="1">
        <f>Tabla1_Resueltas[[#This Row],[Resuelta]]-Tabla1_Resueltas[[#This Row],[Creada]]</f>
        <v>0</v>
      </c>
      <c r="N1860" s="1">
        <f>Tabla1_Resueltas[[#This Row],[Fecha Fin Escalado]]-Tabla1_Resueltas[[#This Row],[Fecha Inicio Escalado]]</f>
        <v>0</v>
      </c>
      <c r="O1860" s="1">
        <f>YEAR(Tabla1_Resueltas[[#This Row],[Resuelta]])</f>
        <v>2022</v>
      </c>
      <c r="P1860" s="1">
        <f>MONTH(Tabla1_Resueltas[[#This Row],[Resuelta]])</f>
        <v>3</v>
      </c>
      <c r="Q1860" s="1">
        <f>_xlfn.PERCENTILE.INC(Tabla1_Resueltas[CicleTime],0.85)</f>
        <v>28</v>
      </c>
      <c r="R1860" s="1">
        <f>_xlfn.PERCENTILE.INC(Tabla1_Resueltas[CicleTime],0.7)</f>
        <v>9</v>
      </c>
      <c r="S1860" s="1">
        <f>_xlfn.PERCENTILE.INC(Tabla1_Resueltas[CicleTime],0.5)</f>
        <v>3</v>
      </c>
    </row>
    <row r="1861" spans="1:19" x14ac:dyDescent="0.35">
      <c r="A1861" t="s">
        <v>17</v>
      </c>
      <c r="B1861" t="s">
        <v>2083</v>
      </c>
      <c r="C1861" t="s">
        <v>18</v>
      </c>
      <c r="D1861" t="s">
        <v>132</v>
      </c>
      <c r="E1861" t="s">
        <v>1912</v>
      </c>
      <c r="F1861">
        <v>4760864</v>
      </c>
      <c r="G1861" s="2">
        <v>44641</v>
      </c>
      <c r="H1861" s="2">
        <v>44657</v>
      </c>
      <c r="I1861" s="2"/>
      <c r="J1861" s="2"/>
      <c r="K1861" t="s">
        <v>1037</v>
      </c>
      <c r="L1861" s="2">
        <v>44641</v>
      </c>
      <c r="M1861" s="1">
        <f>Tabla1_Resueltas[[#This Row],[Resuelta]]-Tabla1_Resueltas[[#This Row],[Creada]]</f>
        <v>0</v>
      </c>
      <c r="N1861" s="1">
        <f>Tabla1_Resueltas[[#This Row],[Fecha Fin Escalado]]-Tabla1_Resueltas[[#This Row],[Fecha Inicio Escalado]]</f>
        <v>0</v>
      </c>
      <c r="O1861" s="1">
        <f>YEAR(Tabla1_Resueltas[[#This Row],[Resuelta]])</f>
        <v>2022</v>
      </c>
      <c r="P1861" s="1">
        <f>MONTH(Tabla1_Resueltas[[#This Row],[Resuelta]])</f>
        <v>3</v>
      </c>
      <c r="Q1861" s="1">
        <f>_xlfn.PERCENTILE.INC(Tabla1_Resueltas[CicleTime],0.85)</f>
        <v>28</v>
      </c>
      <c r="R1861" s="1">
        <f>_xlfn.PERCENTILE.INC(Tabla1_Resueltas[CicleTime],0.7)</f>
        <v>9</v>
      </c>
      <c r="S1861" s="1">
        <f>_xlfn.PERCENTILE.INC(Tabla1_Resueltas[CicleTime],0.5)</f>
        <v>3</v>
      </c>
    </row>
    <row r="1862" spans="1:19" x14ac:dyDescent="0.35">
      <c r="A1862" t="s">
        <v>19</v>
      </c>
      <c r="B1862" t="s">
        <v>2088</v>
      </c>
      <c r="C1862" t="s">
        <v>20</v>
      </c>
      <c r="D1862" t="s">
        <v>132</v>
      </c>
      <c r="E1862" t="s">
        <v>1913</v>
      </c>
      <c r="F1862">
        <v>4759240</v>
      </c>
      <c r="G1862" s="2">
        <v>44641</v>
      </c>
      <c r="H1862" s="2">
        <v>44658</v>
      </c>
      <c r="I1862" s="2">
        <v>44641</v>
      </c>
      <c r="J1862" s="2">
        <v>44642</v>
      </c>
      <c r="K1862" t="s">
        <v>1037</v>
      </c>
      <c r="L1862" s="2">
        <v>44642</v>
      </c>
      <c r="M1862" s="1">
        <f>Tabla1_Resueltas[[#This Row],[Resuelta]]-Tabla1_Resueltas[[#This Row],[Creada]]</f>
        <v>1</v>
      </c>
      <c r="N1862" s="1">
        <f>Tabla1_Resueltas[[#This Row],[Fecha Fin Escalado]]-Tabla1_Resueltas[[#This Row],[Fecha Inicio Escalado]]</f>
        <v>1</v>
      </c>
      <c r="O1862" s="1">
        <f>YEAR(Tabla1_Resueltas[[#This Row],[Resuelta]])</f>
        <v>2022</v>
      </c>
      <c r="P1862" s="1">
        <f>MONTH(Tabla1_Resueltas[[#This Row],[Resuelta]])</f>
        <v>3</v>
      </c>
      <c r="Q1862" s="1">
        <f>_xlfn.PERCENTILE.INC(Tabla1_Resueltas[CicleTime],0.85)</f>
        <v>28</v>
      </c>
      <c r="R1862" s="1">
        <f>_xlfn.PERCENTILE.INC(Tabla1_Resueltas[CicleTime],0.7)</f>
        <v>9</v>
      </c>
      <c r="S1862" s="1">
        <f>_xlfn.PERCENTILE.INC(Tabla1_Resueltas[CicleTime],0.5)</f>
        <v>3</v>
      </c>
    </row>
    <row r="1863" spans="1:19" x14ac:dyDescent="0.35">
      <c r="A1863" t="s">
        <v>17</v>
      </c>
      <c r="B1863" t="s">
        <v>2087</v>
      </c>
      <c r="C1863" t="s">
        <v>20</v>
      </c>
      <c r="D1863" t="s">
        <v>132</v>
      </c>
      <c r="E1863" t="s">
        <v>1914</v>
      </c>
      <c r="F1863">
        <v>4752577</v>
      </c>
      <c r="G1863" s="2">
        <v>44638</v>
      </c>
      <c r="H1863" s="2">
        <v>44654</v>
      </c>
      <c r="I1863" s="2"/>
      <c r="J1863" s="2"/>
      <c r="K1863" t="s">
        <v>1037</v>
      </c>
      <c r="L1863" s="2">
        <v>44638</v>
      </c>
      <c r="M1863" s="1">
        <f>Tabla1_Resueltas[[#This Row],[Resuelta]]-Tabla1_Resueltas[[#This Row],[Creada]]</f>
        <v>0</v>
      </c>
      <c r="N1863" s="1">
        <f>Tabla1_Resueltas[[#This Row],[Fecha Fin Escalado]]-Tabla1_Resueltas[[#This Row],[Fecha Inicio Escalado]]</f>
        <v>0</v>
      </c>
      <c r="O1863" s="1">
        <f>YEAR(Tabla1_Resueltas[[#This Row],[Resuelta]])</f>
        <v>2022</v>
      </c>
      <c r="P1863" s="1">
        <f>MONTH(Tabla1_Resueltas[[#This Row],[Resuelta]])</f>
        <v>3</v>
      </c>
      <c r="Q1863" s="1">
        <f>_xlfn.PERCENTILE.INC(Tabla1_Resueltas[CicleTime],0.85)</f>
        <v>28</v>
      </c>
      <c r="R1863" s="1">
        <f>_xlfn.PERCENTILE.INC(Tabla1_Resueltas[CicleTime],0.7)</f>
        <v>9</v>
      </c>
      <c r="S1863" s="1">
        <f>_xlfn.PERCENTILE.INC(Tabla1_Resueltas[CicleTime],0.5)</f>
        <v>3</v>
      </c>
    </row>
    <row r="1864" spans="1:19" x14ac:dyDescent="0.35">
      <c r="A1864" t="s">
        <v>19</v>
      </c>
      <c r="B1864" t="s">
        <v>2105</v>
      </c>
      <c r="C1864" t="s">
        <v>42</v>
      </c>
      <c r="D1864" t="s">
        <v>132</v>
      </c>
      <c r="E1864" t="s">
        <v>1915</v>
      </c>
      <c r="F1864">
        <v>4750063</v>
      </c>
      <c r="G1864" s="2">
        <v>44638</v>
      </c>
      <c r="H1864" s="2">
        <v>44664</v>
      </c>
      <c r="I1864" s="2">
        <v>44638</v>
      </c>
      <c r="J1864" s="2">
        <v>44648</v>
      </c>
      <c r="K1864" t="s">
        <v>1037</v>
      </c>
      <c r="L1864" s="2">
        <v>44648</v>
      </c>
      <c r="M1864" s="1">
        <f>Tabla1_Resueltas[[#This Row],[Resuelta]]-Tabla1_Resueltas[[#This Row],[Creada]]</f>
        <v>10</v>
      </c>
      <c r="N1864" s="1">
        <f>Tabla1_Resueltas[[#This Row],[Fecha Fin Escalado]]-Tabla1_Resueltas[[#This Row],[Fecha Inicio Escalado]]</f>
        <v>10</v>
      </c>
      <c r="O1864" s="1">
        <f>YEAR(Tabla1_Resueltas[[#This Row],[Resuelta]])</f>
        <v>2022</v>
      </c>
      <c r="P1864" s="1">
        <f>MONTH(Tabla1_Resueltas[[#This Row],[Resuelta]])</f>
        <v>3</v>
      </c>
      <c r="Q1864" s="1">
        <f>_xlfn.PERCENTILE.INC(Tabla1_Resueltas[CicleTime],0.85)</f>
        <v>28</v>
      </c>
      <c r="R1864" s="1">
        <f>_xlfn.PERCENTILE.INC(Tabla1_Resueltas[CicleTime],0.7)</f>
        <v>9</v>
      </c>
      <c r="S1864" s="1">
        <f>_xlfn.PERCENTILE.INC(Tabla1_Resueltas[CicleTime],0.5)</f>
        <v>3</v>
      </c>
    </row>
    <row r="1865" spans="1:19" x14ac:dyDescent="0.35">
      <c r="A1865" t="s">
        <v>17</v>
      </c>
      <c r="B1865" t="s">
        <v>2083</v>
      </c>
      <c r="C1865" t="s">
        <v>20</v>
      </c>
      <c r="D1865" t="s">
        <v>132</v>
      </c>
      <c r="E1865" t="s">
        <v>1916</v>
      </c>
      <c r="F1865">
        <v>4748479</v>
      </c>
      <c r="G1865" s="2">
        <v>44637</v>
      </c>
      <c r="H1865" s="2">
        <v>44653</v>
      </c>
      <c r="I1865" s="2"/>
      <c r="J1865" s="2"/>
      <c r="K1865" t="s">
        <v>1037</v>
      </c>
      <c r="L1865" s="2">
        <v>44637</v>
      </c>
      <c r="M1865" s="1">
        <f>Tabla1_Resueltas[[#This Row],[Resuelta]]-Tabla1_Resueltas[[#This Row],[Creada]]</f>
        <v>0</v>
      </c>
      <c r="N1865" s="1">
        <f>Tabla1_Resueltas[[#This Row],[Fecha Fin Escalado]]-Tabla1_Resueltas[[#This Row],[Fecha Inicio Escalado]]</f>
        <v>0</v>
      </c>
      <c r="O1865" s="1">
        <f>YEAR(Tabla1_Resueltas[[#This Row],[Resuelta]])</f>
        <v>2022</v>
      </c>
      <c r="P1865" s="1">
        <f>MONTH(Tabla1_Resueltas[[#This Row],[Resuelta]])</f>
        <v>3</v>
      </c>
      <c r="Q1865" s="1">
        <f>_xlfn.PERCENTILE.INC(Tabla1_Resueltas[CicleTime],0.85)</f>
        <v>28</v>
      </c>
      <c r="R1865" s="1">
        <f>_xlfn.PERCENTILE.INC(Tabla1_Resueltas[CicleTime],0.7)</f>
        <v>9</v>
      </c>
      <c r="S1865" s="1">
        <f>_xlfn.PERCENTILE.INC(Tabla1_Resueltas[CicleTime],0.5)</f>
        <v>3</v>
      </c>
    </row>
    <row r="1866" spans="1:19" x14ac:dyDescent="0.35">
      <c r="A1866" t="s">
        <v>17</v>
      </c>
      <c r="B1866" t="s">
        <v>2083</v>
      </c>
      <c r="C1866" t="s">
        <v>20</v>
      </c>
      <c r="D1866" t="s">
        <v>132</v>
      </c>
      <c r="E1866" t="s">
        <v>1917</v>
      </c>
      <c r="F1866">
        <v>4746410</v>
      </c>
      <c r="G1866" s="2">
        <v>44637</v>
      </c>
      <c r="H1866" s="2">
        <v>44653</v>
      </c>
      <c r="I1866" s="2"/>
      <c r="J1866" s="2"/>
      <c r="K1866" t="s">
        <v>1037</v>
      </c>
      <c r="L1866" s="2">
        <v>44637</v>
      </c>
      <c r="M1866" s="1">
        <f>Tabla1_Resueltas[[#This Row],[Resuelta]]-Tabla1_Resueltas[[#This Row],[Creada]]</f>
        <v>0</v>
      </c>
      <c r="N1866" s="1">
        <f>Tabla1_Resueltas[[#This Row],[Fecha Fin Escalado]]-Tabla1_Resueltas[[#This Row],[Fecha Inicio Escalado]]</f>
        <v>0</v>
      </c>
      <c r="O1866" s="1">
        <f>YEAR(Tabla1_Resueltas[[#This Row],[Resuelta]])</f>
        <v>2022</v>
      </c>
      <c r="P1866" s="1">
        <f>MONTH(Tabla1_Resueltas[[#This Row],[Resuelta]])</f>
        <v>3</v>
      </c>
      <c r="Q1866" s="1">
        <f>_xlfn.PERCENTILE.INC(Tabla1_Resueltas[CicleTime],0.85)</f>
        <v>28</v>
      </c>
      <c r="R1866" s="1">
        <f>_xlfn.PERCENTILE.INC(Tabla1_Resueltas[CicleTime],0.7)</f>
        <v>9</v>
      </c>
      <c r="S1866" s="1">
        <f>_xlfn.PERCENTILE.INC(Tabla1_Resueltas[CicleTime],0.5)</f>
        <v>3</v>
      </c>
    </row>
    <row r="1867" spans="1:19" x14ac:dyDescent="0.35">
      <c r="A1867" t="s">
        <v>19</v>
      </c>
      <c r="B1867" t="s">
        <v>2084</v>
      </c>
      <c r="C1867" t="s">
        <v>20</v>
      </c>
      <c r="D1867" t="s">
        <v>132</v>
      </c>
      <c r="E1867" t="s">
        <v>1918</v>
      </c>
      <c r="F1867">
        <v>4743495</v>
      </c>
      <c r="G1867" s="2">
        <v>44637</v>
      </c>
      <c r="H1867" s="2">
        <v>44653</v>
      </c>
      <c r="I1867" s="2"/>
      <c r="J1867" s="2"/>
      <c r="K1867" t="s">
        <v>1037</v>
      </c>
      <c r="L1867" s="2">
        <v>44637</v>
      </c>
      <c r="M1867" s="1">
        <f>Tabla1_Resueltas[[#This Row],[Resuelta]]-Tabla1_Resueltas[[#This Row],[Creada]]</f>
        <v>0</v>
      </c>
      <c r="N1867" s="1">
        <f>Tabla1_Resueltas[[#This Row],[Fecha Fin Escalado]]-Tabla1_Resueltas[[#This Row],[Fecha Inicio Escalado]]</f>
        <v>0</v>
      </c>
      <c r="O1867" s="1">
        <f>YEAR(Tabla1_Resueltas[[#This Row],[Resuelta]])</f>
        <v>2022</v>
      </c>
      <c r="P1867" s="1">
        <f>MONTH(Tabla1_Resueltas[[#This Row],[Resuelta]])</f>
        <v>3</v>
      </c>
      <c r="Q1867" s="1">
        <f>_xlfn.PERCENTILE.INC(Tabla1_Resueltas[CicleTime],0.85)</f>
        <v>28</v>
      </c>
      <c r="R1867" s="1">
        <f>_xlfn.PERCENTILE.INC(Tabla1_Resueltas[CicleTime],0.7)</f>
        <v>9</v>
      </c>
      <c r="S1867" s="1">
        <f>_xlfn.PERCENTILE.INC(Tabla1_Resueltas[CicleTime],0.5)</f>
        <v>3</v>
      </c>
    </row>
    <row r="1868" spans="1:19" x14ac:dyDescent="0.35">
      <c r="A1868" t="s">
        <v>19</v>
      </c>
      <c r="B1868" t="s">
        <v>2084</v>
      </c>
      <c r="C1868" t="s">
        <v>20</v>
      </c>
      <c r="D1868" t="s">
        <v>132</v>
      </c>
      <c r="E1868" t="s">
        <v>1919</v>
      </c>
      <c r="F1868">
        <v>4743490</v>
      </c>
      <c r="G1868" s="2">
        <v>44637</v>
      </c>
      <c r="H1868" s="2">
        <v>44653</v>
      </c>
      <c r="I1868" s="2">
        <v>44637</v>
      </c>
      <c r="J1868" s="2">
        <v>44637</v>
      </c>
      <c r="K1868" t="s">
        <v>1037</v>
      </c>
      <c r="L1868" s="2">
        <v>44637</v>
      </c>
      <c r="M1868" s="1">
        <f>Tabla1_Resueltas[[#This Row],[Resuelta]]-Tabla1_Resueltas[[#This Row],[Creada]]</f>
        <v>0</v>
      </c>
      <c r="N1868" s="1">
        <f>Tabla1_Resueltas[[#This Row],[Fecha Fin Escalado]]-Tabla1_Resueltas[[#This Row],[Fecha Inicio Escalado]]</f>
        <v>0</v>
      </c>
      <c r="O1868" s="1">
        <f>YEAR(Tabla1_Resueltas[[#This Row],[Resuelta]])</f>
        <v>2022</v>
      </c>
      <c r="P1868" s="1">
        <f>MONTH(Tabla1_Resueltas[[#This Row],[Resuelta]])</f>
        <v>3</v>
      </c>
      <c r="Q1868" s="1">
        <f>_xlfn.PERCENTILE.INC(Tabla1_Resueltas[CicleTime],0.85)</f>
        <v>28</v>
      </c>
      <c r="R1868" s="1">
        <f>_xlfn.PERCENTILE.INC(Tabla1_Resueltas[CicleTime],0.7)</f>
        <v>9</v>
      </c>
      <c r="S1868" s="1">
        <f>_xlfn.PERCENTILE.INC(Tabla1_Resueltas[CicleTime],0.5)</f>
        <v>3</v>
      </c>
    </row>
    <row r="1869" spans="1:19" x14ac:dyDescent="0.35">
      <c r="A1869" t="s">
        <v>19</v>
      </c>
      <c r="B1869" t="s">
        <v>2086</v>
      </c>
      <c r="C1869" t="s">
        <v>20</v>
      </c>
      <c r="D1869" t="s">
        <v>132</v>
      </c>
      <c r="E1869" t="s">
        <v>1920</v>
      </c>
      <c r="F1869">
        <v>4743448</v>
      </c>
      <c r="G1869" s="2">
        <v>44637</v>
      </c>
      <c r="H1869" s="2">
        <v>44653</v>
      </c>
      <c r="I1869" s="2"/>
      <c r="J1869" s="2"/>
      <c r="K1869" t="s">
        <v>1037</v>
      </c>
      <c r="L1869" s="2">
        <v>44637</v>
      </c>
      <c r="M1869" s="1">
        <f>Tabla1_Resueltas[[#This Row],[Resuelta]]-Tabla1_Resueltas[[#This Row],[Creada]]</f>
        <v>0</v>
      </c>
      <c r="N1869" s="1">
        <f>Tabla1_Resueltas[[#This Row],[Fecha Fin Escalado]]-Tabla1_Resueltas[[#This Row],[Fecha Inicio Escalado]]</f>
        <v>0</v>
      </c>
      <c r="O1869" s="1">
        <f>YEAR(Tabla1_Resueltas[[#This Row],[Resuelta]])</f>
        <v>2022</v>
      </c>
      <c r="P1869" s="1">
        <f>MONTH(Tabla1_Resueltas[[#This Row],[Resuelta]])</f>
        <v>3</v>
      </c>
      <c r="Q1869" s="1">
        <f>_xlfn.PERCENTILE.INC(Tabla1_Resueltas[CicleTime],0.85)</f>
        <v>28</v>
      </c>
      <c r="R1869" s="1">
        <f>_xlfn.PERCENTILE.INC(Tabla1_Resueltas[CicleTime],0.7)</f>
        <v>9</v>
      </c>
      <c r="S1869" s="1">
        <f>_xlfn.PERCENTILE.INC(Tabla1_Resueltas[CicleTime],0.5)</f>
        <v>3</v>
      </c>
    </row>
    <row r="1870" spans="1:19" x14ac:dyDescent="0.35">
      <c r="A1870" t="s">
        <v>19</v>
      </c>
      <c r="B1870" t="s">
        <v>2086</v>
      </c>
      <c r="C1870" t="s">
        <v>18</v>
      </c>
      <c r="D1870" t="s">
        <v>132</v>
      </c>
      <c r="E1870" t="s">
        <v>1921</v>
      </c>
      <c r="F1870">
        <v>4741715</v>
      </c>
      <c r="G1870" s="2">
        <v>44636</v>
      </c>
      <c r="H1870" s="2">
        <v>44653</v>
      </c>
      <c r="I1870" s="2"/>
      <c r="J1870" s="2"/>
      <c r="K1870" t="s">
        <v>1703</v>
      </c>
      <c r="L1870" s="2">
        <v>44637</v>
      </c>
      <c r="M1870" s="1">
        <f>Tabla1_Resueltas[[#This Row],[Resuelta]]-Tabla1_Resueltas[[#This Row],[Creada]]</f>
        <v>1</v>
      </c>
      <c r="N1870" s="1">
        <f>Tabla1_Resueltas[[#This Row],[Fecha Fin Escalado]]-Tabla1_Resueltas[[#This Row],[Fecha Inicio Escalado]]</f>
        <v>0</v>
      </c>
      <c r="O1870" s="1">
        <f>YEAR(Tabla1_Resueltas[[#This Row],[Resuelta]])</f>
        <v>2022</v>
      </c>
      <c r="P1870" s="1">
        <f>MONTH(Tabla1_Resueltas[[#This Row],[Resuelta]])</f>
        <v>3</v>
      </c>
      <c r="Q1870" s="1">
        <f>_xlfn.PERCENTILE.INC(Tabla1_Resueltas[CicleTime],0.85)</f>
        <v>28</v>
      </c>
      <c r="R1870" s="1">
        <f>_xlfn.PERCENTILE.INC(Tabla1_Resueltas[CicleTime],0.7)</f>
        <v>9</v>
      </c>
      <c r="S1870" s="1">
        <f>_xlfn.PERCENTILE.INC(Tabla1_Resueltas[CicleTime],0.5)</f>
        <v>3</v>
      </c>
    </row>
    <row r="1871" spans="1:19" x14ac:dyDescent="0.35">
      <c r="A1871" t="s">
        <v>19</v>
      </c>
      <c r="B1871" t="s">
        <v>2088</v>
      </c>
      <c r="C1871" t="s">
        <v>20</v>
      </c>
      <c r="D1871" t="s">
        <v>132</v>
      </c>
      <c r="E1871" t="s">
        <v>1922</v>
      </c>
      <c r="F1871">
        <v>4738477</v>
      </c>
      <c r="G1871" s="2">
        <v>44636</v>
      </c>
      <c r="H1871" s="2">
        <v>44652</v>
      </c>
      <c r="I1871" s="2"/>
      <c r="J1871" s="2"/>
      <c r="K1871" t="s">
        <v>1037</v>
      </c>
      <c r="L1871" s="2">
        <v>44636</v>
      </c>
      <c r="M1871" s="1">
        <f>Tabla1_Resueltas[[#This Row],[Resuelta]]-Tabla1_Resueltas[[#This Row],[Creada]]</f>
        <v>0</v>
      </c>
      <c r="N1871" s="1">
        <f>Tabla1_Resueltas[[#This Row],[Fecha Fin Escalado]]-Tabla1_Resueltas[[#This Row],[Fecha Inicio Escalado]]</f>
        <v>0</v>
      </c>
      <c r="O1871" s="1">
        <f>YEAR(Tabla1_Resueltas[[#This Row],[Resuelta]])</f>
        <v>2022</v>
      </c>
      <c r="P1871" s="1">
        <f>MONTH(Tabla1_Resueltas[[#This Row],[Resuelta]])</f>
        <v>3</v>
      </c>
      <c r="Q1871" s="1">
        <f>_xlfn.PERCENTILE.INC(Tabla1_Resueltas[CicleTime],0.85)</f>
        <v>28</v>
      </c>
      <c r="R1871" s="1">
        <f>_xlfn.PERCENTILE.INC(Tabla1_Resueltas[CicleTime],0.7)</f>
        <v>9</v>
      </c>
      <c r="S1871" s="1">
        <f>_xlfn.PERCENTILE.INC(Tabla1_Resueltas[CicleTime],0.5)</f>
        <v>3</v>
      </c>
    </row>
    <row r="1872" spans="1:19" x14ac:dyDescent="0.35">
      <c r="A1872" t="s">
        <v>19</v>
      </c>
      <c r="B1872" t="s">
        <v>2090</v>
      </c>
      <c r="C1872" t="s">
        <v>20</v>
      </c>
      <c r="D1872" t="s">
        <v>132</v>
      </c>
      <c r="E1872" t="s">
        <v>1923</v>
      </c>
      <c r="F1872">
        <v>4738233</v>
      </c>
      <c r="G1872" s="2">
        <v>44636</v>
      </c>
      <c r="H1872" s="2">
        <v>44653</v>
      </c>
      <c r="I1872" s="2"/>
      <c r="J1872" s="2"/>
      <c r="K1872" t="s">
        <v>1037</v>
      </c>
      <c r="L1872" s="2">
        <v>44637</v>
      </c>
      <c r="M1872" s="1">
        <f>Tabla1_Resueltas[[#This Row],[Resuelta]]-Tabla1_Resueltas[[#This Row],[Creada]]</f>
        <v>1</v>
      </c>
      <c r="N1872" s="1">
        <f>Tabla1_Resueltas[[#This Row],[Fecha Fin Escalado]]-Tabla1_Resueltas[[#This Row],[Fecha Inicio Escalado]]</f>
        <v>0</v>
      </c>
      <c r="O1872" s="1">
        <f>YEAR(Tabla1_Resueltas[[#This Row],[Resuelta]])</f>
        <v>2022</v>
      </c>
      <c r="P1872" s="1">
        <f>MONTH(Tabla1_Resueltas[[#This Row],[Resuelta]])</f>
        <v>3</v>
      </c>
      <c r="Q1872" s="1">
        <f>_xlfn.PERCENTILE.INC(Tabla1_Resueltas[CicleTime],0.85)</f>
        <v>28</v>
      </c>
      <c r="R1872" s="1">
        <f>_xlfn.PERCENTILE.INC(Tabla1_Resueltas[CicleTime],0.7)</f>
        <v>9</v>
      </c>
      <c r="S1872" s="1">
        <f>_xlfn.PERCENTILE.INC(Tabla1_Resueltas[CicleTime],0.5)</f>
        <v>3</v>
      </c>
    </row>
    <row r="1873" spans="1:19" x14ac:dyDescent="0.35">
      <c r="A1873" t="s">
        <v>19</v>
      </c>
      <c r="B1873" t="s">
        <v>2088</v>
      </c>
      <c r="C1873" t="s">
        <v>20</v>
      </c>
      <c r="D1873" t="s">
        <v>132</v>
      </c>
      <c r="E1873" t="s">
        <v>1924</v>
      </c>
      <c r="F1873">
        <v>4736130</v>
      </c>
      <c r="G1873" s="2">
        <v>44636</v>
      </c>
      <c r="H1873" s="2">
        <v>44652</v>
      </c>
      <c r="I1873" s="2"/>
      <c r="J1873" s="2"/>
      <c r="K1873" t="s">
        <v>1037</v>
      </c>
      <c r="L1873" s="2">
        <v>44636</v>
      </c>
      <c r="M1873" s="1">
        <f>Tabla1_Resueltas[[#This Row],[Resuelta]]-Tabla1_Resueltas[[#This Row],[Creada]]</f>
        <v>0</v>
      </c>
      <c r="N1873" s="1">
        <f>Tabla1_Resueltas[[#This Row],[Fecha Fin Escalado]]-Tabla1_Resueltas[[#This Row],[Fecha Inicio Escalado]]</f>
        <v>0</v>
      </c>
      <c r="O1873" s="1">
        <f>YEAR(Tabla1_Resueltas[[#This Row],[Resuelta]])</f>
        <v>2022</v>
      </c>
      <c r="P1873" s="1">
        <f>MONTH(Tabla1_Resueltas[[#This Row],[Resuelta]])</f>
        <v>3</v>
      </c>
      <c r="Q1873" s="1">
        <f>_xlfn.PERCENTILE.INC(Tabla1_Resueltas[CicleTime],0.85)</f>
        <v>28</v>
      </c>
      <c r="R1873" s="1">
        <f>_xlfn.PERCENTILE.INC(Tabla1_Resueltas[CicleTime],0.7)</f>
        <v>9</v>
      </c>
      <c r="S1873" s="1">
        <f>_xlfn.PERCENTILE.INC(Tabla1_Resueltas[CicleTime],0.5)</f>
        <v>3</v>
      </c>
    </row>
    <row r="1874" spans="1:19" x14ac:dyDescent="0.35">
      <c r="A1874" t="s">
        <v>19</v>
      </c>
      <c r="B1874" t="s">
        <v>2088</v>
      </c>
      <c r="C1874" t="s">
        <v>20</v>
      </c>
      <c r="D1874" t="s">
        <v>132</v>
      </c>
      <c r="E1874" t="s">
        <v>1925</v>
      </c>
      <c r="F1874">
        <v>4735770</v>
      </c>
      <c r="G1874" s="2">
        <v>44636</v>
      </c>
      <c r="H1874" s="2">
        <v>44652</v>
      </c>
      <c r="I1874" s="2"/>
      <c r="J1874" s="2"/>
      <c r="K1874" t="s">
        <v>1037</v>
      </c>
      <c r="L1874" s="2">
        <v>44636</v>
      </c>
      <c r="M1874" s="1">
        <f>Tabla1_Resueltas[[#This Row],[Resuelta]]-Tabla1_Resueltas[[#This Row],[Creada]]</f>
        <v>0</v>
      </c>
      <c r="N1874" s="1">
        <f>Tabla1_Resueltas[[#This Row],[Fecha Fin Escalado]]-Tabla1_Resueltas[[#This Row],[Fecha Inicio Escalado]]</f>
        <v>0</v>
      </c>
      <c r="O1874" s="1">
        <f>YEAR(Tabla1_Resueltas[[#This Row],[Resuelta]])</f>
        <v>2022</v>
      </c>
      <c r="P1874" s="1">
        <f>MONTH(Tabla1_Resueltas[[#This Row],[Resuelta]])</f>
        <v>3</v>
      </c>
      <c r="Q1874" s="1">
        <f>_xlfn.PERCENTILE.INC(Tabla1_Resueltas[CicleTime],0.85)</f>
        <v>28</v>
      </c>
      <c r="R1874" s="1">
        <f>_xlfn.PERCENTILE.INC(Tabla1_Resueltas[CicleTime],0.7)</f>
        <v>9</v>
      </c>
      <c r="S1874" s="1">
        <f>_xlfn.PERCENTILE.INC(Tabla1_Resueltas[CicleTime],0.5)</f>
        <v>3</v>
      </c>
    </row>
    <row r="1875" spans="1:19" x14ac:dyDescent="0.35">
      <c r="A1875" t="s">
        <v>19</v>
      </c>
      <c r="B1875" t="s">
        <v>2088</v>
      </c>
      <c r="C1875" t="s">
        <v>20</v>
      </c>
      <c r="D1875" t="s">
        <v>132</v>
      </c>
      <c r="E1875" t="s">
        <v>1926</v>
      </c>
      <c r="F1875">
        <v>4735757</v>
      </c>
      <c r="G1875" s="2">
        <v>44636</v>
      </c>
      <c r="H1875" s="2">
        <v>44652</v>
      </c>
      <c r="I1875" s="2">
        <v>44636</v>
      </c>
      <c r="J1875" s="2">
        <v>44636</v>
      </c>
      <c r="K1875" t="s">
        <v>1037</v>
      </c>
      <c r="L1875" s="2">
        <v>44636</v>
      </c>
      <c r="M1875" s="1">
        <f>Tabla1_Resueltas[[#This Row],[Resuelta]]-Tabla1_Resueltas[[#This Row],[Creada]]</f>
        <v>0</v>
      </c>
      <c r="N1875" s="1">
        <f>Tabla1_Resueltas[[#This Row],[Fecha Fin Escalado]]-Tabla1_Resueltas[[#This Row],[Fecha Inicio Escalado]]</f>
        <v>0</v>
      </c>
      <c r="O1875" s="1">
        <f>YEAR(Tabla1_Resueltas[[#This Row],[Resuelta]])</f>
        <v>2022</v>
      </c>
      <c r="P1875" s="1">
        <f>MONTH(Tabla1_Resueltas[[#This Row],[Resuelta]])</f>
        <v>3</v>
      </c>
      <c r="Q1875" s="1">
        <f>_xlfn.PERCENTILE.INC(Tabla1_Resueltas[CicleTime],0.85)</f>
        <v>28</v>
      </c>
      <c r="R1875" s="1">
        <f>_xlfn.PERCENTILE.INC(Tabla1_Resueltas[CicleTime],0.7)</f>
        <v>9</v>
      </c>
      <c r="S1875" s="1">
        <f>_xlfn.PERCENTILE.INC(Tabla1_Resueltas[CicleTime],0.5)</f>
        <v>3</v>
      </c>
    </row>
    <row r="1876" spans="1:19" x14ac:dyDescent="0.35">
      <c r="A1876" t="s">
        <v>19</v>
      </c>
      <c r="B1876" t="s">
        <v>2086</v>
      </c>
      <c r="C1876" t="s">
        <v>20</v>
      </c>
      <c r="D1876" t="s">
        <v>132</v>
      </c>
      <c r="E1876" t="s">
        <v>1927</v>
      </c>
      <c r="F1876">
        <v>4735734</v>
      </c>
      <c r="G1876" s="2">
        <v>44636</v>
      </c>
      <c r="H1876" s="2">
        <v>44653</v>
      </c>
      <c r="I1876" s="2">
        <v>44636</v>
      </c>
      <c r="J1876" s="2">
        <v>44637</v>
      </c>
      <c r="K1876" t="s">
        <v>1037</v>
      </c>
      <c r="L1876" s="2">
        <v>44637</v>
      </c>
      <c r="M1876" s="1">
        <f>Tabla1_Resueltas[[#This Row],[Resuelta]]-Tabla1_Resueltas[[#This Row],[Creada]]</f>
        <v>1</v>
      </c>
      <c r="N1876" s="1">
        <f>Tabla1_Resueltas[[#This Row],[Fecha Fin Escalado]]-Tabla1_Resueltas[[#This Row],[Fecha Inicio Escalado]]</f>
        <v>1</v>
      </c>
      <c r="O1876" s="1">
        <f>YEAR(Tabla1_Resueltas[[#This Row],[Resuelta]])</f>
        <v>2022</v>
      </c>
      <c r="P1876" s="1">
        <f>MONTH(Tabla1_Resueltas[[#This Row],[Resuelta]])</f>
        <v>3</v>
      </c>
      <c r="Q1876" s="1">
        <f>_xlfn.PERCENTILE.INC(Tabla1_Resueltas[CicleTime],0.85)</f>
        <v>28</v>
      </c>
      <c r="R1876" s="1">
        <f>_xlfn.PERCENTILE.INC(Tabla1_Resueltas[CicleTime],0.7)</f>
        <v>9</v>
      </c>
      <c r="S1876" s="1">
        <f>_xlfn.PERCENTILE.INC(Tabla1_Resueltas[CicleTime],0.5)</f>
        <v>3</v>
      </c>
    </row>
    <row r="1877" spans="1:19" x14ac:dyDescent="0.35">
      <c r="A1877" t="s">
        <v>19</v>
      </c>
      <c r="B1877" t="s">
        <v>2088</v>
      </c>
      <c r="C1877" t="s">
        <v>20</v>
      </c>
      <c r="D1877" t="s">
        <v>132</v>
      </c>
      <c r="E1877" t="s">
        <v>1928</v>
      </c>
      <c r="F1877">
        <v>4735727</v>
      </c>
      <c r="G1877" s="2">
        <v>44636</v>
      </c>
      <c r="H1877" s="2">
        <v>44652</v>
      </c>
      <c r="I1877" s="2"/>
      <c r="J1877" s="2"/>
      <c r="K1877" t="s">
        <v>1037</v>
      </c>
      <c r="L1877" s="2">
        <v>44636</v>
      </c>
      <c r="M1877" s="1">
        <f>Tabla1_Resueltas[[#This Row],[Resuelta]]-Tabla1_Resueltas[[#This Row],[Creada]]</f>
        <v>0</v>
      </c>
      <c r="N1877" s="1">
        <f>Tabla1_Resueltas[[#This Row],[Fecha Fin Escalado]]-Tabla1_Resueltas[[#This Row],[Fecha Inicio Escalado]]</f>
        <v>0</v>
      </c>
      <c r="O1877" s="1">
        <f>YEAR(Tabla1_Resueltas[[#This Row],[Resuelta]])</f>
        <v>2022</v>
      </c>
      <c r="P1877" s="1">
        <f>MONTH(Tabla1_Resueltas[[#This Row],[Resuelta]])</f>
        <v>3</v>
      </c>
      <c r="Q1877" s="1">
        <f>_xlfn.PERCENTILE.INC(Tabla1_Resueltas[CicleTime],0.85)</f>
        <v>28</v>
      </c>
      <c r="R1877" s="1">
        <f>_xlfn.PERCENTILE.INC(Tabla1_Resueltas[CicleTime],0.7)</f>
        <v>9</v>
      </c>
      <c r="S1877" s="1">
        <f>_xlfn.PERCENTILE.INC(Tabla1_Resueltas[CicleTime],0.5)</f>
        <v>3</v>
      </c>
    </row>
    <row r="1878" spans="1:19" x14ac:dyDescent="0.35">
      <c r="A1878" t="s">
        <v>19</v>
      </c>
      <c r="B1878" t="s">
        <v>2086</v>
      </c>
      <c r="C1878" t="s">
        <v>20</v>
      </c>
      <c r="D1878" t="s">
        <v>132</v>
      </c>
      <c r="E1878" t="s">
        <v>1929</v>
      </c>
      <c r="F1878">
        <v>4735710</v>
      </c>
      <c r="G1878" s="2">
        <v>44636</v>
      </c>
      <c r="H1878" s="2">
        <v>44653</v>
      </c>
      <c r="I1878" s="2">
        <v>44636</v>
      </c>
      <c r="J1878" s="2">
        <v>44637</v>
      </c>
      <c r="K1878" t="s">
        <v>1037</v>
      </c>
      <c r="L1878" s="2">
        <v>44637</v>
      </c>
      <c r="M1878" s="1">
        <f>Tabla1_Resueltas[[#This Row],[Resuelta]]-Tabla1_Resueltas[[#This Row],[Creada]]</f>
        <v>1</v>
      </c>
      <c r="N1878" s="1">
        <f>Tabla1_Resueltas[[#This Row],[Fecha Fin Escalado]]-Tabla1_Resueltas[[#This Row],[Fecha Inicio Escalado]]</f>
        <v>1</v>
      </c>
      <c r="O1878" s="1">
        <f>YEAR(Tabla1_Resueltas[[#This Row],[Resuelta]])</f>
        <v>2022</v>
      </c>
      <c r="P1878" s="1">
        <f>MONTH(Tabla1_Resueltas[[#This Row],[Resuelta]])</f>
        <v>3</v>
      </c>
      <c r="Q1878" s="1">
        <f>_xlfn.PERCENTILE.INC(Tabla1_Resueltas[CicleTime],0.85)</f>
        <v>28</v>
      </c>
      <c r="R1878" s="1">
        <f>_xlfn.PERCENTILE.INC(Tabla1_Resueltas[CicleTime],0.7)</f>
        <v>9</v>
      </c>
      <c r="S1878" s="1">
        <f>_xlfn.PERCENTILE.INC(Tabla1_Resueltas[CicleTime],0.5)</f>
        <v>3</v>
      </c>
    </row>
    <row r="1879" spans="1:19" x14ac:dyDescent="0.35">
      <c r="A1879" t="s">
        <v>19</v>
      </c>
      <c r="B1879" t="s">
        <v>2088</v>
      </c>
      <c r="C1879" t="s">
        <v>20</v>
      </c>
      <c r="D1879" t="s">
        <v>132</v>
      </c>
      <c r="E1879" t="s">
        <v>1930</v>
      </c>
      <c r="F1879">
        <v>4735307</v>
      </c>
      <c r="G1879" s="2">
        <v>44636</v>
      </c>
      <c r="H1879" s="2">
        <v>44652</v>
      </c>
      <c r="I1879" s="2"/>
      <c r="J1879" s="2"/>
      <c r="K1879" t="s">
        <v>1037</v>
      </c>
      <c r="L1879" s="2">
        <v>44636</v>
      </c>
      <c r="M1879" s="1">
        <f>Tabla1_Resueltas[[#This Row],[Resuelta]]-Tabla1_Resueltas[[#This Row],[Creada]]</f>
        <v>0</v>
      </c>
      <c r="N1879" s="1">
        <f>Tabla1_Resueltas[[#This Row],[Fecha Fin Escalado]]-Tabla1_Resueltas[[#This Row],[Fecha Inicio Escalado]]</f>
        <v>0</v>
      </c>
      <c r="O1879" s="1">
        <f>YEAR(Tabla1_Resueltas[[#This Row],[Resuelta]])</f>
        <v>2022</v>
      </c>
      <c r="P1879" s="1">
        <f>MONTH(Tabla1_Resueltas[[#This Row],[Resuelta]])</f>
        <v>3</v>
      </c>
      <c r="Q1879" s="1">
        <f>_xlfn.PERCENTILE.INC(Tabla1_Resueltas[CicleTime],0.85)</f>
        <v>28</v>
      </c>
      <c r="R1879" s="1">
        <f>_xlfn.PERCENTILE.INC(Tabla1_Resueltas[CicleTime],0.7)</f>
        <v>9</v>
      </c>
      <c r="S1879" s="1">
        <f>_xlfn.PERCENTILE.INC(Tabla1_Resueltas[CicleTime],0.5)</f>
        <v>3</v>
      </c>
    </row>
    <row r="1880" spans="1:19" x14ac:dyDescent="0.35">
      <c r="A1880" t="s">
        <v>19</v>
      </c>
      <c r="B1880" t="s">
        <v>2088</v>
      </c>
      <c r="C1880" t="s">
        <v>20</v>
      </c>
      <c r="D1880" t="s">
        <v>132</v>
      </c>
      <c r="E1880" t="s">
        <v>1931</v>
      </c>
      <c r="F1880">
        <v>4729620</v>
      </c>
      <c r="G1880" s="2">
        <v>44635</v>
      </c>
      <c r="H1880" s="2">
        <v>44652</v>
      </c>
      <c r="I1880" s="2">
        <v>44635</v>
      </c>
      <c r="J1880" s="2">
        <v>44636</v>
      </c>
      <c r="K1880" t="s">
        <v>1037</v>
      </c>
      <c r="L1880" s="2">
        <v>44636</v>
      </c>
      <c r="M1880" s="1">
        <f>Tabla1_Resueltas[[#This Row],[Resuelta]]-Tabla1_Resueltas[[#This Row],[Creada]]</f>
        <v>1</v>
      </c>
      <c r="N1880" s="1">
        <f>Tabla1_Resueltas[[#This Row],[Fecha Fin Escalado]]-Tabla1_Resueltas[[#This Row],[Fecha Inicio Escalado]]</f>
        <v>1</v>
      </c>
      <c r="O1880" s="1">
        <f>YEAR(Tabla1_Resueltas[[#This Row],[Resuelta]])</f>
        <v>2022</v>
      </c>
      <c r="P1880" s="1">
        <f>MONTH(Tabla1_Resueltas[[#This Row],[Resuelta]])</f>
        <v>3</v>
      </c>
      <c r="Q1880" s="1">
        <f>_xlfn.PERCENTILE.INC(Tabla1_Resueltas[CicleTime],0.85)</f>
        <v>28</v>
      </c>
      <c r="R1880" s="1">
        <f>_xlfn.PERCENTILE.INC(Tabla1_Resueltas[CicleTime],0.7)</f>
        <v>9</v>
      </c>
      <c r="S1880" s="1">
        <f>_xlfn.PERCENTILE.INC(Tabla1_Resueltas[CicleTime],0.5)</f>
        <v>3</v>
      </c>
    </row>
    <row r="1881" spans="1:19" x14ac:dyDescent="0.35">
      <c r="A1881" t="s">
        <v>19</v>
      </c>
      <c r="B1881" t="s">
        <v>2090</v>
      </c>
      <c r="C1881" t="s">
        <v>18</v>
      </c>
      <c r="D1881" t="s">
        <v>132</v>
      </c>
      <c r="E1881" t="s">
        <v>1932</v>
      </c>
      <c r="F1881">
        <v>4729174</v>
      </c>
      <c r="G1881" s="2">
        <v>44635</v>
      </c>
      <c r="H1881" s="2">
        <v>44653</v>
      </c>
      <c r="I1881" s="2"/>
      <c r="J1881" s="2"/>
      <c r="K1881" t="s">
        <v>1037</v>
      </c>
      <c r="L1881" s="2">
        <v>44637</v>
      </c>
      <c r="M1881" s="1">
        <f>Tabla1_Resueltas[[#This Row],[Resuelta]]-Tabla1_Resueltas[[#This Row],[Creada]]</f>
        <v>2</v>
      </c>
      <c r="N1881" s="1">
        <f>Tabla1_Resueltas[[#This Row],[Fecha Fin Escalado]]-Tabla1_Resueltas[[#This Row],[Fecha Inicio Escalado]]</f>
        <v>0</v>
      </c>
      <c r="O1881" s="1">
        <f>YEAR(Tabla1_Resueltas[[#This Row],[Resuelta]])</f>
        <v>2022</v>
      </c>
      <c r="P1881" s="1">
        <f>MONTH(Tabla1_Resueltas[[#This Row],[Resuelta]])</f>
        <v>3</v>
      </c>
      <c r="Q1881" s="1">
        <f>_xlfn.PERCENTILE.INC(Tabla1_Resueltas[CicleTime],0.85)</f>
        <v>28</v>
      </c>
      <c r="R1881" s="1">
        <f>_xlfn.PERCENTILE.INC(Tabla1_Resueltas[CicleTime],0.7)</f>
        <v>9</v>
      </c>
      <c r="S1881" s="1">
        <f>_xlfn.PERCENTILE.INC(Tabla1_Resueltas[CicleTime],0.5)</f>
        <v>3</v>
      </c>
    </row>
    <row r="1882" spans="1:19" x14ac:dyDescent="0.35">
      <c r="A1882" t="s">
        <v>19</v>
      </c>
      <c r="B1882" t="s">
        <v>2090</v>
      </c>
      <c r="C1882" t="s">
        <v>36</v>
      </c>
      <c r="D1882" t="s">
        <v>132</v>
      </c>
      <c r="E1882" t="s">
        <v>1933</v>
      </c>
      <c r="F1882">
        <v>4728699</v>
      </c>
      <c r="G1882" s="2">
        <v>44635</v>
      </c>
      <c r="H1882" s="2">
        <v>44653</v>
      </c>
      <c r="I1882" s="2"/>
      <c r="J1882" s="2"/>
      <c r="K1882" t="s">
        <v>1037</v>
      </c>
      <c r="L1882" s="2">
        <v>44637</v>
      </c>
      <c r="M1882" s="1">
        <f>Tabla1_Resueltas[[#This Row],[Resuelta]]-Tabla1_Resueltas[[#This Row],[Creada]]</f>
        <v>2</v>
      </c>
      <c r="N1882" s="1">
        <f>Tabla1_Resueltas[[#This Row],[Fecha Fin Escalado]]-Tabla1_Resueltas[[#This Row],[Fecha Inicio Escalado]]</f>
        <v>0</v>
      </c>
      <c r="O1882" s="1">
        <f>YEAR(Tabla1_Resueltas[[#This Row],[Resuelta]])</f>
        <v>2022</v>
      </c>
      <c r="P1882" s="1">
        <f>MONTH(Tabla1_Resueltas[[#This Row],[Resuelta]])</f>
        <v>3</v>
      </c>
      <c r="Q1882" s="1">
        <f>_xlfn.PERCENTILE.INC(Tabla1_Resueltas[CicleTime],0.85)</f>
        <v>28</v>
      </c>
      <c r="R1882" s="1">
        <f>_xlfn.PERCENTILE.INC(Tabla1_Resueltas[CicleTime],0.7)</f>
        <v>9</v>
      </c>
      <c r="S1882" s="1">
        <f>_xlfn.PERCENTILE.INC(Tabla1_Resueltas[CicleTime],0.5)</f>
        <v>3</v>
      </c>
    </row>
    <row r="1883" spans="1:19" x14ac:dyDescent="0.35">
      <c r="A1883" t="s">
        <v>19</v>
      </c>
      <c r="B1883" t="s">
        <v>2088</v>
      </c>
      <c r="C1883" t="s">
        <v>20</v>
      </c>
      <c r="D1883" t="s">
        <v>132</v>
      </c>
      <c r="E1883" t="s">
        <v>1934</v>
      </c>
      <c r="F1883">
        <v>4727861</v>
      </c>
      <c r="G1883" s="2">
        <v>44635</v>
      </c>
      <c r="H1883" s="2">
        <v>44652</v>
      </c>
      <c r="I1883" s="2">
        <v>44635</v>
      </c>
      <c r="J1883" s="2">
        <v>44636</v>
      </c>
      <c r="K1883" t="s">
        <v>1037</v>
      </c>
      <c r="L1883" s="2">
        <v>44636</v>
      </c>
      <c r="M1883" s="1">
        <f>Tabla1_Resueltas[[#This Row],[Resuelta]]-Tabla1_Resueltas[[#This Row],[Creada]]</f>
        <v>1</v>
      </c>
      <c r="N1883" s="1">
        <f>Tabla1_Resueltas[[#This Row],[Fecha Fin Escalado]]-Tabla1_Resueltas[[#This Row],[Fecha Inicio Escalado]]</f>
        <v>1</v>
      </c>
      <c r="O1883" s="1">
        <f>YEAR(Tabla1_Resueltas[[#This Row],[Resuelta]])</f>
        <v>2022</v>
      </c>
      <c r="P1883" s="1">
        <f>MONTH(Tabla1_Resueltas[[#This Row],[Resuelta]])</f>
        <v>3</v>
      </c>
      <c r="Q1883" s="1">
        <f>_xlfn.PERCENTILE.INC(Tabla1_Resueltas[CicleTime],0.85)</f>
        <v>28</v>
      </c>
      <c r="R1883" s="1">
        <f>_xlfn.PERCENTILE.INC(Tabla1_Resueltas[CicleTime],0.7)</f>
        <v>9</v>
      </c>
      <c r="S1883" s="1">
        <f>_xlfn.PERCENTILE.INC(Tabla1_Resueltas[CicleTime],0.5)</f>
        <v>3</v>
      </c>
    </row>
    <row r="1884" spans="1:19" x14ac:dyDescent="0.35">
      <c r="A1884" t="s">
        <v>17</v>
      </c>
      <c r="B1884" t="s">
        <v>2083</v>
      </c>
      <c r="C1884" t="s">
        <v>20</v>
      </c>
      <c r="D1884" t="s">
        <v>132</v>
      </c>
      <c r="E1884" t="s">
        <v>1935</v>
      </c>
      <c r="F1884">
        <v>4727918</v>
      </c>
      <c r="G1884" s="2">
        <v>44635</v>
      </c>
      <c r="H1884" s="2">
        <v>44651</v>
      </c>
      <c r="I1884" s="2"/>
      <c r="J1884" s="2"/>
      <c r="K1884" t="s">
        <v>1037</v>
      </c>
      <c r="L1884" s="2">
        <v>44635</v>
      </c>
      <c r="M1884" s="1">
        <f>Tabla1_Resueltas[[#This Row],[Resuelta]]-Tabla1_Resueltas[[#This Row],[Creada]]</f>
        <v>0</v>
      </c>
      <c r="N1884" s="1">
        <f>Tabla1_Resueltas[[#This Row],[Fecha Fin Escalado]]-Tabla1_Resueltas[[#This Row],[Fecha Inicio Escalado]]</f>
        <v>0</v>
      </c>
      <c r="O1884" s="1">
        <f>YEAR(Tabla1_Resueltas[[#This Row],[Resuelta]])</f>
        <v>2022</v>
      </c>
      <c r="P1884" s="1">
        <f>MONTH(Tabla1_Resueltas[[#This Row],[Resuelta]])</f>
        <v>3</v>
      </c>
      <c r="Q1884" s="1">
        <f>_xlfn.PERCENTILE.INC(Tabla1_Resueltas[CicleTime],0.85)</f>
        <v>28</v>
      </c>
      <c r="R1884" s="1">
        <f>_xlfn.PERCENTILE.INC(Tabla1_Resueltas[CicleTime],0.7)</f>
        <v>9</v>
      </c>
      <c r="S1884" s="1">
        <f>_xlfn.PERCENTILE.INC(Tabla1_Resueltas[CicleTime],0.5)</f>
        <v>3</v>
      </c>
    </row>
    <row r="1885" spans="1:19" x14ac:dyDescent="0.35">
      <c r="A1885" t="s">
        <v>19</v>
      </c>
      <c r="B1885" t="s">
        <v>2090</v>
      </c>
      <c r="C1885" t="s">
        <v>18</v>
      </c>
      <c r="D1885" t="s">
        <v>132</v>
      </c>
      <c r="E1885" t="s">
        <v>1936</v>
      </c>
      <c r="F1885">
        <v>4714418</v>
      </c>
      <c r="G1885" s="2">
        <v>44634</v>
      </c>
      <c r="H1885" s="2">
        <v>44650</v>
      </c>
      <c r="I1885" s="2"/>
      <c r="J1885" s="2"/>
      <c r="K1885" t="s">
        <v>1037</v>
      </c>
      <c r="L1885" s="2">
        <v>44634</v>
      </c>
      <c r="M1885" s="1">
        <f>Tabla1_Resueltas[[#This Row],[Resuelta]]-Tabla1_Resueltas[[#This Row],[Creada]]</f>
        <v>0</v>
      </c>
      <c r="N1885" s="1">
        <f>Tabla1_Resueltas[[#This Row],[Fecha Fin Escalado]]-Tabla1_Resueltas[[#This Row],[Fecha Inicio Escalado]]</f>
        <v>0</v>
      </c>
      <c r="O1885" s="1">
        <f>YEAR(Tabla1_Resueltas[[#This Row],[Resuelta]])</f>
        <v>2022</v>
      </c>
      <c r="P1885" s="1">
        <f>MONTH(Tabla1_Resueltas[[#This Row],[Resuelta]])</f>
        <v>3</v>
      </c>
      <c r="Q1885" s="1">
        <f>_xlfn.PERCENTILE.INC(Tabla1_Resueltas[CicleTime],0.85)</f>
        <v>28</v>
      </c>
      <c r="R1885" s="1">
        <f>_xlfn.PERCENTILE.INC(Tabla1_Resueltas[CicleTime],0.7)</f>
        <v>9</v>
      </c>
      <c r="S1885" s="1">
        <f>_xlfn.PERCENTILE.INC(Tabla1_Resueltas[CicleTime],0.5)</f>
        <v>3</v>
      </c>
    </row>
    <row r="1886" spans="1:19" x14ac:dyDescent="0.35">
      <c r="A1886" t="s">
        <v>17</v>
      </c>
      <c r="B1886" t="s">
        <v>2092</v>
      </c>
      <c r="C1886" t="s">
        <v>20</v>
      </c>
      <c r="D1886" t="s">
        <v>132</v>
      </c>
      <c r="E1886" t="s">
        <v>1937</v>
      </c>
      <c r="F1886">
        <v>4712024</v>
      </c>
      <c r="G1886" s="2">
        <v>44634</v>
      </c>
      <c r="H1886" s="2">
        <v>44650</v>
      </c>
      <c r="I1886" s="2"/>
      <c r="J1886" s="2"/>
      <c r="K1886" t="s">
        <v>1037</v>
      </c>
      <c r="L1886" s="2">
        <v>44634</v>
      </c>
      <c r="M1886" s="1">
        <f>Tabla1_Resueltas[[#This Row],[Resuelta]]-Tabla1_Resueltas[[#This Row],[Creada]]</f>
        <v>0</v>
      </c>
      <c r="N1886" s="1">
        <f>Tabla1_Resueltas[[#This Row],[Fecha Fin Escalado]]-Tabla1_Resueltas[[#This Row],[Fecha Inicio Escalado]]</f>
        <v>0</v>
      </c>
      <c r="O1886" s="1">
        <f>YEAR(Tabla1_Resueltas[[#This Row],[Resuelta]])</f>
        <v>2022</v>
      </c>
      <c r="P1886" s="1">
        <f>MONTH(Tabla1_Resueltas[[#This Row],[Resuelta]])</f>
        <v>3</v>
      </c>
      <c r="Q1886" s="1">
        <f>_xlfn.PERCENTILE.INC(Tabla1_Resueltas[CicleTime],0.85)</f>
        <v>28</v>
      </c>
      <c r="R1886" s="1">
        <f>_xlfn.PERCENTILE.INC(Tabla1_Resueltas[CicleTime],0.7)</f>
        <v>9</v>
      </c>
      <c r="S1886" s="1">
        <f>_xlfn.PERCENTILE.INC(Tabla1_Resueltas[CicleTime],0.5)</f>
        <v>3</v>
      </c>
    </row>
    <row r="1887" spans="1:19" x14ac:dyDescent="0.35">
      <c r="A1887" t="s">
        <v>19</v>
      </c>
      <c r="B1887" t="s">
        <v>2090</v>
      </c>
      <c r="C1887" t="s">
        <v>20</v>
      </c>
      <c r="D1887" t="s">
        <v>132</v>
      </c>
      <c r="E1887" t="s">
        <v>1938</v>
      </c>
      <c r="F1887">
        <v>4709927</v>
      </c>
      <c r="G1887" s="2">
        <v>44632</v>
      </c>
      <c r="H1887" s="2">
        <v>44638</v>
      </c>
      <c r="I1887" s="2">
        <v>44634</v>
      </c>
      <c r="J1887" s="2">
        <v>44637</v>
      </c>
      <c r="K1887" t="s">
        <v>1037</v>
      </c>
      <c r="L1887" s="2">
        <v>44637</v>
      </c>
      <c r="M1887" s="1">
        <f>Tabla1_Resueltas[[#This Row],[Resuelta]]-Tabla1_Resueltas[[#This Row],[Creada]]</f>
        <v>5</v>
      </c>
      <c r="N1887" s="1">
        <f>Tabla1_Resueltas[[#This Row],[Fecha Fin Escalado]]-Tabla1_Resueltas[[#This Row],[Fecha Inicio Escalado]]</f>
        <v>3</v>
      </c>
      <c r="O1887" s="1">
        <f>YEAR(Tabla1_Resueltas[[#This Row],[Resuelta]])</f>
        <v>2022</v>
      </c>
      <c r="P1887" s="1">
        <f>MONTH(Tabla1_Resueltas[[#This Row],[Resuelta]])</f>
        <v>3</v>
      </c>
      <c r="Q1887" s="1">
        <f>_xlfn.PERCENTILE.INC(Tabla1_Resueltas[CicleTime],0.85)</f>
        <v>28</v>
      </c>
      <c r="R1887" s="1">
        <f>_xlfn.PERCENTILE.INC(Tabla1_Resueltas[CicleTime],0.7)</f>
        <v>9</v>
      </c>
      <c r="S1887" s="1">
        <f>_xlfn.PERCENTILE.INC(Tabla1_Resueltas[CicleTime],0.5)</f>
        <v>3</v>
      </c>
    </row>
    <row r="1888" spans="1:19" x14ac:dyDescent="0.35">
      <c r="A1888" t="s">
        <v>19</v>
      </c>
      <c r="B1888" t="s">
        <v>2090</v>
      </c>
      <c r="C1888" t="s">
        <v>20</v>
      </c>
      <c r="D1888" t="s">
        <v>132</v>
      </c>
      <c r="E1888" t="s">
        <v>1939</v>
      </c>
      <c r="F1888">
        <v>4708371</v>
      </c>
      <c r="G1888" s="2">
        <v>44631</v>
      </c>
      <c r="H1888" s="2">
        <v>44653</v>
      </c>
      <c r="I1888" s="2"/>
      <c r="J1888" s="2"/>
      <c r="K1888" t="s">
        <v>1037</v>
      </c>
      <c r="L1888" s="2">
        <v>44637</v>
      </c>
      <c r="M1888" s="1">
        <f>Tabla1_Resueltas[[#This Row],[Resuelta]]-Tabla1_Resueltas[[#This Row],[Creada]]</f>
        <v>6</v>
      </c>
      <c r="N1888" s="1">
        <f>Tabla1_Resueltas[[#This Row],[Fecha Fin Escalado]]-Tabla1_Resueltas[[#This Row],[Fecha Inicio Escalado]]</f>
        <v>0</v>
      </c>
      <c r="O1888" s="1">
        <f>YEAR(Tabla1_Resueltas[[#This Row],[Resuelta]])</f>
        <v>2022</v>
      </c>
      <c r="P1888" s="1">
        <f>MONTH(Tabla1_Resueltas[[#This Row],[Resuelta]])</f>
        <v>3</v>
      </c>
      <c r="Q1888" s="1">
        <f>_xlfn.PERCENTILE.INC(Tabla1_Resueltas[CicleTime],0.85)</f>
        <v>28</v>
      </c>
      <c r="R1888" s="1">
        <f>_xlfn.PERCENTILE.INC(Tabla1_Resueltas[CicleTime],0.7)</f>
        <v>9</v>
      </c>
      <c r="S1888" s="1">
        <f>_xlfn.PERCENTILE.INC(Tabla1_Resueltas[CicleTime],0.5)</f>
        <v>3</v>
      </c>
    </row>
    <row r="1889" spans="1:19" x14ac:dyDescent="0.35">
      <c r="A1889" t="s">
        <v>19</v>
      </c>
      <c r="B1889" t="s">
        <v>2090</v>
      </c>
      <c r="C1889" t="s">
        <v>20</v>
      </c>
      <c r="D1889" t="s">
        <v>132</v>
      </c>
      <c r="E1889" t="s">
        <v>1940</v>
      </c>
      <c r="F1889">
        <v>4707421</v>
      </c>
      <c r="G1889" s="2">
        <v>44631</v>
      </c>
      <c r="H1889" s="2">
        <v>44650</v>
      </c>
      <c r="I1889" s="2"/>
      <c r="J1889" s="2"/>
      <c r="K1889" t="s">
        <v>1037</v>
      </c>
      <c r="L1889" s="2">
        <v>44634</v>
      </c>
      <c r="M1889" s="1">
        <f>Tabla1_Resueltas[[#This Row],[Resuelta]]-Tabla1_Resueltas[[#This Row],[Creada]]</f>
        <v>3</v>
      </c>
      <c r="N1889" s="1">
        <f>Tabla1_Resueltas[[#This Row],[Fecha Fin Escalado]]-Tabla1_Resueltas[[#This Row],[Fecha Inicio Escalado]]</f>
        <v>0</v>
      </c>
      <c r="O1889" s="1">
        <f>YEAR(Tabla1_Resueltas[[#This Row],[Resuelta]])</f>
        <v>2022</v>
      </c>
      <c r="P1889" s="1">
        <f>MONTH(Tabla1_Resueltas[[#This Row],[Resuelta]])</f>
        <v>3</v>
      </c>
      <c r="Q1889" s="1">
        <f>_xlfn.PERCENTILE.INC(Tabla1_Resueltas[CicleTime],0.85)</f>
        <v>28</v>
      </c>
      <c r="R1889" s="1">
        <f>_xlfn.PERCENTILE.INC(Tabla1_Resueltas[CicleTime],0.7)</f>
        <v>9</v>
      </c>
      <c r="S1889" s="1">
        <f>_xlfn.PERCENTILE.INC(Tabla1_Resueltas[CicleTime],0.5)</f>
        <v>3</v>
      </c>
    </row>
    <row r="1890" spans="1:19" x14ac:dyDescent="0.35">
      <c r="A1890" t="s">
        <v>19</v>
      </c>
      <c r="B1890" t="s">
        <v>2084</v>
      </c>
      <c r="C1890" t="s">
        <v>36</v>
      </c>
      <c r="D1890" t="s">
        <v>132</v>
      </c>
      <c r="E1890" t="s">
        <v>1941</v>
      </c>
      <c r="F1890">
        <v>4705266</v>
      </c>
      <c r="G1890" s="2">
        <v>44631</v>
      </c>
      <c r="H1890" s="2">
        <v>44658</v>
      </c>
      <c r="I1890" s="2"/>
      <c r="J1890" s="2"/>
      <c r="K1890" t="s">
        <v>1037</v>
      </c>
      <c r="L1890" s="2">
        <v>44642</v>
      </c>
      <c r="M1890" s="1">
        <f>Tabla1_Resueltas[[#This Row],[Resuelta]]-Tabla1_Resueltas[[#This Row],[Creada]]</f>
        <v>11</v>
      </c>
      <c r="N1890" s="1">
        <f>Tabla1_Resueltas[[#This Row],[Fecha Fin Escalado]]-Tabla1_Resueltas[[#This Row],[Fecha Inicio Escalado]]</f>
        <v>0</v>
      </c>
      <c r="O1890" s="1">
        <f>YEAR(Tabla1_Resueltas[[#This Row],[Resuelta]])</f>
        <v>2022</v>
      </c>
      <c r="P1890" s="1">
        <f>MONTH(Tabla1_Resueltas[[#This Row],[Resuelta]])</f>
        <v>3</v>
      </c>
      <c r="Q1890" s="1">
        <f>_xlfn.PERCENTILE.INC(Tabla1_Resueltas[CicleTime],0.85)</f>
        <v>28</v>
      </c>
      <c r="R1890" s="1">
        <f>_xlfn.PERCENTILE.INC(Tabla1_Resueltas[CicleTime],0.7)</f>
        <v>9</v>
      </c>
      <c r="S1890" s="1">
        <f>_xlfn.PERCENTILE.INC(Tabla1_Resueltas[CicleTime],0.5)</f>
        <v>3</v>
      </c>
    </row>
    <row r="1891" spans="1:19" x14ac:dyDescent="0.35">
      <c r="A1891" t="s">
        <v>19</v>
      </c>
      <c r="B1891" t="s">
        <v>2084</v>
      </c>
      <c r="C1891" t="s">
        <v>20</v>
      </c>
      <c r="D1891" t="s">
        <v>132</v>
      </c>
      <c r="E1891" t="s">
        <v>1942</v>
      </c>
      <c r="F1891">
        <v>4704843</v>
      </c>
      <c r="G1891" s="2">
        <v>44631</v>
      </c>
      <c r="H1891" s="2">
        <v>44651</v>
      </c>
      <c r="I1891" s="2">
        <v>44631</v>
      </c>
      <c r="J1891" s="2">
        <v>44635</v>
      </c>
      <c r="K1891" t="s">
        <v>1037</v>
      </c>
      <c r="L1891" s="2">
        <v>44635</v>
      </c>
      <c r="M1891" s="1">
        <f>Tabla1_Resueltas[[#This Row],[Resuelta]]-Tabla1_Resueltas[[#This Row],[Creada]]</f>
        <v>4</v>
      </c>
      <c r="N1891" s="1">
        <f>Tabla1_Resueltas[[#This Row],[Fecha Fin Escalado]]-Tabla1_Resueltas[[#This Row],[Fecha Inicio Escalado]]</f>
        <v>4</v>
      </c>
      <c r="O1891" s="1">
        <f>YEAR(Tabla1_Resueltas[[#This Row],[Resuelta]])</f>
        <v>2022</v>
      </c>
      <c r="P1891" s="1">
        <f>MONTH(Tabla1_Resueltas[[#This Row],[Resuelta]])</f>
        <v>3</v>
      </c>
      <c r="Q1891" s="1">
        <f>_xlfn.PERCENTILE.INC(Tabla1_Resueltas[CicleTime],0.85)</f>
        <v>28</v>
      </c>
      <c r="R1891" s="1">
        <f>_xlfn.PERCENTILE.INC(Tabla1_Resueltas[CicleTime],0.7)</f>
        <v>9</v>
      </c>
      <c r="S1891" s="1">
        <f>_xlfn.PERCENTILE.INC(Tabla1_Resueltas[CicleTime],0.5)</f>
        <v>3</v>
      </c>
    </row>
    <row r="1892" spans="1:19" x14ac:dyDescent="0.35">
      <c r="A1892" t="s">
        <v>19</v>
      </c>
      <c r="B1892" t="s">
        <v>2086</v>
      </c>
      <c r="C1892" t="s">
        <v>20</v>
      </c>
      <c r="D1892" t="s">
        <v>132</v>
      </c>
      <c r="E1892" t="s">
        <v>1943</v>
      </c>
      <c r="F1892">
        <v>4704928</v>
      </c>
      <c r="G1892" s="2">
        <v>44631</v>
      </c>
      <c r="H1892" s="2">
        <v>44647</v>
      </c>
      <c r="I1892" s="2"/>
      <c r="J1892" s="2"/>
      <c r="K1892" t="s">
        <v>1037</v>
      </c>
      <c r="L1892" s="2">
        <v>44631</v>
      </c>
      <c r="M1892" s="1">
        <f>Tabla1_Resueltas[[#This Row],[Resuelta]]-Tabla1_Resueltas[[#This Row],[Creada]]</f>
        <v>0</v>
      </c>
      <c r="N1892" s="1">
        <f>Tabla1_Resueltas[[#This Row],[Fecha Fin Escalado]]-Tabla1_Resueltas[[#This Row],[Fecha Inicio Escalado]]</f>
        <v>0</v>
      </c>
      <c r="O1892" s="1">
        <f>YEAR(Tabla1_Resueltas[[#This Row],[Resuelta]])</f>
        <v>2022</v>
      </c>
      <c r="P1892" s="1">
        <f>MONTH(Tabla1_Resueltas[[#This Row],[Resuelta]])</f>
        <v>3</v>
      </c>
      <c r="Q1892" s="1">
        <f>_xlfn.PERCENTILE.INC(Tabla1_Resueltas[CicleTime],0.85)</f>
        <v>28</v>
      </c>
      <c r="R1892" s="1">
        <f>_xlfn.PERCENTILE.INC(Tabla1_Resueltas[CicleTime],0.7)</f>
        <v>9</v>
      </c>
      <c r="S1892" s="1">
        <f>_xlfn.PERCENTILE.INC(Tabla1_Resueltas[CicleTime],0.5)</f>
        <v>3</v>
      </c>
    </row>
    <row r="1893" spans="1:19" x14ac:dyDescent="0.35">
      <c r="A1893" t="s">
        <v>19</v>
      </c>
      <c r="B1893" t="s">
        <v>2086</v>
      </c>
      <c r="C1893" t="s">
        <v>20</v>
      </c>
      <c r="D1893" t="s">
        <v>132</v>
      </c>
      <c r="E1893" t="s">
        <v>1944</v>
      </c>
      <c r="F1893">
        <v>4704919</v>
      </c>
      <c r="G1893" s="2">
        <v>44631</v>
      </c>
      <c r="H1893" s="2">
        <v>44664</v>
      </c>
      <c r="I1893" s="2">
        <v>44631</v>
      </c>
      <c r="J1893" s="2">
        <v>44648</v>
      </c>
      <c r="K1893" t="s">
        <v>1037</v>
      </c>
      <c r="L1893" s="2">
        <v>44648</v>
      </c>
      <c r="M1893" s="1">
        <f>Tabla1_Resueltas[[#This Row],[Resuelta]]-Tabla1_Resueltas[[#This Row],[Creada]]</f>
        <v>17</v>
      </c>
      <c r="N1893" s="1">
        <f>Tabla1_Resueltas[[#This Row],[Fecha Fin Escalado]]-Tabla1_Resueltas[[#This Row],[Fecha Inicio Escalado]]</f>
        <v>17</v>
      </c>
      <c r="O1893" s="1">
        <f>YEAR(Tabla1_Resueltas[[#This Row],[Resuelta]])</f>
        <v>2022</v>
      </c>
      <c r="P1893" s="1">
        <f>MONTH(Tabla1_Resueltas[[#This Row],[Resuelta]])</f>
        <v>3</v>
      </c>
      <c r="Q1893" s="1">
        <f>_xlfn.PERCENTILE.INC(Tabla1_Resueltas[CicleTime],0.85)</f>
        <v>28</v>
      </c>
      <c r="R1893" s="1">
        <f>_xlfn.PERCENTILE.INC(Tabla1_Resueltas[CicleTime],0.7)</f>
        <v>9</v>
      </c>
      <c r="S1893" s="1">
        <f>_xlfn.PERCENTILE.INC(Tabla1_Resueltas[CicleTime],0.5)</f>
        <v>3</v>
      </c>
    </row>
    <row r="1894" spans="1:19" x14ac:dyDescent="0.35">
      <c r="A1894" t="s">
        <v>19</v>
      </c>
      <c r="B1894" t="s">
        <v>2086</v>
      </c>
      <c r="C1894" t="s">
        <v>20</v>
      </c>
      <c r="D1894" t="s">
        <v>132</v>
      </c>
      <c r="E1894" t="s">
        <v>1945</v>
      </c>
      <c r="F1894">
        <v>4702728</v>
      </c>
      <c r="G1894" s="2">
        <v>44630</v>
      </c>
      <c r="H1894" s="2">
        <v>44650</v>
      </c>
      <c r="I1894" s="2">
        <v>44631</v>
      </c>
      <c r="J1894" s="2">
        <v>44634</v>
      </c>
      <c r="K1894" t="s">
        <v>1037</v>
      </c>
      <c r="L1894" s="2">
        <v>44634</v>
      </c>
      <c r="M1894" s="1">
        <f>Tabla1_Resueltas[[#This Row],[Resuelta]]-Tabla1_Resueltas[[#This Row],[Creada]]</f>
        <v>4</v>
      </c>
      <c r="N1894" s="1">
        <f>Tabla1_Resueltas[[#This Row],[Fecha Fin Escalado]]-Tabla1_Resueltas[[#This Row],[Fecha Inicio Escalado]]</f>
        <v>3</v>
      </c>
      <c r="O1894" s="1">
        <f>YEAR(Tabla1_Resueltas[[#This Row],[Resuelta]])</f>
        <v>2022</v>
      </c>
      <c r="P1894" s="1">
        <f>MONTH(Tabla1_Resueltas[[#This Row],[Resuelta]])</f>
        <v>3</v>
      </c>
      <c r="Q1894" s="1">
        <f>_xlfn.PERCENTILE.INC(Tabla1_Resueltas[CicleTime],0.85)</f>
        <v>28</v>
      </c>
      <c r="R1894" s="1">
        <f>_xlfn.PERCENTILE.INC(Tabla1_Resueltas[CicleTime],0.7)</f>
        <v>9</v>
      </c>
      <c r="S1894" s="1">
        <f>_xlfn.PERCENTILE.INC(Tabla1_Resueltas[CicleTime],0.5)</f>
        <v>3</v>
      </c>
    </row>
    <row r="1895" spans="1:19" x14ac:dyDescent="0.35">
      <c r="A1895" t="s">
        <v>19</v>
      </c>
      <c r="B1895" t="s">
        <v>2084</v>
      </c>
      <c r="C1895" t="s">
        <v>20</v>
      </c>
      <c r="D1895" t="s">
        <v>132</v>
      </c>
      <c r="E1895" t="s">
        <v>1946</v>
      </c>
      <c r="F1895">
        <v>4699110</v>
      </c>
      <c r="G1895" s="2">
        <v>44630</v>
      </c>
      <c r="H1895" s="2">
        <v>44646</v>
      </c>
      <c r="I1895" s="2"/>
      <c r="J1895" s="2"/>
      <c r="K1895" t="s">
        <v>1037</v>
      </c>
      <c r="L1895" s="2">
        <v>44630</v>
      </c>
      <c r="M1895" s="1">
        <f>Tabla1_Resueltas[[#This Row],[Resuelta]]-Tabla1_Resueltas[[#This Row],[Creada]]</f>
        <v>0</v>
      </c>
      <c r="N1895" s="1">
        <f>Tabla1_Resueltas[[#This Row],[Fecha Fin Escalado]]-Tabla1_Resueltas[[#This Row],[Fecha Inicio Escalado]]</f>
        <v>0</v>
      </c>
      <c r="O1895" s="1">
        <f>YEAR(Tabla1_Resueltas[[#This Row],[Resuelta]])</f>
        <v>2022</v>
      </c>
      <c r="P1895" s="1">
        <f>MONTH(Tabla1_Resueltas[[#This Row],[Resuelta]])</f>
        <v>3</v>
      </c>
      <c r="Q1895" s="1">
        <f>_xlfn.PERCENTILE.INC(Tabla1_Resueltas[CicleTime],0.85)</f>
        <v>28</v>
      </c>
      <c r="R1895" s="1">
        <f>_xlfn.PERCENTILE.INC(Tabla1_Resueltas[CicleTime],0.7)</f>
        <v>9</v>
      </c>
      <c r="S1895" s="1">
        <f>_xlfn.PERCENTILE.INC(Tabla1_Resueltas[CicleTime],0.5)</f>
        <v>3</v>
      </c>
    </row>
    <row r="1896" spans="1:19" x14ac:dyDescent="0.35">
      <c r="A1896" t="s">
        <v>19</v>
      </c>
      <c r="B1896" t="s">
        <v>2084</v>
      </c>
      <c r="C1896" t="s">
        <v>20</v>
      </c>
      <c r="D1896" t="s">
        <v>132</v>
      </c>
      <c r="E1896" t="s">
        <v>1947</v>
      </c>
      <c r="F1896">
        <v>4697993</v>
      </c>
      <c r="G1896" s="2">
        <v>44630</v>
      </c>
      <c r="H1896" s="2">
        <v>44647</v>
      </c>
      <c r="I1896" s="2">
        <v>44630</v>
      </c>
      <c r="J1896" s="2">
        <v>44631</v>
      </c>
      <c r="K1896" t="s">
        <v>1037</v>
      </c>
      <c r="L1896" s="2">
        <v>44631</v>
      </c>
      <c r="M1896" s="1">
        <f>Tabla1_Resueltas[[#This Row],[Resuelta]]-Tabla1_Resueltas[[#This Row],[Creada]]</f>
        <v>1</v>
      </c>
      <c r="N1896" s="1">
        <f>Tabla1_Resueltas[[#This Row],[Fecha Fin Escalado]]-Tabla1_Resueltas[[#This Row],[Fecha Inicio Escalado]]</f>
        <v>1</v>
      </c>
      <c r="O1896" s="1">
        <f>YEAR(Tabla1_Resueltas[[#This Row],[Resuelta]])</f>
        <v>2022</v>
      </c>
      <c r="P1896" s="1">
        <f>MONTH(Tabla1_Resueltas[[#This Row],[Resuelta]])</f>
        <v>3</v>
      </c>
      <c r="Q1896" s="1">
        <f>_xlfn.PERCENTILE.INC(Tabla1_Resueltas[CicleTime],0.85)</f>
        <v>28</v>
      </c>
      <c r="R1896" s="1">
        <f>_xlfn.PERCENTILE.INC(Tabla1_Resueltas[CicleTime],0.7)</f>
        <v>9</v>
      </c>
      <c r="S1896" s="1">
        <f>_xlfn.PERCENTILE.INC(Tabla1_Resueltas[CicleTime],0.5)</f>
        <v>3</v>
      </c>
    </row>
    <row r="1897" spans="1:19" x14ac:dyDescent="0.35">
      <c r="A1897" t="s">
        <v>19</v>
      </c>
      <c r="B1897" t="s">
        <v>2086</v>
      </c>
      <c r="C1897" t="s">
        <v>20</v>
      </c>
      <c r="D1897" t="s">
        <v>132</v>
      </c>
      <c r="E1897" t="s">
        <v>1948</v>
      </c>
      <c r="F1897">
        <v>4697984</v>
      </c>
      <c r="G1897" s="2">
        <v>44630</v>
      </c>
      <c r="H1897" s="2">
        <v>44651</v>
      </c>
      <c r="I1897" s="2">
        <v>44630</v>
      </c>
      <c r="J1897" s="2">
        <v>44635</v>
      </c>
      <c r="K1897" t="s">
        <v>1037</v>
      </c>
      <c r="L1897" s="2">
        <v>44635</v>
      </c>
      <c r="M1897" s="1">
        <f>Tabla1_Resueltas[[#This Row],[Resuelta]]-Tabla1_Resueltas[[#This Row],[Creada]]</f>
        <v>5</v>
      </c>
      <c r="N1897" s="1">
        <f>Tabla1_Resueltas[[#This Row],[Fecha Fin Escalado]]-Tabla1_Resueltas[[#This Row],[Fecha Inicio Escalado]]</f>
        <v>5</v>
      </c>
      <c r="O1897" s="1">
        <f>YEAR(Tabla1_Resueltas[[#This Row],[Resuelta]])</f>
        <v>2022</v>
      </c>
      <c r="P1897" s="1">
        <f>MONTH(Tabla1_Resueltas[[#This Row],[Resuelta]])</f>
        <v>3</v>
      </c>
      <c r="Q1897" s="1">
        <f>_xlfn.PERCENTILE.INC(Tabla1_Resueltas[CicleTime],0.85)</f>
        <v>28</v>
      </c>
      <c r="R1897" s="1">
        <f>_xlfn.PERCENTILE.INC(Tabla1_Resueltas[CicleTime],0.7)</f>
        <v>9</v>
      </c>
      <c r="S1897" s="1">
        <f>_xlfn.PERCENTILE.INC(Tabla1_Resueltas[CicleTime],0.5)</f>
        <v>3</v>
      </c>
    </row>
    <row r="1898" spans="1:19" x14ac:dyDescent="0.35">
      <c r="A1898" t="s">
        <v>19</v>
      </c>
      <c r="B1898" t="s">
        <v>2088</v>
      </c>
      <c r="C1898" t="s">
        <v>20</v>
      </c>
      <c r="D1898" t="s">
        <v>132</v>
      </c>
      <c r="E1898" t="s">
        <v>1949</v>
      </c>
      <c r="F1898">
        <v>4697976</v>
      </c>
      <c r="G1898" s="2">
        <v>44630</v>
      </c>
      <c r="H1898" s="2">
        <v>44647</v>
      </c>
      <c r="I1898" s="2">
        <v>44630</v>
      </c>
      <c r="J1898" s="2">
        <v>44631</v>
      </c>
      <c r="K1898" t="s">
        <v>1037</v>
      </c>
      <c r="L1898" s="2">
        <v>44631</v>
      </c>
      <c r="M1898" s="1">
        <f>Tabla1_Resueltas[[#This Row],[Resuelta]]-Tabla1_Resueltas[[#This Row],[Creada]]</f>
        <v>1</v>
      </c>
      <c r="N1898" s="1">
        <f>Tabla1_Resueltas[[#This Row],[Fecha Fin Escalado]]-Tabla1_Resueltas[[#This Row],[Fecha Inicio Escalado]]</f>
        <v>1</v>
      </c>
      <c r="O1898" s="1">
        <f>YEAR(Tabla1_Resueltas[[#This Row],[Resuelta]])</f>
        <v>2022</v>
      </c>
      <c r="P1898" s="1">
        <f>MONTH(Tabla1_Resueltas[[#This Row],[Resuelta]])</f>
        <v>3</v>
      </c>
      <c r="Q1898" s="1">
        <f>_xlfn.PERCENTILE.INC(Tabla1_Resueltas[CicleTime],0.85)</f>
        <v>28</v>
      </c>
      <c r="R1898" s="1">
        <f>_xlfn.PERCENTILE.INC(Tabla1_Resueltas[CicleTime],0.7)</f>
        <v>9</v>
      </c>
      <c r="S1898" s="1">
        <f>_xlfn.PERCENTILE.INC(Tabla1_Resueltas[CicleTime],0.5)</f>
        <v>3</v>
      </c>
    </row>
    <row r="1899" spans="1:19" x14ac:dyDescent="0.35">
      <c r="A1899" t="s">
        <v>19</v>
      </c>
      <c r="B1899" t="s">
        <v>2084</v>
      </c>
      <c r="C1899" t="s">
        <v>20</v>
      </c>
      <c r="D1899" t="s">
        <v>132</v>
      </c>
      <c r="E1899" t="s">
        <v>1950</v>
      </c>
      <c r="F1899">
        <v>4697911</v>
      </c>
      <c r="G1899" s="2">
        <v>44630</v>
      </c>
      <c r="H1899" s="2">
        <v>44647</v>
      </c>
      <c r="I1899" s="2">
        <v>44630</v>
      </c>
      <c r="J1899" s="2">
        <v>44631</v>
      </c>
      <c r="K1899" t="s">
        <v>1037</v>
      </c>
      <c r="L1899" s="2">
        <v>44631</v>
      </c>
      <c r="M1899" s="1">
        <f>Tabla1_Resueltas[[#This Row],[Resuelta]]-Tabla1_Resueltas[[#This Row],[Creada]]</f>
        <v>1</v>
      </c>
      <c r="N1899" s="1">
        <f>Tabla1_Resueltas[[#This Row],[Fecha Fin Escalado]]-Tabla1_Resueltas[[#This Row],[Fecha Inicio Escalado]]</f>
        <v>1</v>
      </c>
      <c r="O1899" s="1">
        <f>YEAR(Tabla1_Resueltas[[#This Row],[Resuelta]])</f>
        <v>2022</v>
      </c>
      <c r="P1899" s="1">
        <f>MONTH(Tabla1_Resueltas[[#This Row],[Resuelta]])</f>
        <v>3</v>
      </c>
      <c r="Q1899" s="1">
        <f>_xlfn.PERCENTILE.INC(Tabla1_Resueltas[CicleTime],0.85)</f>
        <v>28</v>
      </c>
      <c r="R1899" s="1">
        <f>_xlfn.PERCENTILE.INC(Tabla1_Resueltas[CicleTime],0.7)</f>
        <v>9</v>
      </c>
      <c r="S1899" s="1">
        <f>_xlfn.PERCENTILE.INC(Tabla1_Resueltas[CicleTime],0.5)</f>
        <v>3</v>
      </c>
    </row>
    <row r="1900" spans="1:19" x14ac:dyDescent="0.35">
      <c r="A1900" t="s">
        <v>19</v>
      </c>
      <c r="B1900" t="s">
        <v>2084</v>
      </c>
      <c r="C1900" t="s">
        <v>20</v>
      </c>
      <c r="D1900" t="s">
        <v>132</v>
      </c>
      <c r="E1900" t="s">
        <v>1951</v>
      </c>
      <c r="F1900">
        <v>4693601</v>
      </c>
      <c r="G1900" s="2">
        <v>44629</v>
      </c>
      <c r="H1900" s="2">
        <v>44646</v>
      </c>
      <c r="I1900" s="2">
        <v>44629</v>
      </c>
      <c r="J1900" s="2">
        <v>44630</v>
      </c>
      <c r="K1900" t="s">
        <v>1037</v>
      </c>
      <c r="L1900" s="2">
        <v>44630</v>
      </c>
      <c r="M1900" s="1">
        <f>Tabla1_Resueltas[[#This Row],[Resuelta]]-Tabla1_Resueltas[[#This Row],[Creada]]</f>
        <v>1</v>
      </c>
      <c r="N1900" s="1">
        <f>Tabla1_Resueltas[[#This Row],[Fecha Fin Escalado]]-Tabla1_Resueltas[[#This Row],[Fecha Inicio Escalado]]</f>
        <v>1</v>
      </c>
      <c r="O1900" s="1">
        <f>YEAR(Tabla1_Resueltas[[#This Row],[Resuelta]])</f>
        <v>2022</v>
      </c>
      <c r="P1900" s="1">
        <f>MONTH(Tabla1_Resueltas[[#This Row],[Resuelta]])</f>
        <v>3</v>
      </c>
      <c r="Q1900" s="1">
        <f>_xlfn.PERCENTILE.INC(Tabla1_Resueltas[CicleTime],0.85)</f>
        <v>28</v>
      </c>
      <c r="R1900" s="1">
        <f>_xlfn.PERCENTILE.INC(Tabla1_Resueltas[CicleTime],0.7)</f>
        <v>9</v>
      </c>
      <c r="S1900" s="1">
        <f>_xlfn.PERCENTILE.INC(Tabla1_Resueltas[CicleTime],0.5)</f>
        <v>3</v>
      </c>
    </row>
    <row r="1901" spans="1:19" x14ac:dyDescent="0.35">
      <c r="A1901" t="s">
        <v>19</v>
      </c>
      <c r="B1901" t="s">
        <v>2086</v>
      </c>
      <c r="C1901" t="s">
        <v>20</v>
      </c>
      <c r="D1901" t="s">
        <v>132</v>
      </c>
      <c r="E1901" t="s">
        <v>1952</v>
      </c>
      <c r="F1901">
        <v>4692743</v>
      </c>
      <c r="G1901" s="2">
        <v>44629</v>
      </c>
      <c r="H1901" s="2">
        <v>44652</v>
      </c>
      <c r="I1901" s="2">
        <v>44629</v>
      </c>
      <c r="J1901" s="2">
        <v>44636</v>
      </c>
      <c r="K1901" t="s">
        <v>1037</v>
      </c>
      <c r="L1901" s="2">
        <v>44636</v>
      </c>
      <c r="M1901" s="1">
        <f>Tabla1_Resueltas[[#This Row],[Resuelta]]-Tabla1_Resueltas[[#This Row],[Creada]]</f>
        <v>7</v>
      </c>
      <c r="N1901" s="1">
        <f>Tabla1_Resueltas[[#This Row],[Fecha Fin Escalado]]-Tabla1_Resueltas[[#This Row],[Fecha Inicio Escalado]]</f>
        <v>7</v>
      </c>
      <c r="O1901" s="1">
        <f>YEAR(Tabla1_Resueltas[[#This Row],[Resuelta]])</f>
        <v>2022</v>
      </c>
      <c r="P1901" s="1">
        <f>MONTH(Tabla1_Resueltas[[#This Row],[Resuelta]])</f>
        <v>3</v>
      </c>
      <c r="Q1901" s="1">
        <f>_xlfn.PERCENTILE.INC(Tabla1_Resueltas[CicleTime],0.85)</f>
        <v>28</v>
      </c>
      <c r="R1901" s="1">
        <f>_xlfn.PERCENTILE.INC(Tabla1_Resueltas[CicleTime],0.7)</f>
        <v>9</v>
      </c>
      <c r="S1901" s="1">
        <f>_xlfn.PERCENTILE.INC(Tabla1_Resueltas[CicleTime],0.5)</f>
        <v>3</v>
      </c>
    </row>
    <row r="1902" spans="1:19" x14ac:dyDescent="0.35">
      <c r="A1902" t="s">
        <v>17</v>
      </c>
      <c r="B1902" t="s">
        <v>2083</v>
      </c>
      <c r="C1902" t="s">
        <v>36</v>
      </c>
      <c r="D1902" t="s">
        <v>132</v>
      </c>
      <c r="E1902" t="s">
        <v>1953</v>
      </c>
      <c r="F1902">
        <v>4691492</v>
      </c>
      <c r="G1902" s="2">
        <v>44629</v>
      </c>
      <c r="H1902" s="2">
        <v>44645</v>
      </c>
      <c r="I1902" s="2"/>
      <c r="J1902" s="2"/>
      <c r="K1902" t="s">
        <v>1037</v>
      </c>
      <c r="L1902" s="2">
        <v>44629</v>
      </c>
      <c r="M1902" s="1">
        <f>Tabla1_Resueltas[[#This Row],[Resuelta]]-Tabla1_Resueltas[[#This Row],[Creada]]</f>
        <v>0</v>
      </c>
      <c r="N1902" s="1">
        <f>Tabla1_Resueltas[[#This Row],[Fecha Fin Escalado]]-Tabla1_Resueltas[[#This Row],[Fecha Inicio Escalado]]</f>
        <v>0</v>
      </c>
      <c r="O1902" s="1">
        <f>YEAR(Tabla1_Resueltas[[#This Row],[Resuelta]])</f>
        <v>2022</v>
      </c>
      <c r="P1902" s="1">
        <f>MONTH(Tabla1_Resueltas[[#This Row],[Resuelta]])</f>
        <v>3</v>
      </c>
      <c r="Q1902" s="1">
        <f>_xlfn.PERCENTILE.INC(Tabla1_Resueltas[CicleTime],0.85)</f>
        <v>28</v>
      </c>
      <c r="R1902" s="1">
        <f>_xlfn.PERCENTILE.INC(Tabla1_Resueltas[CicleTime],0.7)</f>
        <v>9</v>
      </c>
      <c r="S1902" s="1">
        <f>_xlfn.PERCENTILE.INC(Tabla1_Resueltas[CicleTime],0.5)</f>
        <v>3</v>
      </c>
    </row>
    <row r="1903" spans="1:19" x14ac:dyDescent="0.35">
      <c r="A1903" t="s">
        <v>19</v>
      </c>
      <c r="B1903" t="s">
        <v>2088</v>
      </c>
      <c r="C1903" t="s">
        <v>20</v>
      </c>
      <c r="D1903" t="s">
        <v>132</v>
      </c>
      <c r="E1903" t="s">
        <v>1954</v>
      </c>
      <c r="F1903">
        <v>4691446</v>
      </c>
      <c r="G1903" s="2">
        <v>44629</v>
      </c>
      <c r="H1903" s="2">
        <v>44646</v>
      </c>
      <c r="I1903" s="2">
        <v>44629</v>
      </c>
      <c r="J1903" s="2">
        <v>44630</v>
      </c>
      <c r="K1903" t="s">
        <v>1037</v>
      </c>
      <c r="L1903" s="2">
        <v>44630</v>
      </c>
      <c r="M1903" s="1">
        <f>Tabla1_Resueltas[[#This Row],[Resuelta]]-Tabla1_Resueltas[[#This Row],[Creada]]</f>
        <v>1</v>
      </c>
      <c r="N1903" s="1">
        <f>Tabla1_Resueltas[[#This Row],[Fecha Fin Escalado]]-Tabla1_Resueltas[[#This Row],[Fecha Inicio Escalado]]</f>
        <v>1</v>
      </c>
      <c r="O1903" s="1">
        <f>YEAR(Tabla1_Resueltas[[#This Row],[Resuelta]])</f>
        <v>2022</v>
      </c>
      <c r="P1903" s="1">
        <f>MONTH(Tabla1_Resueltas[[#This Row],[Resuelta]])</f>
        <v>3</v>
      </c>
      <c r="Q1903" s="1">
        <f>_xlfn.PERCENTILE.INC(Tabla1_Resueltas[CicleTime],0.85)</f>
        <v>28</v>
      </c>
      <c r="R1903" s="1">
        <f>_xlfn.PERCENTILE.INC(Tabla1_Resueltas[CicleTime],0.7)</f>
        <v>9</v>
      </c>
      <c r="S1903" s="1">
        <f>_xlfn.PERCENTILE.INC(Tabla1_Resueltas[CicleTime],0.5)</f>
        <v>3</v>
      </c>
    </row>
    <row r="1904" spans="1:19" x14ac:dyDescent="0.35">
      <c r="A1904" t="s">
        <v>17</v>
      </c>
      <c r="B1904" t="s">
        <v>2083</v>
      </c>
      <c r="C1904" t="s">
        <v>20</v>
      </c>
      <c r="D1904" t="s">
        <v>132</v>
      </c>
      <c r="E1904" t="s">
        <v>1955</v>
      </c>
      <c r="F1904">
        <v>4691213</v>
      </c>
      <c r="G1904" s="2">
        <v>44629</v>
      </c>
      <c r="H1904" s="2">
        <v>44645</v>
      </c>
      <c r="I1904" s="2"/>
      <c r="J1904" s="2"/>
      <c r="K1904" t="s">
        <v>1037</v>
      </c>
      <c r="L1904" s="2">
        <v>44629</v>
      </c>
      <c r="M1904" s="1">
        <f>Tabla1_Resueltas[[#This Row],[Resuelta]]-Tabla1_Resueltas[[#This Row],[Creada]]</f>
        <v>0</v>
      </c>
      <c r="N1904" s="1">
        <f>Tabla1_Resueltas[[#This Row],[Fecha Fin Escalado]]-Tabla1_Resueltas[[#This Row],[Fecha Inicio Escalado]]</f>
        <v>0</v>
      </c>
      <c r="O1904" s="1">
        <f>YEAR(Tabla1_Resueltas[[#This Row],[Resuelta]])</f>
        <v>2022</v>
      </c>
      <c r="P1904" s="1">
        <f>MONTH(Tabla1_Resueltas[[#This Row],[Resuelta]])</f>
        <v>3</v>
      </c>
      <c r="Q1904" s="1">
        <f>_xlfn.PERCENTILE.INC(Tabla1_Resueltas[CicleTime],0.85)</f>
        <v>28</v>
      </c>
      <c r="R1904" s="1">
        <f>_xlfn.PERCENTILE.INC(Tabla1_Resueltas[CicleTime],0.7)</f>
        <v>9</v>
      </c>
      <c r="S1904" s="1">
        <f>_xlfn.PERCENTILE.INC(Tabla1_Resueltas[CicleTime],0.5)</f>
        <v>3</v>
      </c>
    </row>
    <row r="1905" spans="1:19" x14ac:dyDescent="0.35">
      <c r="A1905" t="s">
        <v>19</v>
      </c>
      <c r="B1905" t="s">
        <v>2086</v>
      </c>
      <c r="C1905" t="s">
        <v>20</v>
      </c>
      <c r="D1905" t="s">
        <v>132</v>
      </c>
      <c r="E1905" t="s">
        <v>1956</v>
      </c>
      <c r="F1905">
        <v>4690709</v>
      </c>
      <c r="G1905" s="2">
        <v>44629</v>
      </c>
      <c r="H1905" s="2">
        <v>44646</v>
      </c>
      <c r="I1905" s="2">
        <v>44629</v>
      </c>
      <c r="J1905" s="2">
        <v>44630</v>
      </c>
      <c r="K1905" t="s">
        <v>1037</v>
      </c>
      <c r="L1905" s="2">
        <v>44630</v>
      </c>
      <c r="M1905" s="1">
        <f>Tabla1_Resueltas[[#This Row],[Resuelta]]-Tabla1_Resueltas[[#This Row],[Creada]]</f>
        <v>1</v>
      </c>
      <c r="N1905" s="1">
        <f>Tabla1_Resueltas[[#This Row],[Fecha Fin Escalado]]-Tabla1_Resueltas[[#This Row],[Fecha Inicio Escalado]]</f>
        <v>1</v>
      </c>
      <c r="O1905" s="1">
        <f>YEAR(Tabla1_Resueltas[[#This Row],[Resuelta]])</f>
        <v>2022</v>
      </c>
      <c r="P1905" s="1">
        <f>MONTH(Tabla1_Resueltas[[#This Row],[Resuelta]])</f>
        <v>3</v>
      </c>
      <c r="Q1905" s="1">
        <f>_xlfn.PERCENTILE.INC(Tabla1_Resueltas[CicleTime],0.85)</f>
        <v>28</v>
      </c>
      <c r="R1905" s="1">
        <f>_xlfn.PERCENTILE.INC(Tabla1_Resueltas[CicleTime],0.7)</f>
        <v>9</v>
      </c>
      <c r="S1905" s="1">
        <f>_xlfn.PERCENTILE.INC(Tabla1_Resueltas[CicleTime],0.5)</f>
        <v>3</v>
      </c>
    </row>
    <row r="1906" spans="1:19" x14ac:dyDescent="0.35">
      <c r="A1906" t="s">
        <v>19</v>
      </c>
      <c r="B1906" t="s">
        <v>2086</v>
      </c>
      <c r="C1906" t="s">
        <v>20</v>
      </c>
      <c r="D1906" t="s">
        <v>132</v>
      </c>
      <c r="E1906" t="s">
        <v>1957</v>
      </c>
      <c r="F1906">
        <v>4690682</v>
      </c>
      <c r="G1906" s="2">
        <v>44629</v>
      </c>
      <c r="H1906" s="2">
        <v>44646</v>
      </c>
      <c r="I1906" s="2">
        <v>44629</v>
      </c>
      <c r="J1906" s="2">
        <v>44630</v>
      </c>
      <c r="K1906" t="s">
        <v>1037</v>
      </c>
      <c r="L1906" s="2">
        <v>44630</v>
      </c>
      <c r="M1906" s="1">
        <f>Tabla1_Resueltas[[#This Row],[Resuelta]]-Tabla1_Resueltas[[#This Row],[Creada]]</f>
        <v>1</v>
      </c>
      <c r="N1906" s="1">
        <f>Tabla1_Resueltas[[#This Row],[Fecha Fin Escalado]]-Tabla1_Resueltas[[#This Row],[Fecha Inicio Escalado]]</f>
        <v>1</v>
      </c>
      <c r="O1906" s="1">
        <f>YEAR(Tabla1_Resueltas[[#This Row],[Resuelta]])</f>
        <v>2022</v>
      </c>
      <c r="P1906" s="1">
        <f>MONTH(Tabla1_Resueltas[[#This Row],[Resuelta]])</f>
        <v>3</v>
      </c>
      <c r="Q1906" s="1">
        <f>_xlfn.PERCENTILE.INC(Tabla1_Resueltas[CicleTime],0.85)</f>
        <v>28</v>
      </c>
      <c r="R1906" s="1">
        <f>_xlfn.PERCENTILE.INC(Tabla1_Resueltas[CicleTime],0.7)</f>
        <v>9</v>
      </c>
      <c r="S1906" s="1">
        <f>_xlfn.PERCENTILE.INC(Tabla1_Resueltas[CicleTime],0.5)</f>
        <v>3</v>
      </c>
    </row>
    <row r="1907" spans="1:19" x14ac:dyDescent="0.35">
      <c r="A1907" t="s">
        <v>17</v>
      </c>
      <c r="B1907" t="s">
        <v>2104</v>
      </c>
      <c r="C1907" t="s">
        <v>20</v>
      </c>
      <c r="D1907" t="s">
        <v>132</v>
      </c>
      <c r="E1907" t="s">
        <v>1958</v>
      </c>
      <c r="F1907">
        <v>4690042</v>
      </c>
      <c r="G1907" s="2">
        <v>44629</v>
      </c>
      <c r="H1907" s="2">
        <v>44645</v>
      </c>
      <c r="I1907" s="2"/>
      <c r="J1907" s="2"/>
      <c r="K1907" t="s">
        <v>1037</v>
      </c>
      <c r="L1907" s="2">
        <v>44629</v>
      </c>
      <c r="M1907" s="1">
        <f>Tabla1_Resueltas[[#This Row],[Resuelta]]-Tabla1_Resueltas[[#This Row],[Creada]]</f>
        <v>0</v>
      </c>
      <c r="N1907" s="1">
        <f>Tabla1_Resueltas[[#This Row],[Fecha Fin Escalado]]-Tabla1_Resueltas[[#This Row],[Fecha Inicio Escalado]]</f>
        <v>0</v>
      </c>
      <c r="O1907" s="1">
        <f>YEAR(Tabla1_Resueltas[[#This Row],[Resuelta]])</f>
        <v>2022</v>
      </c>
      <c r="P1907" s="1">
        <f>MONTH(Tabla1_Resueltas[[#This Row],[Resuelta]])</f>
        <v>3</v>
      </c>
      <c r="Q1907" s="1">
        <f>_xlfn.PERCENTILE.INC(Tabla1_Resueltas[CicleTime],0.85)</f>
        <v>28</v>
      </c>
      <c r="R1907" s="1">
        <f>_xlfn.PERCENTILE.INC(Tabla1_Resueltas[CicleTime],0.7)</f>
        <v>9</v>
      </c>
      <c r="S1907" s="1">
        <f>_xlfn.PERCENTILE.INC(Tabla1_Resueltas[CicleTime],0.5)</f>
        <v>3</v>
      </c>
    </row>
    <row r="1908" spans="1:19" x14ac:dyDescent="0.35">
      <c r="A1908" t="s">
        <v>17</v>
      </c>
      <c r="B1908" t="s">
        <v>2083</v>
      </c>
      <c r="C1908" t="s">
        <v>20</v>
      </c>
      <c r="D1908" t="s">
        <v>132</v>
      </c>
      <c r="E1908" t="s">
        <v>1959</v>
      </c>
      <c r="F1908">
        <v>4687665</v>
      </c>
      <c r="G1908" s="2">
        <v>44628</v>
      </c>
      <c r="H1908" s="2">
        <v>44645</v>
      </c>
      <c r="I1908" s="2"/>
      <c r="J1908" s="2"/>
      <c r="K1908" t="s">
        <v>1037</v>
      </c>
      <c r="L1908" s="2">
        <v>44629</v>
      </c>
      <c r="M1908" s="1">
        <f>Tabla1_Resueltas[[#This Row],[Resuelta]]-Tabla1_Resueltas[[#This Row],[Creada]]</f>
        <v>1</v>
      </c>
      <c r="N1908" s="1">
        <f>Tabla1_Resueltas[[#This Row],[Fecha Fin Escalado]]-Tabla1_Resueltas[[#This Row],[Fecha Inicio Escalado]]</f>
        <v>0</v>
      </c>
      <c r="O1908" s="1">
        <f>YEAR(Tabla1_Resueltas[[#This Row],[Resuelta]])</f>
        <v>2022</v>
      </c>
      <c r="P1908" s="1">
        <f>MONTH(Tabla1_Resueltas[[#This Row],[Resuelta]])</f>
        <v>3</v>
      </c>
      <c r="Q1908" s="1">
        <f>_xlfn.PERCENTILE.INC(Tabla1_Resueltas[CicleTime],0.85)</f>
        <v>28</v>
      </c>
      <c r="R1908" s="1">
        <f>_xlfn.PERCENTILE.INC(Tabla1_Resueltas[CicleTime],0.7)</f>
        <v>9</v>
      </c>
      <c r="S1908" s="1">
        <f>_xlfn.PERCENTILE.INC(Tabla1_Resueltas[CicleTime],0.5)</f>
        <v>3</v>
      </c>
    </row>
    <row r="1909" spans="1:19" x14ac:dyDescent="0.35">
      <c r="A1909" t="s">
        <v>17</v>
      </c>
      <c r="B1909" t="s">
        <v>2083</v>
      </c>
      <c r="C1909" t="s">
        <v>20</v>
      </c>
      <c r="D1909" t="s">
        <v>132</v>
      </c>
      <c r="E1909" t="s">
        <v>1960</v>
      </c>
      <c r="F1909">
        <v>4687640</v>
      </c>
      <c r="G1909" s="2">
        <v>44628</v>
      </c>
      <c r="H1909" s="2">
        <v>44645</v>
      </c>
      <c r="I1909" s="2"/>
      <c r="J1909" s="2"/>
      <c r="K1909" t="s">
        <v>1037</v>
      </c>
      <c r="L1909" s="2">
        <v>44629</v>
      </c>
      <c r="M1909" s="1">
        <f>Tabla1_Resueltas[[#This Row],[Resuelta]]-Tabla1_Resueltas[[#This Row],[Creada]]</f>
        <v>1</v>
      </c>
      <c r="N1909" s="1">
        <f>Tabla1_Resueltas[[#This Row],[Fecha Fin Escalado]]-Tabla1_Resueltas[[#This Row],[Fecha Inicio Escalado]]</f>
        <v>0</v>
      </c>
      <c r="O1909" s="1">
        <f>YEAR(Tabla1_Resueltas[[#This Row],[Resuelta]])</f>
        <v>2022</v>
      </c>
      <c r="P1909" s="1">
        <f>MONTH(Tabla1_Resueltas[[#This Row],[Resuelta]])</f>
        <v>3</v>
      </c>
      <c r="Q1909" s="1">
        <f>_xlfn.PERCENTILE.INC(Tabla1_Resueltas[CicleTime],0.85)</f>
        <v>28</v>
      </c>
      <c r="R1909" s="1">
        <f>_xlfn.PERCENTILE.INC(Tabla1_Resueltas[CicleTime],0.7)</f>
        <v>9</v>
      </c>
      <c r="S1909" s="1">
        <f>_xlfn.PERCENTILE.INC(Tabla1_Resueltas[CicleTime],0.5)</f>
        <v>3</v>
      </c>
    </row>
    <row r="1910" spans="1:19" x14ac:dyDescent="0.35">
      <c r="A1910" t="s">
        <v>17</v>
      </c>
      <c r="B1910" t="s">
        <v>2108</v>
      </c>
      <c r="C1910" t="s">
        <v>20</v>
      </c>
      <c r="D1910" t="s">
        <v>132</v>
      </c>
      <c r="E1910" t="s">
        <v>1961</v>
      </c>
      <c r="F1910">
        <v>4684624</v>
      </c>
      <c r="G1910" s="2">
        <v>44628</v>
      </c>
      <c r="H1910" s="2">
        <v>44645</v>
      </c>
      <c r="I1910" s="2"/>
      <c r="J1910" s="2"/>
      <c r="K1910" t="s">
        <v>1037</v>
      </c>
      <c r="L1910" s="2">
        <v>44629</v>
      </c>
      <c r="M1910" s="1">
        <f>Tabla1_Resueltas[[#This Row],[Resuelta]]-Tabla1_Resueltas[[#This Row],[Creada]]</f>
        <v>1</v>
      </c>
      <c r="N1910" s="1">
        <f>Tabla1_Resueltas[[#This Row],[Fecha Fin Escalado]]-Tabla1_Resueltas[[#This Row],[Fecha Inicio Escalado]]</f>
        <v>0</v>
      </c>
      <c r="O1910" s="1">
        <f>YEAR(Tabla1_Resueltas[[#This Row],[Resuelta]])</f>
        <v>2022</v>
      </c>
      <c r="P1910" s="1">
        <f>MONTH(Tabla1_Resueltas[[#This Row],[Resuelta]])</f>
        <v>3</v>
      </c>
      <c r="Q1910" s="1">
        <f>_xlfn.PERCENTILE.INC(Tabla1_Resueltas[CicleTime],0.85)</f>
        <v>28</v>
      </c>
      <c r="R1910" s="1">
        <f>_xlfn.PERCENTILE.INC(Tabla1_Resueltas[CicleTime],0.7)</f>
        <v>9</v>
      </c>
      <c r="S1910" s="1">
        <f>_xlfn.PERCENTILE.INC(Tabla1_Resueltas[CicleTime],0.5)</f>
        <v>3</v>
      </c>
    </row>
    <row r="1911" spans="1:19" x14ac:dyDescent="0.35">
      <c r="A1911" t="s">
        <v>19</v>
      </c>
      <c r="B1911" t="s">
        <v>2088</v>
      </c>
      <c r="C1911" t="s">
        <v>20</v>
      </c>
      <c r="D1911" t="s">
        <v>132</v>
      </c>
      <c r="E1911" t="s">
        <v>1962</v>
      </c>
      <c r="F1911">
        <v>4684205</v>
      </c>
      <c r="G1911" s="2">
        <v>44628</v>
      </c>
      <c r="H1911" s="2">
        <v>44665</v>
      </c>
      <c r="I1911" s="2"/>
      <c r="J1911" s="2"/>
      <c r="K1911" t="s">
        <v>1037</v>
      </c>
      <c r="L1911" s="2">
        <v>44649</v>
      </c>
      <c r="M1911" s="1">
        <f>Tabla1_Resueltas[[#This Row],[Resuelta]]-Tabla1_Resueltas[[#This Row],[Creada]]</f>
        <v>21</v>
      </c>
      <c r="N1911" s="1">
        <f>Tabla1_Resueltas[[#This Row],[Fecha Fin Escalado]]-Tabla1_Resueltas[[#This Row],[Fecha Inicio Escalado]]</f>
        <v>0</v>
      </c>
      <c r="O1911" s="1">
        <f>YEAR(Tabla1_Resueltas[[#This Row],[Resuelta]])</f>
        <v>2022</v>
      </c>
      <c r="P1911" s="1">
        <f>MONTH(Tabla1_Resueltas[[#This Row],[Resuelta]])</f>
        <v>3</v>
      </c>
      <c r="Q1911" s="1">
        <f>_xlfn.PERCENTILE.INC(Tabla1_Resueltas[CicleTime],0.85)</f>
        <v>28</v>
      </c>
      <c r="R1911" s="1">
        <f>_xlfn.PERCENTILE.INC(Tabla1_Resueltas[CicleTime],0.7)</f>
        <v>9</v>
      </c>
      <c r="S1911" s="1">
        <f>_xlfn.PERCENTILE.INC(Tabla1_Resueltas[CicleTime],0.5)</f>
        <v>3</v>
      </c>
    </row>
    <row r="1912" spans="1:19" x14ac:dyDescent="0.35">
      <c r="A1912" t="s">
        <v>19</v>
      </c>
      <c r="B1912" t="s">
        <v>2088</v>
      </c>
      <c r="C1912" t="s">
        <v>18</v>
      </c>
      <c r="D1912" t="s">
        <v>132</v>
      </c>
      <c r="E1912" t="s">
        <v>1963</v>
      </c>
      <c r="F1912">
        <v>4684141</v>
      </c>
      <c r="G1912" s="2">
        <v>44628</v>
      </c>
      <c r="H1912" s="2">
        <v>44650</v>
      </c>
      <c r="I1912" s="2"/>
      <c r="J1912" s="2"/>
      <c r="K1912" t="s">
        <v>1037</v>
      </c>
      <c r="L1912" s="2">
        <v>44629</v>
      </c>
      <c r="M1912" s="1">
        <f>Tabla1_Resueltas[[#This Row],[Resuelta]]-Tabla1_Resueltas[[#This Row],[Creada]]</f>
        <v>1</v>
      </c>
      <c r="N1912" s="1">
        <f>Tabla1_Resueltas[[#This Row],[Fecha Fin Escalado]]-Tabla1_Resueltas[[#This Row],[Fecha Inicio Escalado]]</f>
        <v>0</v>
      </c>
      <c r="O1912" s="1">
        <f>YEAR(Tabla1_Resueltas[[#This Row],[Resuelta]])</f>
        <v>2022</v>
      </c>
      <c r="P1912" s="1">
        <f>MONTH(Tabla1_Resueltas[[#This Row],[Resuelta]])</f>
        <v>3</v>
      </c>
      <c r="Q1912" s="1">
        <f>_xlfn.PERCENTILE.INC(Tabla1_Resueltas[CicleTime],0.85)</f>
        <v>28</v>
      </c>
      <c r="R1912" s="1">
        <f>_xlfn.PERCENTILE.INC(Tabla1_Resueltas[CicleTime],0.7)</f>
        <v>9</v>
      </c>
      <c r="S1912" s="1">
        <f>_xlfn.PERCENTILE.INC(Tabla1_Resueltas[CicleTime],0.5)</f>
        <v>3</v>
      </c>
    </row>
    <row r="1913" spans="1:19" x14ac:dyDescent="0.35">
      <c r="A1913" t="s">
        <v>19</v>
      </c>
      <c r="B1913" t="s">
        <v>2088</v>
      </c>
      <c r="C1913" t="s">
        <v>20</v>
      </c>
      <c r="D1913" t="s">
        <v>132</v>
      </c>
      <c r="E1913" t="s">
        <v>1964</v>
      </c>
      <c r="F1913">
        <v>4683690</v>
      </c>
      <c r="G1913" s="2">
        <v>44628</v>
      </c>
      <c r="H1913" s="2">
        <v>44646</v>
      </c>
      <c r="I1913" s="2">
        <v>44628</v>
      </c>
      <c r="J1913" s="2">
        <v>44630</v>
      </c>
      <c r="K1913" t="s">
        <v>1037</v>
      </c>
      <c r="L1913" s="2">
        <v>44630</v>
      </c>
      <c r="M1913" s="1">
        <f>Tabla1_Resueltas[[#This Row],[Resuelta]]-Tabla1_Resueltas[[#This Row],[Creada]]</f>
        <v>2</v>
      </c>
      <c r="N1913" s="1">
        <f>Tabla1_Resueltas[[#This Row],[Fecha Fin Escalado]]-Tabla1_Resueltas[[#This Row],[Fecha Inicio Escalado]]</f>
        <v>2</v>
      </c>
      <c r="O1913" s="1">
        <f>YEAR(Tabla1_Resueltas[[#This Row],[Resuelta]])</f>
        <v>2022</v>
      </c>
      <c r="P1913" s="1">
        <f>MONTH(Tabla1_Resueltas[[#This Row],[Resuelta]])</f>
        <v>3</v>
      </c>
      <c r="Q1913" s="1">
        <f>_xlfn.PERCENTILE.INC(Tabla1_Resueltas[CicleTime],0.85)</f>
        <v>28</v>
      </c>
      <c r="R1913" s="1">
        <f>_xlfn.PERCENTILE.INC(Tabla1_Resueltas[CicleTime],0.7)</f>
        <v>9</v>
      </c>
      <c r="S1913" s="1">
        <f>_xlfn.PERCENTILE.INC(Tabla1_Resueltas[CicleTime],0.5)</f>
        <v>3</v>
      </c>
    </row>
    <row r="1914" spans="1:19" x14ac:dyDescent="0.35">
      <c r="A1914" t="s">
        <v>19</v>
      </c>
      <c r="B1914" t="s">
        <v>2088</v>
      </c>
      <c r="C1914" t="s">
        <v>20</v>
      </c>
      <c r="D1914" t="s">
        <v>132</v>
      </c>
      <c r="E1914" t="s">
        <v>1965</v>
      </c>
      <c r="F1914">
        <v>4676626</v>
      </c>
      <c r="G1914" s="2">
        <v>44627</v>
      </c>
      <c r="H1914" s="2">
        <v>44643</v>
      </c>
      <c r="I1914" s="2">
        <v>44627</v>
      </c>
      <c r="J1914" s="2">
        <v>44628</v>
      </c>
      <c r="K1914" t="s">
        <v>1037</v>
      </c>
      <c r="L1914" s="2">
        <v>44628</v>
      </c>
      <c r="M1914" s="1">
        <f>Tabla1_Resueltas[[#This Row],[Resuelta]]-Tabla1_Resueltas[[#This Row],[Creada]]</f>
        <v>1</v>
      </c>
      <c r="N1914" s="1">
        <f>Tabla1_Resueltas[[#This Row],[Fecha Fin Escalado]]-Tabla1_Resueltas[[#This Row],[Fecha Inicio Escalado]]</f>
        <v>1</v>
      </c>
      <c r="O1914" s="1">
        <f>YEAR(Tabla1_Resueltas[[#This Row],[Resuelta]])</f>
        <v>2022</v>
      </c>
      <c r="P1914" s="1">
        <f>MONTH(Tabla1_Resueltas[[#This Row],[Resuelta]])</f>
        <v>3</v>
      </c>
      <c r="Q1914" s="1">
        <f>_xlfn.PERCENTILE.INC(Tabla1_Resueltas[CicleTime],0.85)</f>
        <v>28</v>
      </c>
      <c r="R1914" s="1">
        <f>_xlfn.PERCENTILE.INC(Tabla1_Resueltas[CicleTime],0.7)</f>
        <v>9</v>
      </c>
      <c r="S1914" s="1">
        <f>_xlfn.PERCENTILE.INC(Tabla1_Resueltas[CicleTime],0.5)</f>
        <v>3</v>
      </c>
    </row>
    <row r="1915" spans="1:19" x14ac:dyDescent="0.35">
      <c r="A1915" t="s">
        <v>19</v>
      </c>
      <c r="B1915" t="s">
        <v>2088</v>
      </c>
      <c r="C1915" t="s">
        <v>20</v>
      </c>
      <c r="D1915" t="s">
        <v>132</v>
      </c>
      <c r="E1915" t="s">
        <v>1966</v>
      </c>
      <c r="F1915">
        <v>4676282</v>
      </c>
      <c r="G1915" s="2">
        <v>44627</v>
      </c>
      <c r="H1915" s="2">
        <v>44643</v>
      </c>
      <c r="I1915" s="2">
        <v>44627</v>
      </c>
      <c r="J1915" s="2">
        <v>44627</v>
      </c>
      <c r="K1915" t="s">
        <v>1037</v>
      </c>
      <c r="L1915" s="2">
        <v>44627</v>
      </c>
      <c r="M1915" s="1">
        <f>Tabla1_Resueltas[[#This Row],[Resuelta]]-Tabla1_Resueltas[[#This Row],[Creada]]</f>
        <v>0</v>
      </c>
      <c r="N1915" s="1">
        <f>Tabla1_Resueltas[[#This Row],[Fecha Fin Escalado]]-Tabla1_Resueltas[[#This Row],[Fecha Inicio Escalado]]</f>
        <v>0</v>
      </c>
      <c r="O1915" s="1">
        <f>YEAR(Tabla1_Resueltas[[#This Row],[Resuelta]])</f>
        <v>2022</v>
      </c>
      <c r="P1915" s="1">
        <f>MONTH(Tabla1_Resueltas[[#This Row],[Resuelta]])</f>
        <v>3</v>
      </c>
      <c r="Q1915" s="1">
        <f>_xlfn.PERCENTILE.INC(Tabla1_Resueltas[CicleTime],0.85)</f>
        <v>28</v>
      </c>
      <c r="R1915" s="1">
        <f>_xlfn.PERCENTILE.INC(Tabla1_Resueltas[CicleTime],0.7)</f>
        <v>9</v>
      </c>
      <c r="S1915" s="1">
        <f>_xlfn.PERCENTILE.INC(Tabla1_Resueltas[CicleTime],0.5)</f>
        <v>3</v>
      </c>
    </row>
    <row r="1916" spans="1:19" x14ac:dyDescent="0.35">
      <c r="A1916" t="s">
        <v>19</v>
      </c>
      <c r="B1916" t="s">
        <v>2086</v>
      </c>
      <c r="C1916" t="s">
        <v>20</v>
      </c>
      <c r="D1916" t="s">
        <v>132</v>
      </c>
      <c r="E1916" t="s">
        <v>1967</v>
      </c>
      <c r="F1916">
        <v>4676250</v>
      </c>
      <c r="G1916" s="2">
        <v>44627</v>
      </c>
      <c r="H1916" s="2">
        <v>44660</v>
      </c>
      <c r="I1916" s="2"/>
      <c r="J1916" s="2"/>
      <c r="K1916" t="s">
        <v>1037</v>
      </c>
      <c r="L1916" s="2">
        <v>44644</v>
      </c>
      <c r="M1916" s="1">
        <f>Tabla1_Resueltas[[#This Row],[Resuelta]]-Tabla1_Resueltas[[#This Row],[Creada]]</f>
        <v>17</v>
      </c>
      <c r="N1916" s="1">
        <f>Tabla1_Resueltas[[#This Row],[Fecha Fin Escalado]]-Tabla1_Resueltas[[#This Row],[Fecha Inicio Escalado]]</f>
        <v>0</v>
      </c>
      <c r="O1916" s="1">
        <f>YEAR(Tabla1_Resueltas[[#This Row],[Resuelta]])</f>
        <v>2022</v>
      </c>
      <c r="P1916" s="1">
        <f>MONTH(Tabla1_Resueltas[[#This Row],[Resuelta]])</f>
        <v>3</v>
      </c>
      <c r="Q1916" s="1">
        <f>_xlfn.PERCENTILE.INC(Tabla1_Resueltas[CicleTime],0.85)</f>
        <v>28</v>
      </c>
      <c r="R1916" s="1">
        <f>_xlfn.PERCENTILE.INC(Tabla1_Resueltas[CicleTime],0.7)</f>
        <v>9</v>
      </c>
      <c r="S1916" s="1">
        <f>_xlfn.PERCENTILE.INC(Tabla1_Resueltas[CicleTime],0.5)</f>
        <v>3</v>
      </c>
    </row>
    <row r="1917" spans="1:19" x14ac:dyDescent="0.35">
      <c r="A1917" t="s">
        <v>19</v>
      </c>
      <c r="B1917" t="s">
        <v>2086</v>
      </c>
      <c r="C1917" t="s">
        <v>20</v>
      </c>
      <c r="D1917" t="s">
        <v>132</v>
      </c>
      <c r="E1917" t="s">
        <v>1968</v>
      </c>
      <c r="F1917">
        <v>4669967</v>
      </c>
      <c r="G1917" s="2">
        <v>44624</v>
      </c>
      <c r="H1917" s="2">
        <v>44644</v>
      </c>
      <c r="I1917" s="2">
        <v>44624</v>
      </c>
      <c r="J1917" s="2">
        <v>44627</v>
      </c>
      <c r="K1917" t="s">
        <v>1037</v>
      </c>
      <c r="L1917" s="2">
        <v>44627</v>
      </c>
      <c r="M1917" s="1">
        <f>Tabla1_Resueltas[[#This Row],[Resuelta]]-Tabla1_Resueltas[[#This Row],[Creada]]</f>
        <v>3</v>
      </c>
      <c r="N1917" s="1">
        <f>Tabla1_Resueltas[[#This Row],[Fecha Fin Escalado]]-Tabla1_Resueltas[[#This Row],[Fecha Inicio Escalado]]</f>
        <v>3</v>
      </c>
      <c r="O1917" s="1">
        <f>YEAR(Tabla1_Resueltas[[#This Row],[Resuelta]])</f>
        <v>2022</v>
      </c>
      <c r="P1917" s="1">
        <f>MONTH(Tabla1_Resueltas[[#This Row],[Resuelta]])</f>
        <v>3</v>
      </c>
      <c r="Q1917" s="1">
        <f>_xlfn.PERCENTILE.INC(Tabla1_Resueltas[CicleTime],0.85)</f>
        <v>28</v>
      </c>
      <c r="R1917" s="1">
        <f>_xlfn.PERCENTILE.INC(Tabla1_Resueltas[CicleTime],0.7)</f>
        <v>9</v>
      </c>
      <c r="S1917" s="1">
        <f>_xlfn.PERCENTILE.INC(Tabla1_Resueltas[CicleTime],0.5)</f>
        <v>3</v>
      </c>
    </row>
    <row r="1918" spans="1:19" x14ac:dyDescent="0.35">
      <c r="A1918" t="s">
        <v>17</v>
      </c>
      <c r="B1918" t="s">
        <v>2096</v>
      </c>
      <c r="C1918" t="s">
        <v>20</v>
      </c>
      <c r="D1918" t="s">
        <v>132</v>
      </c>
      <c r="E1918" t="s">
        <v>1969</v>
      </c>
      <c r="F1918">
        <v>4668360</v>
      </c>
      <c r="G1918" s="2">
        <v>44624</v>
      </c>
      <c r="H1918" s="2">
        <v>44647</v>
      </c>
      <c r="I1918" s="2"/>
      <c r="J1918" s="2"/>
      <c r="K1918" t="s">
        <v>1037</v>
      </c>
      <c r="L1918" s="2">
        <v>44631</v>
      </c>
      <c r="M1918" s="1">
        <f>Tabla1_Resueltas[[#This Row],[Resuelta]]-Tabla1_Resueltas[[#This Row],[Creada]]</f>
        <v>7</v>
      </c>
      <c r="N1918" s="1">
        <f>Tabla1_Resueltas[[#This Row],[Fecha Fin Escalado]]-Tabla1_Resueltas[[#This Row],[Fecha Inicio Escalado]]</f>
        <v>0</v>
      </c>
      <c r="O1918" s="1">
        <f>YEAR(Tabla1_Resueltas[[#This Row],[Resuelta]])</f>
        <v>2022</v>
      </c>
      <c r="P1918" s="1">
        <f>MONTH(Tabla1_Resueltas[[#This Row],[Resuelta]])</f>
        <v>3</v>
      </c>
      <c r="Q1918" s="1">
        <f>_xlfn.PERCENTILE.INC(Tabla1_Resueltas[CicleTime],0.85)</f>
        <v>28</v>
      </c>
      <c r="R1918" s="1">
        <f>_xlfn.PERCENTILE.INC(Tabla1_Resueltas[CicleTime],0.7)</f>
        <v>9</v>
      </c>
      <c r="S1918" s="1">
        <f>_xlfn.PERCENTILE.INC(Tabla1_Resueltas[CicleTime],0.5)</f>
        <v>3</v>
      </c>
    </row>
    <row r="1919" spans="1:19" x14ac:dyDescent="0.35">
      <c r="A1919" t="s">
        <v>19</v>
      </c>
      <c r="B1919" t="s">
        <v>2086</v>
      </c>
      <c r="C1919" t="s">
        <v>20</v>
      </c>
      <c r="D1919" t="s">
        <v>132</v>
      </c>
      <c r="E1919" t="s">
        <v>1970</v>
      </c>
      <c r="F1919">
        <v>4667651</v>
      </c>
      <c r="G1919" s="2">
        <v>44624</v>
      </c>
      <c r="H1919" s="2">
        <v>44653</v>
      </c>
      <c r="I1919" s="2"/>
      <c r="J1919" s="2"/>
      <c r="K1919" t="s">
        <v>1037</v>
      </c>
      <c r="L1919" s="2">
        <v>44637</v>
      </c>
      <c r="M1919" s="1">
        <f>Tabla1_Resueltas[[#This Row],[Resuelta]]-Tabla1_Resueltas[[#This Row],[Creada]]</f>
        <v>13</v>
      </c>
      <c r="N1919" s="1">
        <f>Tabla1_Resueltas[[#This Row],[Fecha Fin Escalado]]-Tabla1_Resueltas[[#This Row],[Fecha Inicio Escalado]]</f>
        <v>0</v>
      </c>
      <c r="O1919" s="1">
        <f>YEAR(Tabla1_Resueltas[[#This Row],[Resuelta]])</f>
        <v>2022</v>
      </c>
      <c r="P1919" s="1">
        <f>MONTH(Tabla1_Resueltas[[#This Row],[Resuelta]])</f>
        <v>3</v>
      </c>
      <c r="Q1919" s="1">
        <f>_xlfn.PERCENTILE.INC(Tabla1_Resueltas[CicleTime],0.85)</f>
        <v>28</v>
      </c>
      <c r="R1919" s="1">
        <f>_xlfn.PERCENTILE.INC(Tabla1_Resueltas[CicleTime],0.7)</f>
        <v>9</v>
      </c>
      <c r="S1919" s="1">
        <f>_xlfn.PERCENTILE.INC(Tabla1_Resueltas[CicleTime],0.5)</f>
        <v>3</v>
      </c>
    </row>
    <row r="1920" spans="1:19" x14ac:dyDescent="0.35">
      <c r="A1920" t="s">
        <v>19</v>
      </c>
      <c r="B1920" t="s">
        <v>2090</v>
      </c>
      <c r="C1920" t="s">
        <v>18</v>
      </c>
      <c r="D1920" t="s">
        <v>132</v>
      </c>
      <c r="E1920" t="s">
        <v>1971</v>
      </c>
      <c r="F1920">
        <v>4666241</v>
      </c>
      <c r="G1920" s="2">
        <v>44623</v>
      </c>
      <c r="H1920" s="2">
        <v>44647</v>
      </c>
      <c r="I1920" s="2"/>
      <c r="J1920" s="2"/>
      <c r="K1920" t="s">
        <v>1037</v>
      </c>
      <c r="L1920" s="2">
        <v>44631</v>
      </c>
      <c r="M1920" s="1">
        <f>Tabla1_Resueltas[[#This Row],[Resuelta]]-Tabla1_Resueltas[[#This Row],[Creada]]</f>
        <v>8</v>
      </c>
      <c r="N1920" s="1">
        <f>Tabla1_Resueltas[[#This Row],[Fecha Fin Escalado]]-Tabla1_Resueltas[[#This Row],[Fecha Inicio Escalado]]</f>
        <v>0</v>
      </c>
      <c r="O1920" s="1">
        <f>YEAR(Tabla1_Resueltas[[#This Row],[Resuelta]])</f>
        <v>2022</v>
      </c>
      <c r="P1920" s="1">
        <f>MONTH(Tabla1_Resueltas[[#This Row],[Resuelta]])</f>
        <v>3</v>
      </c>
      <c r="Q1920" s="1">
        <f>_xlfn.PERCENTILE.INC(Tabla1_Resueltas[CicleTime],0.85)</f>
        <v>28</v>
      </c>
      <c r="R1920" s="1">
        <f>_xlfn.PERCENTILE.INC(Tabla1_Resueltas[CicleTime],0.7)</f>
        <v>9</v>
      </c>
      <c r="S1920" s="1">
        <f>_xlfn.PERCENTILE.INC(Tabla1_Resueltas[CicleTime],0.5)</f>
        <v>3</v>
      </c>
    </row>
    <row r="1921" spans="1:19" x14ac:dyDescent="0.35">
      <c r="A1921" t="s">
        <v>19</v>
      </c>
      <c r="B1921" t="s">
        <v>2090</v>
      </c>
      <c r="C1921" t="s">
        <v>18</v>
      </c>
      <c r="D1921" t="s">
        <v>132</v>
      </c>
      <c r="E1921" t="s">
        <v>1972</v>
      </c>
      <c r="F1921">
        <v>4666317</v>
      </c>
      <c r="G1921" s="2">
        <v>44623</v>
      </c>
      <c r="H1921" s="2">
        <v>44646</v>
      </c>
      <c r="I1921" s="2"/>
      <c r="J1921" s="2"/>
      <c r="K1921" t="s">
        <v>1037</v>
      </c>
      <c r="L1921" s="2">
        <v>44630</v>
      </c>
      <c r="M1921" s="1">
        <f>Tabla1_Resueltas[[#This Row],[Resuelta]]-Tabla1_Resueltas[[#This Row],[Creada]]</f>
        <v>7</v>
      </c>
      <c r="N1921" s="1">
        <f>Tabla1_Resueltas[[#This Row],[Fecha Fin Escalado]]-Tabla1_Resueltas[[#This Row],[Fecha Inicio Escalado]]</f>
        <v>0</v>
      </c>
      <c r="O1921" s="1">
        <f>YEAR(Tabla1_Resueltas[[#This Row],[Resuelta]])</f>
        <v>2022</v>
      </c>
      <c r="P1921" s="1">
        <f>MONTH(Tabla1_Resueltas[[#This Row],[Resuelta]])</f>
        <v>3</v>
      </c>
      <c r="Q1921" s="1">
        <f>_xlfn.PERCENTILE.INC(Tabla1_Resueltas[CicleTime],0.85)</f>
        <v>28</v>
      </c>
      <c r="R1921" s="1">
        <f>_xlfn.PERCENTILE.INC(Tabla1_Resueltas[CicleTime],0.7)</f>
        <v>9</v>
      </c>
      <c r="S1921" s="1">
        <f>_xlfn.PERCENTILE.INC(Tabla1_Resueltas[CicleTime],0.5)</f>
        <v>3</v>
      </c>
    </row>
    <row r="1922" spans="1:19" x14ac:dyDescent="0.35">
      <c r="A1922" t="s">
        <v>19</v>
      </c>
      <c r="B1922" t="s">
        <v>2086</v>
      </c>
      <c r="C1922" t="s">
        <v>20</v>
      </c>
      <c r="D1922" t="s">
        <v>132</v>
      </c>
      <c r="E1922" t="s">
        <v>1973</v>
      </c>
      <c r="F1922">
        <v>4663713</v>
      </c>
      <c r="G1922" s="2">
        <v>44623</v>
      </c>
      <c r="H1922" s="2">
        <v>44661</v>
      </c>
      <c r="I1922" s="2">
        <v>44623</v>
      </c>
      <c r="J1922" s="2">
        <v>44645</v>
      </c>
      <c r="K1922" t="s">
        <v>1037</v>
      </c>
      <c r="L1922" s="2">
        <v>44645</v>
      </c>
      <c r="M1922" s="1">
        <f>Tabla1_Resueltas[[#This Row],[Resuelta]]-Tabla1_Resueltas[[#This Row],[Creada]]</f>
        <v>22</v>
      </c>
      <c r="N1922" s="1">
        <f>Tabla1_Resueltas[[#This Row],[Fecha Fin Escalado]]-Tabla1_Resueltas[[#This Row],[Fecha Inicio Escalado]]</f>
        <v>22</v>
      </c>
      <c r="O1922" s="1">
        <f>YEAR(Tabla1_Resueltas[[#This Row],[Resuelta]])</f>
        <v>2022</v>
      </c>
      <c r="P1922" s="1">
        <f>MONTH(Tabla1_Resueltas[[#This Row],[Resuelta]])</f>
        <v>3</v>
      </c>
      <c r="Q1922" s="1">
        <f>_xlfn.PERCENTILE.INC(Tabla1_Resueltas[CicleTime],0.85)</f>
        <v>28</v>
      </c>
      <c r="R1922" s="1">
        <f>_xlfn.PERCENTILE.INC(Tabla1_Resueltas[CicleTime],0.7)</f>
        <v>9</v>
      </c>
      <c r="S1922" s="1">
        <f>_xlfn.PERCENTILE.INC(Tabla1_Resueltas[CicleTime],0.5)</f>
        <v>3</v>
      </c>
    </row>
    <row r="1923" spans="1:19" x14ac:dyDescent="0.35">
      <c r="A1923" t="s">
        <v>19</v>
      </c>
      <c r="B1923" t="s">
        <v>2088</v>
      </c>
      <c r="C1923" t="s">
        <v>20</v>
      </c>
      <c r="D1923" t="s">
        <v>132</v>
      </c>
      <c r="E1923" t="s">
        <v>1974</v>
      </c>
      <c r="F1923">
        <v>4661559</v>
      </c>
      <c r="G1923" s="2">
        <v>44623</v>
      </c>
      <c r="H1923" s="2">
        <v>44652</v>
      </c>
      <c r="I1923" s="2">
        <v>44623</v>
      </c>
      <c r="J1923" s="2">
        <v>44636</v>
      </c>
      <c r="K1923" t="s">
        <v>1037</v>
      </c>
      <c r="L1923" s="2">
        <v>44636</v>
      </c>
      <c r="M1923" s="1">
        <f>Tabla1_Resueltas[[#This Row],[Resuelta]]-Tabla1_Resueltas[[#This Row],[Creada]]</f>
        <v>13</v>
      </c>
      <c r="N1923" s="1">
        <f>Tabla1_Resueltas[[#This Row],[Fecha Fin Escalado]]-Tabla1_Resueltas[[#This Row],[Fecha Inicio Escalado]]</f>
        <v>13</v>
      </c>
      <c r="O1923" s="1">
        <f>YEAR(Tabla1_Resueltas[[#This Row],[Resuelta]])</f>
        <v>2022</v>
      </c>
      <c r="P1923" s="1">
        <f>MONTH(Tabla1_Resueltas[[#This Row],[Resuelta]])</f>
        <v>3</v>
      </c>
      <c r="Q1923" s="1">
        <f>_xlfn.PERCENTILE.INC(Tabla1_Resueltas[CicleTime],0.85)</f>
        <v>28</v>
      </c>
      <c r="R1923" s="1">
        <f>_xlfn.PERCENTILE.INC(Tabla1_Resueltas[CicleTime],0.7)</f>
        <v>9</v>
      </c>
      <c r="S1923" s="1">
        <f>_xlfn.PERCENTILE.INC(Tabla1_Resueltas[CicleTime],0.5)</f>
        <v>3</v>
      </c>
    </row>
    <row r="1924" spans="1:19" x14ac:dyDescent="0.35">
      <c r="A1924" t="s">
        <v>19</v>
      </c>
      <c r="B1924" t="s">
        <v>2090</v>
      </c>
      <c r="C1924" t="s">
        <v>36</v>
      </c>
      <c r="D1924" t="s">
        <v>132</v>
      </c>
      <c r="E1924" t="s">
        <v>1975</v>
      </c>
      <c r="F1924">
        <v>4659322</v>
      </c>
      <c r="G1924" s="2">
        <v>44623</v>
      </c>
      <c r="H1924" s="2">
        <v>44639</v>
      </c>
      <c r="I1924" s="2"/>
      <c r="J1924" s="2"/>
      <c r="K1924" t="s">
        <v>1037</v>
      </c>
      <c r="L1924" s="2">
        <v>44623</v>
      </c>
      <c r="M1924" s="1">
        <f>Tabla1_Resueltas[[#This Row],[Resuelta]]-Tabla1_Resueltas[[#This Row],[Creada]]</f>
        <v>0</v>
      </c>
      <c r="N1924" s="1">
        <f>Tabla1_Resueltas[[#This Row],[Fecha Fin Escalado]]-Tabla1_Resueltas[[#This Row],[Fecha Inicio Escalado]]</f>
        <v>0</v>
      </c>
      <c r="O1924" s="1">
        <f>YEAR(Tabla1_Resueltas[[#This Row],[Resuelta]])</f>
        <v>2022</v>
      </c>
      <c r="P1924" s="1">
        <f>MONTH(Tabla1_Resueltas[[#This Row],[Resuelta]])</f>
        <v>3</v>
      </c>
      <c r="Q1924" s="1">
        <f>_xlfn.PERCENTILE.INC(Tabla1_Resueltas[CicleTime],0.85)</f>
        <v>28</v>
      </c>
      <c r="R1924" s="1">
        <f>_xlfn.PERCENTILE.INC(Tabla1_Resueltas[CicleTime],0.7)</f>
        <v>9</v>
      </c>
      <c r="S1924" s="1">
        <f>_xlfn.PERCENTILE.INC(Tabla1_Resueltas[CicleTime],0.5)</f>
        <v>3</v>
      </c>
    </row>
    <row r="1925" spans="1:19" x14ac:dyDescent="0.35">
      <c r="A1925" t="s">
        <v>19</v>
      </c>
      <c r="B1925" t="s">
        <v>2109</v>
      </c>
      <c r="C1925" t="s">
        <v>20</v>
      </c>
      <c r="D1925" t="s">
        <v>132</v>
      </c>
      <c r="E1925" t="s">
        <v>1976</v>
      </c>
      <c r="F1925">
        <v>4658015</v>
      </c>
      <c r="G1925" s="2">
        <v>44622</v>
      </c>
      <c r="H1925" s="2">
        <v>44654</v>
      </c>
      <c r="I1925" s="2">
        <v>44628</v>
      </c>
      <c r="J1925" s="2">
        <v>44638</v>
      </c>
      <c r="K1925" t="s">
        <v>1037</v>
      </c>
      <c r="L1925" s="2">
        <v>44638</v>
      </c>
      <c r="M1925" s="1">
        <f>Tabla1_Resueltas[[#This Row],[Resuelta]]-Tabla1_Resueltas[[#This Row],[Creada]]</f>
        <v>16</v>
      </c>
      <c r="N1925" s="1">
        <f>Tabla1_Resueltas[[#This Row],[Fecha Fin Escalado]]-Tabla1_Resueltas[[#This Row],[Fecha Inicio Escalado]]</f>
        <v>10</v>
      </c>
      <c r="O1925" s="1">
        <f>YEAR(Tabla1_Resueltas[[#This Row],[Resuelta]])</f>
        <v>2022</v>
      </c>
      <c r="P1925" s="1">
        <f>MONTH(Tabla1_Resueltas[[#This Row],[Resuelta]])</f>
        <v>3</v>
      </c>
      <c r="Q1925" s="1">
        <f>_xlfn.PERCENTILE.INC(Tabla1_Resueltas[CicleTime],0.85)</f>
        <v>28</v>
      </c>
      <c r="R1925" s="1">
        <f>_xlfn.PERCENTILE.INC(Tabla1_Resueltas[CicleTime],0.7)</f>
        <v>9</v>
      </c>
      <c r="S1925" s="1">
        <f>_xlfn.PERCENTILE.INC(Tabla1_Resueltas[CicleTime],0.5)</f>
        <v>3</v>
      </c>
    </row>
    <row r="1926" spans="1:19" x14ac:dyDescent="0.35">
      <c r="A1926" t="s">
        <v>19</v>
      </c>
      <c r="B1926" t="s">
        <v>2090</v>
      </c>
      <c r="C1926" t="s">
        <v>18</v>
      </c>
      <c r="D1926" t="s">
        <v>132</v>
      </c>
      <c r="E1926" t="s">
        <v>1977</v>
      </c>
      <c r="F1926">
        <v>4656826</v>
      </c>
      <c r="G1926" s="2">
        <v>44622</v>
      </c>
      <c r="H1926" s="2">
        <v>44639</v>
      </c>
      <c r="I1926" s="2"/>
      <c r="J1926" s="2"/>
      <c r="K1926" t="s">
        <v>1037</v>
      </c>
      <c r="L1926" s="2">
        <v>44623</v>
      </c>
      <c r="M1926" s="1">
        <f>Tabla1_Resueltas[[#This Row],[Resuelta]]-Tabla1_Resueltas[[#This Row],[Creada]]</f>
        <v>1</v>
      </c>
      <c r="N1926" s="1">
        <f>Tabla1_Resueltas[[#This Row],[Fecha Fin Escalado]]-Tabla1_Resueltas[[#This Row],[Fecha Inicio Escalado]]</f>
        <v>0</v>
      </c>
      <c r="O1926" s="1">
        <f>YEAR(Tabla1_Resueltas[[#This Row],[Resuelta]])</f>
        <v>2022</v>
      </c>
      <c r="P1926" s="1">
        <f>MONTH(Tabla1_Resueltas[[#This Row],[Resuelta]])</f>
        <v>3</v>
      </c>
      <c r="Q1926" s="1">
        <f>_xlfn.PERCENTILE.INC(Tabla1_Resueltas[CicleTime],0.85)</f>
        <v>28</v>
      </c>
      <c r="R1926" s="1">
        <f>_xlfn.PERCENTILE.INC(Tabla1_Resueltas[CicleTime],0.7)</f>
        <v>9</v>
      </c>
      <c r="S1926" s="1">
        <f>_xlfn.PERCENTILE.INC(Tabla1_Resueltas[CicleTime],0.5)</f>
        <v>3</v>
      </c>
    </row>
    <row r="1927" spans="1:19" x14ac:dyDescent="0.35">
      <c r="A1927" t="s">
        <v>19</v>
      </c>
      <c r="B1927" t="s">
        <v>2089</v>
      </c>
      <c r="C1927" t="s">
        <v>20</v>
      </c>
      <c r="D1927" t="s">
        <v>132</v>
      </c>
      <c r="E1927" t="s">
        <v>1978</v>
      </c>
      <c r="F1927">
        <v>4656436</v>
      </c>
      <c r="G1927" s="2">
        <v>44622</v>
      </c>
      <c r="H1927" s="2">
        <v>44637</v>
      </c>
      <c r="I1927" s="2"/>
      <c r="J1927" s="2"/>
      <c r="K1927" t="s">
        <v>1037</v>
      </c>
      <c r="L1927" s="2">
        <v>44622</v>
      </c>
      <c r="M1927" s="1">
        <f>Tabla1_Resueltas[[#This Row],[Resuelta]]-Tabla1_Resueltas[[#This Row],[Creada]]</f>
        <v>0</v>
      </c>
      <c r="N1927" s="1">
        <f>Tabla1_Resueltas[[#This Row],[Fecha Fin Escalado]]-Tabla1_Resueltas[[#This Row],[Fecha Inicio Escalado]]</f>
        <v>0</v>
      </c>
      <c r="O1927" s="1">
        <f>YEAR(Tabla1_Resueltas[[#This Row],[Resuelta]])</f>
        <v>2022</v>
      </c>
      <c r="P1927" s="1">
        <f>MONTH(Tabla1_Resueltas[[#This Row],[Resuelta]])</f>
        <v>3</v>
      </c>
      <c r="Q1927" s="1">
        <f>_xlfn.PERCENTILE.INC(Tabla1_Resueltas[CicleTime],0.85)</f>
        <v>28</v>
      </c>
      <c r="R1927" s="1">
        <f>_xlfn.PERCENTILE.INC(Tabla1_Resueltas[CicleTime],0.7)</f>
        <v>9</v>
      </c>
      <c r="S1927" s="1">
        <f>_xlfn.PERCENTILE.INC(Tabla1_Resueltas[CicleTime],0.5)</f>
        <v>3</v>
      </c>
    </row>
    <row r="1928" spans="1:19" x14ac:dyDescent="0.35">
      <c r="A1928" t="s">
        <v>19</v>
      </c>
      <c r="B1928" t="s">
        <v>2089</v>
      </c>
      <c r="C1928" t="s">
        <v>20</v>
      </c>
      <c r="D1928" t="s">
        <v>132</v>
      </c>
      <c r="E1928" t="s">
        <v>1979</v>
      </c>
      <c r="F1928">
        <v>4655179</v>
      </c>
      <c r="G1928" s="2">
        <v>44622</v>
      </c>
      <c r="H1928" s="2">
        <v>44642</v>
      </c>
      <c r="I1928" s="2">
        <v>44622</v>
      </c>
      <c r="J1928" s="2">
        <v>44627</v>
      </c>
      <c r="K1928" t="s">
        <v>1037</v>
      </c>
      <c r="L1928" s="2">
        <v>44627</v>
      </c>
      <c r="M1928" s="1">
        <f>Tabla1_Resueltas[[#This Row],[Resuelta]]-Tabla1_Resueltas[[#This Row],[Creada]]</f>
        <v>5</v>
      </c>
      <c r="N1928" s="1">
        <f>Tabla1_Resueltas[[#This Row],[Fecha Fin Escalado]]-Tabla1_Resueltas[[#This Row],[Fecha Inicio Escalado]]</f>
        <v>5</v>
      </c>
      <c r="O1928" s="1">
        <f>YEAR(Tabla1_Resueltas[[#This Row],[Resuelta]])</f>
        <v>2022</v>
      </c>
      <c r="P1928" s="1">
        <f>MONTH(Tabla1_Resueltas[[#This Row],[Resuelta]])</f>
        <v>3</v>
      </c>
      <c r="Q1928" s="1">
        <f>_xlfn.PERCENTILE.INC(Tabla1_Resueltas[CicleTime],0.85)</f>
        <v>28</v>
      </c>
      <c r="R1928" s="1">
        <f>_xlfn.PERCENTILE.INC(Tabla1_Resueltas[CicleTime],0.7)</f>
        <v>9</v>
      </c>
      <c r="S1928" s="1">
        <f>_xlfn.PERCENTILE.INC(Tabla1_Resueltas[CicleTime],0.5)</f>
        <v>3</v>
      </c>
    </row>
    <row r="1929" spans="1:19" x14ac:dyDescent="0.35">
      <c r="A1929" t="s">
        <v>17</v>
      </c>
      <c r="B1929" t="s">
        <v>2092</v>
      </c>
      <c r="C1929" t="s">
        <v>20</v>
      </c>
      <c r="D1929" t="s">
        <v>132</v>
      </c>
      <c r="E1929" t="s">
        <v>1980</v>
      </c>
      <c r="F1929">
        <v>4654168</v>
      </c>
      <c r="G1929" s="2">
        <v>44622</v>
      </c>
      <c r="H1929" s="2">
        <v>44637</v>
      </c>
      <c r="I1929" s="2"/>
      <c r="J1929" s="2"/>
      <c r="K1929" t="s">
        <v>1037</v>
      </c>
      <c r="L1929" s="2">
        <v>44622</v>
      </c>
      <c r="M1929" s="1">
        <f>Tabla1_Resueltas[[#This Row],[Resuelta]]-Tabla1_Resueltas[[#This Row],[Creada]]</f>
        <v>0</v>
      </c>
      <c r="N1929" s="1">
        <f>Tabla1_Resueltas[[#This Row],[Fecha Fin Escalado]]-Tabla1_Resueltas[[#This Row],[Fecha Inicio Escalado]]</f>
        <v>0</v>
      </c>
      <c r="O1929" s="1">
        <f>YEAR(Tabla1_Resueltas[[#This Row],[Resuelta]])</f>
        <v>2022</v>
      </c>
      <c r="P1929" s="1">
        <f>MONTH(Tabla1_Resueltas[[#This Row],[Resuelta]])</f>
        <v>3</v>
      </c>
      <c r="Q1929" s="1">
        <f>_xlfn.PERCENTILE.INC(Tabla1_Resueltas[CicleTime],0.85)</f>
        <v>28</v>
      </c>
      <c r="R1929" s="1">
        <f>_xlfn.PERCENTILE.INC(Tabla1_Resueltas[CicleTime],0.7)</f>
        <v>9</v>
      </c>
      <c r="S1929" s="1">
        <f>_xlfn.PERCENTILE.INC(Tabla1_Resueltas[CicleTime],0.5)</f>
        <v>3</v>
      </c>
    </row>
    <row r="1930" spans="1:19" x14ac:dyDescent="0.35">
      <c r="A1930" t="s">
        <v>19</v>
      </c>
      <c r="B1930" t="s">
        <v>2084</v>
      </c>
      <c r="C1930" t="s">
        <v>20</v>
      </c>
      <c r="D1930" t="s">
        <v>132</v>
      </c>
      <c r="E1930" t="s">
        <v>1981</v>
      </c>
      <c r="F1930">
        <v>4653766</v>
      </c>
      <c r="G1930" s="2">
        <v>44622</v>
      </c>
      <c r="H1930" s="2">
        <v>44638</v>
      </c>
      <c r="I1930" s="2"/>
      <c r="J1930" s="2"/>
      <c r="K1930" t="s">
        <v>1037</v>
      </c>
      <c r="L1930" s="2">
        <v>44622</v>
      </c>
      <c r="M1930" s="1">
        <f>Tabla1_Resueltas[[#This Row],[Resuelta]]-Tabla1_Resueltas[[#This Row],[Creada]]</f>
        <v>0</v>
      </c>
      <c r="N1930" s="1">
        <f>Tabla1_Resueltas[[#This Row],[Fecha Fin Escalado]]-Tabla1_Resueltas[[#This Row],[Fecha Inicio Escalado]]</f>
        <v>0</v>
      </c>
      <c r="O1930" s="1">
        <f>YEAR(Tabla1_Resueltas[[#This Row],[Resuelta]])</f>
        <v>2022</v>
      </c>
      <c r="P1930" s="1">
        <f>MONTH(Tabla1_Resueltas[[#This Row],[Resuelta]])</f>
        <v>3</v>
      </c>
      <c r="Q1930" s="1">
        <f>_xlfn.PERCENTILE.INC(Tabla1_Resueltas[CicleTime],0.85)</f>
        <v>28</v>
      </c>
      <c r="R1930" s="1">
        <f>_xlfn.PERCENTILE.INC(Tabla1_Resueltas[CicleTime],0.7)</f>
        <v>9</v>
      </c>
      <c r="S1930" s="1">
        <f>_xlfn.PERCENTILE.INC(Tabla1_Resueltas[CicleTime],0.5)</f>
        <v>3</v>
      </c>
    </row>
    <row r="1931" spans="1:19" x14ac:dyDescent="0.35">
      <c r="A1931" t="s">
        <v>19</v>
      </c>
      <c r="B1931" t="s">
        <v>2088</v>
      </c>
      <c r="C1931" t="s">
        <v>36</v>
      </c>
      <c r="D1931" t="s">
        <v>132</v>
      </c>
      <c r="E1931" t="s">
        <v>1982</v>
      </c>
      <c r="F1931">
        <v>4653306</v>
      </c>
      <c r="G1931" s="2">
        <v>44622</v>
      </c>
      <c r="H1931" s="2">
        <v>44664</v>
      </c>
      <c r="I1931" s="2">
        <v>44622</v>
      </c>
      <c r="J1931" s="2">
        <v>44648</v>
      </c>
      <c r="K1931" t="s">
        <v>1037</v>
      </c>
      <c r="L1931" s="2">
        <v>44648</v>
      </c>
      <c r="M1931" s="1">
        <f>Tabla1_Resueltas[[#This Row],[Resuelta]]-Tabla1_Resueltas[[#This Row],[Creada]]</f>
        <v>26</v>
      </c>
      <c r="N1931" s="1">
        <f>Tabla1_Resueltas[[#This Row],[Fecha Fin Escalado]]-Tabla1_Resueltas[[#This Row],[Fecha Inicio Escalado]]</f>
        <v>26</v>
      </c>
      <c r="O1931" s="1">
        <f>YEAR(Tabla1_Resueltas[[#This Row],[Resuelta]])</f>
        <v>2022</v>
      </c>
      <c r="P1931" s="1">
        <f>MONTH(Tabla1_Resueltas[[#This Row],[Resuelta]])</f>
        <v>3</v>
      </c>
      <c r="Q1931" s="1">
        <f>_xlfn.PERCENTILE.INC(Tabla1_Resueltas[CicleTime],0.85)</f>
        <v>28</v>
      </c>
      <c r="R1931" s="1">
        <f>_xlfn.PERCENTILE.INC(Tabla1_Resueltas[CicleTime],0.7)</f>
        <v>9</v>
      </c>
      <c r="S1931" s="1">
        <f>_xlfn.PERCENTILE.INC(Tabla1_Resueltas[CicleTime],0.5)</f>
        <v>3</v>
      </c>
    </row>
    <row r="1932" spans="1:19" x14ac:dyDescent="0.35">
      <c r="A1932" t="s">
        <v>19</v>
      </c>
      <c r="B1932" t="s">
        <v>2084</v>
      </c>
      <c r="C1932" t="s">
        <v>20</v>
      </c>
      <c r="D1932" t="s">
        <v>132</v>
      </c>
      <c r="E1932" t="s">
        <v>1983</v>
      </c>
      <c r="F1932">
        <v>4653292</v>
      </c>
      <c r="G1932" s="2">
        <v>44622</v>
      </c>
      <c r="H1932" s="2">
        <v>44639</v>
      </c>
      <c r="I1932" s="2">
        <v>44622</v>
      </c>
      <c r="J1932" s="2">
        <v>44623</v>
      </c>
      <c r="K1932" t="s">
        <v>1037</v>
      </c>
      <c r="L1932" s="2">
        <v>44623</v>
      </c>
      <c r="M1932" s="1">
        <f>Tabla1_Resueltas[[#This Row],[Resuelta]]-Tabla1_Resueltas[[#This Row],[Creada]]</f>
        <v>1</v>
      </c>
      <c r="N1932" s="1">
        <f>Tabla1_Resueltas[[#This Row],[Fecha Fin Escalado]]-Tabla1_Resueltas[[#This Row],[Fecha Inicio Escalado]]</f>
        <v>1</v>
      </c>
      <c r="O1932" s="1">
        <f>YEAR(Tabla1_Resueltas[[#This Row],[Resuelta]])</f>
        <v>2022</v>
      </c>
      <c r="P1932" s="1">
        <f>MONTH(Tabla1_Resueltas[[#This Row],[Resuelta]])</f>
        <v>3</v>
      </c>
      <c r="Q1932" s="1">
        <f>_xlfn.PERCENTILE.INC(Tabla1_Resueltas[CicleTime],0.85)</f>
        <v>28</v>
      </c>
      <c r="R1932" s="1">
        <f>_xlfn.PERCENTILE.INC(Tabla1_Resueltas[CicleTime],0.7)</f>
        <v>9</v>
      </c>
      <c r="S1932" s="1">
        <f>_xlfn.PERCENTILE.INC(Tabla1_Resueltas[CicleTime],0.5)</f>
        <v>3</v>
      </c>
    </row>
    <row r="1933" spans="1:19" x14ac:dyDescent="0.35">
      <c r="A1933" t="s">
        <v>19</v>
      </c>
      <c r="B1933" t="s">
        <v>2086</v>
      </c>
      <c r="C1933" t="s">
        <v>20</v>
      </c>
      <c r="D1933" t="s">
        <v>132</v>
      </c>
      <c r="E1933" t="s">
        <v>1984</v>
      </c>
      <c r="F1933">
        <v>4653428</v>
      </c>
      <c r="G1933" s="2">
        <v>44622</v>
      </c>
      <c r="H1933" s="2">
        <v>44637</v>
      </c>
      <c r="I1933" s="2">
        <v>44622</v>
      </c>
      <c r="J1933" s="2">
        <v>44622</v>
      </c>
      <c r="K1933" t="s">
        <v>1037</v>
      </c>
      <c r="L1933" s="2">
        <v>44622</v>
      </c>
      <c r="M1933" s="1">
        <f>Tabla1_Resueltas[[#This Row],[Resuelta]]-Tabla1_Resueltas[[#This Row],[Creada]]</f>
        <v>0</v>
      </c>
      <c r="N1933" s="1">
        <f>Tabla1_Resueltas[[#This Row],[Fecha Fin Escalado]]-Tabla1_Resueltas[[#This Row],[Fecha Inicio Escalado]]</f>
        <v>0</v>
      </c>
      <c r="O1933" s="1">
        <f>YEAR(Tabla1_Resueltas[[#This Row],[Resuelta]])</f>
        <v>2022</v>
      </c>
      <c r="P1933" s="1">
        <f>MONTH(Tabla1_Resueltas[[#This Row],[Resuelta]])</f>
        <v>3</v>
      </c>
      <c r="Q1933" s="1">
        <f>_xlfn.PERCENTILE.INC(Tabla1_Resueltas[CicleTime],0.85)</f>
        <v>28</v>
      </c>
      <c r="R1933" s="1">
        <f>_xlfn.PERCENTILE.INC(Tabla1_Resueltas[CicleTime],0.7)</f>
        <v>9</v>
      </c>
      <c r="S1933" s="1">
        <f>_xlfn.PERCENTILE.INC(Tabla1_Resueltas[CicleTime],0.5)</f>
        <v>3</v>
      </c>
    </row>
    <row r="1934" spans="1:19" x14ac:dyDescent="0.35">
      <c r="A1934" t="s">
        <v>17</v>
      </c>
      <c r="B1934" t="s">
        <v>2083</v>
      </c>
      <c r="C1934" t="s">
        <v>20</v>
      </c>
      <c r="D1934" t="s">
        <v>132</v>
      </c>
      <c r="E1934" t="s">
        <v>1985</v>
      </c>
      <c r="F1934">
        <v>4653421</v>
      </c>
      <c r="G1934" s="2">
        <v>44622</v>
      </c>
      <c r="H1934" s="2">
        <v>44637</v>
      </c>
      <c r="I1934" s="2"/>
      <c r="J1934" s="2"/>
      <c r="K1934" t="s">
        <v>1037</v>
      </c>
      <c r="L1934" s="2">
        <v>44622</v>
      </c>
      <c r="M1934" s="1">
        <f>Tabla1_Resueltas[[#This Row],[Resuelta]]-Tabla1_Resueltas[[#This Row],[Creada]]</f>
        <v>0</v>
      </c>
      <c r="N1934" s="1">
        <f>Tabla1_Resueltas[[#This Row],[Fecha Fin Escalado]]-Tabla1_Resueltas[[#This Row],[Fecha Inicio Escalado]]</f>
        <v>0</v>
      </c>
      <c r="O1934" s="1">
        <f>YEAR(Tabla1_Resueltas[[#This Row],[Resuelta]])</f>
        <v>2022</v>
      </c>
      <c r="P1934" s="1">
        <f>MONTH(Tabla1_Resueltas[[#This Row],[Resuelta]])</f>
        <v>3</v>
      </c>
      <c r="Q1934" s="1">
        <f>_xlfn.PERCENTILE.INC(Tabla1_Resueltas[CicleTime],0.85)</f>
        <v>28</v>
      </c>
      <c r="R1934" s="1">
        <f>_xlfn.PERCENTILE.INC(Tabla1_Resueltas[CicleTime],0.7)</f>
        <v>9</v>
      </c>
      <c r="S1934" s="1">
        <f>_xlfn.PERCENTILE.INC(Tabla1_Resueltas[CicleTime],0.5)</f>
        <v>3</v>
      </c>
    </row>
    <row r="1935" spans="1:19" x14ac:dyDescent="0.35">
      <c r="A1935" t="s">
        <v>19</v>
      </c>
      <c r="B1935" t="s">
        <v>2086</v>
      </c>
      <c r="C1935" t="s">
        <v>20</v>
      </c>
      <c r="D1935" t="s">
        <v>132</v>
      </c>
      <c r="E1935" t="s">
        <v>1986</v>
      </c>
      <c r="F1935">
        <v>4653007</v>
      </c>
      <c r="G1935" s="2">
        <v>44622</v>
      </c>
      <c r="H1935" s="2">
        <v>44645</v>
      </c>
      <c r="I1935" s="2">
        <v>44623</v>
      </c>
      <c r="J1935" s="2">
        <v>44629</v>
      </c>
      <c r="K1935" t="s">
        <v>1037</v>
      </c>
      <c r="L1935" s="2">
        <v>44629</v>
      </c>
      <c r="M1935" s="1">
        <f>Tabla1_Resueltas[[#This Row],[Resuelta]]-Tabla1_Resueltas[[#This Row],[Creada]]</f>
        <v>7</v>
      </c>
      <c r="N1935" s="1">
        <f>Tabla1_Resueltas[[#This Row],[Fecha Fin Escalado]]-Tabla1_Resueltas[[#This Row],[Fecha Inicio Escalado]]</f>
        <v>6</v>
      </c>
      <c r="O1935" s="1">
        <f>YEAR(Tabla1_Resueltas[[#This Row],[Resuelta]])</f>
        <v>2022</v>
      </c>
      <c r="P1935" s="1">
        <f>MONTH(Tabla1_Resueltas[[#This Row],[Resuelta]])</f>
        <v>3</v>
      </c>
      <c r="Q1935" s="1">
        <f>_xlfn.PERCENTILE.INC(Tabla1_Resueltas[CicleTime],0.85)</f>
        <v>28</v>
      </c>
      <c r="R1935" s="1">
        <f>_xlfn.PERCENTILE.INC(Tabla1_Resueltas[CicleTime],0.7)</f>
        <v>9</v>
      </c>
      <c r="S1935" s="1">
        <f>_xlfn.PERCENTILE.INC(Tabla1_Resueltas[CicleTime],0.5)</f>
        <v>3</v>
      </c>
    </row>
    <row r="1936" spans="1:19" x14ac:dyDescent="0.35">
      <c r="A1936" t="s">
        <v>17</v>
      </c>
      <c r="B1936" t="s">
        <v>2083</v>
      </c>
      <c r="C1936" t="s">
        <v>20</v>
      </c>
      <c r="D1936" t="s">
        <v>132</v>
      </c>
      <c r="E1936" t="s">
        <v>1987</v>
      </c>
      <c r="F1936">
        <v>4652993</v>
      </c>
      <c r="G1936" s="2">
        <v>44622</v>
      </c>
      <c r="H1936" s="2">
        <v>44637</v>
      </c>
      <c r="I1936" s="2"/>
      <c r="J1936" s="2"/>
      <c r="K1936" t="s">
        <v>1037</v>
      </c>
      <c r="L1936" s="2">
        <v>44622</v>
      </c>
      <c r="M1936" s="1">
        <f>Tabla1_Resueltas[[#This Row],[Resuelta]]-Tabla1_Resueltas[[#This Row],[Creada]]</f>
        <v>0</v>
      </c>
      <c r="N1936" s="1">
        <f>Tabla1_Resueltas[[#This Row],[Fecha Fin Escalado]]-Tabla1_Resueltas[[#This Row],[Fecha Inicio Escalado]]</f>
        <v>0</v>
      </c>
      <c r="O1936" s="1">
        <f>YEAR(Tabla1_Resueltas[[#This Row],[Resuelta]])</f>
        <v>2022</v>
      </c>
      <c r="P1936" s="1">
        <f>MONTH(Tabla1_Resueltas[[#This Row],[Resuelta]])</f>
        <v>3</v>
      </c>
      <c r="Q1936" s="1">
        <f>_xlfn.PERCENTILE.INC(Tabla1_Resueltas[CicleTime],0.85)</f>
        <v>28</v>
      </c>
      <c r="R1936" s="1">
        <f>_xlfn.PERCENTILE.INC(Tabla1_Resueltas[CicleTime],0.7)</f>
        <v>9</v>
      </c>
      <c r="S1936" s="1">
        <f>_xlfn.PERCENTILE.INC(Tabla1_Resueltas[CicleTime],0.5)</f>
        <v>3</v>
      </c>
    </row>
    <row r="1937" spans="1:19" x14ac:dyDescent="0.35">
      <c r="A1937" t="s">
        <v>19</v>
      </c>
      <c r="B1937" t="s">
        <v>2090</v>
      </c>
      <c r="C1937" t="s">
        <v>20</v>
      </c>
      <c r="D1937" t="s">
        <v>132</v>
      </c>
      <c r="E1937" t="s">
        <v>1988</v>
      </c>
      <c r="F1937">
        <v>4651041</v>
      </c>
      <c r="G1937" s="2">
        <v>44621</v>
      </c>
      <c r="H1937" s="2">
        <v>44639</v>
      </c>
      <c r="I1937" s="2"/>
      <c r="J1937" s="2"/>
      <c r="K1937" t="s">
        <v>1037</v>
      </c>
      <c r="L1937" s="2">
        <v>44623</v>
      </c>
      <c r="M1937" s="1">
        <f>Tabla1_Resueltas[[#This Row],[Resuelta]]-Tabla1_Resueltas[[#This Row],[Creada]]</f>
        <v>2</v>
      </c>
      <c r="N1937" s="1">
        <f>Tabla1_Resueltas[[#This Row],[Fecha Fin Escalado]]-Tabla1_Resueltas[[#This Row],[Fecha Inicio Escalado]]</f>
        <v>0</v>
      </c>
      <c r="O1937" s="1">
        <f>YEAR(Tabla1_Resueltas[[#This Row],[Resuelta]])</f>
        <v>2022</v>
      </c>
      <c r="P1937" s="1">
        <f>MONTH(Tabla1_Resueltas[[#This Row],[Resuelta]])</f>
        <v>3</v>
      </c>
      <c r="Q1937" s="1">
        <f>_xlfn.PERCENTILE.INC(Tabla1_Resueltas[CicleTime],0.85)</f>
        <v>28</v>
      </c>
      <c r="R1937" s="1">
        <f>_xlfn.PERCENTILE.INC(Tabla1_Resueltas[CicleTime],0.7)</f>
        <v>9</v>
      </c>
      <c r="S1937" s="1">
        <f>_xlfn.PERCENTILE.INC(Tabla1_Resueltas[CicleTime],0.5)</f>
        <v>3</v>
      </c>
    </row>
    <row r="1938" spans="1:19" x14ac:dyDescent="0.35">
      <c r="A1938" t="s">
        <v>19</v>
      </c>
      <c r="B1938" t="s">
        <v>2088</v>
      </c>
      <c r="C1938" t="s">
        <v>20</v>
      </c>
      <c r="D1938" t="s">
        <v>132</v>
      </c>
      <c r="E1938" t="s">
        <v>1989</v>
      </c>
      <c r="F1938">
        <v>4650356</v>
      </c>
      <c r="G1938" s="2">
        <v>44621</v>
      </c>
      <c r="H1938" s="2">
        <v>44657</v>
      </c>
      <c r="I1938" s="2">
        <v>44631</v>
      </c>
      <c r="J1938" s="2">
        <v>44638</v>
      </c>
      <c r="K1938" t="s">
        <v>1037</v>
      </c>
      <c r="L1938" s="2">
        <v>44641</v>
      </c>
      <c r="M1938" s="1">
        <f>Tabla1_Resueltas[[#This Row],[Resuelta]]-Tabla1_Resueltas[[#This Row],[Creada]]</f>
        <v>20</v>
      </c>
      <c r="N1938" s="1">
        <f>Tabla1_Resueltas[[#This Row],[Fecha Fin Escalado]]-Tabla1_Resueltas[[#This Row],[Fecha Inicio Escalado]]</f>
        <v>7</v>
      </c>
      <c r="O1938" s="1">
        <f>YEAR(Tabla1_Resueltas[[#This Row],[Resuelta]])</f>
        <v>2022</v>
      </c>
      <c r="P1938" s="1">
        <f>MONTH(Tabla1_Resueltas[[#This Row],[Resuelta]])</f>
        <v>3</v>
      </c>
      <c r="Q1938" s="1">
        <f>_xlfn.PERCENTILE.INC(Tabla1_Resueltas[CicleTime],0.85)</f>
        <v>28</v>
      </c>
      <c r="R1938" s="1">
        <f>_xlfn.PERCENTILE.INC(Tabla1_Resueltas[CicleTime],0.7)</f>
        <v>9</v>
      </c>
      <c r="S1938" s="1">
        <f>_xlfn.PERCENTILE.INC(Tabla1_Resueltas[CicleTime],0.5)</f>
        <v>3</v>
      </c>
    </row>
    <row r="1939" spans="1:19" x14ac:dyDescent="0.35">
      <c r="A1939" t="s">
        <v>19</v>
      </c>
      <c r="B1939" t="s">
        <v>2090</v>
      </c>
      <c r="C1939" t="s">
        <v>18</v>
      </c>
      <c r="D1939" t="s">
        <v>132</v>
      </c>
      <c r="E1939" t="s">
        <v>1990</v>
      </c>
      <c r="F1939">
        <v>4650283</v>
      </c>
      <c r="G1939" s="2">
        <v>44621</v>
      </c>
      <c r="H1939" s="2">
        <v>44639</v>
      </c>
      <c r="I1939" s="2"/>
      <c r="J1939" s="2"/>
      <c r="K1939" t="s">
        <v>1037</v>
      </c>
      <c r="L1939" s="2">
        <v>44624</v>
      </c>
      <c r="M1939" s="1">
        <f>Tabla1_Resueltas[[#This Row],[Resuelta]]-Tabla1_Resueltas[[#This Row],[Creada]]</f>
        <v>3</v>
      </c>
      <c r="N1939" s="1">
        <f>Tabla1_Resueltas[[#This Row],[Fecha Fin Escalado]]-Tabla1_Resueltas[[#This Row],[Fecha Inicio Escalado]]</f>
        <v>0</v>
      </c>
      <c r="O1939" s="1">
        <f>YEAR(Tabla1_Resueltas[[#This Row],[Resuelta]])</f>
        <v>2022</v>
      </c>
      <c r="P1939" s="1">
        <f>MONTH(Tabla1_Resueltas[[#This Row],[Resuelta]])</f>
        <v>3</v>
      </c>
      <c r="Q1939" s="1">
        <f>_xlfn.PERCENTILE.INC(Tabla1_Resueltas[CicleTime],0.85)</f>
        <v>28</v>
      </c>
      <c r="R1939" s="1">
        <f>_xlfn.PERCENTILE.INC(Tabla1_Resueltas[CicleTime],0.7)</f>
        <v>9</v>
      </c>
      <c r="S1939" s="1">
        <f>_xlfn.PERCENTILE.INC(Tabla1_Resueltas[CicleTime],0.5)</f>
        <v>3</v>
      </c>
    </row>
    <row r="1940" spans="1:19" x14ac:dyDescent="0.35">
      <c r="A1940" t="s">
        <v>19</v>
      </c>
      <c r="B1940" t="s">
        <v>2090</v>
      </c>
      <c r="C1940" t="s">
        <v>20</v>
      </c>
      <c r="D1940" t="s">
        <v>132</v>
      </c>
      <c r="E1940" t="s">
        <v>1991</v>
      </c>
      <c r="F1940">
        <v>4650087</v>
      </c>
      <c r="G1940" s="2">
        <v>44621</v>
      </c>
      <c r="H1940" s="2">
        <v>44623</v>
      </c>
      <c r="I1940" s="2"/>
      <c r="J1940" s="2"/>
      <c r="K1940" t="s">
        <v>1037</v>
      </c>
      <c r="L1940" s="2">
        <v>44623</v>
      </c>
      <c r="M1940" s="1">
        <f>Tabla1_Resueltas[[#This Row],[Resuelta]]-Tabla1_Resueltas[[#This Row],[Creada]]</f>
        <v>2</v>
      </c>
      <c r="N1940" s="1">
        <f>Tabla1_Resueltas[[#This Row],[Fecha Fin Escalado]]-Tabla1_Resueltas[[#This Row],[Fecha Inicio Escalado]]</f>
        <v>0</v>
      </c>
      <c r="O1940" s="1">
        <f>YEAR(Tabla1_Resueltas[[#This Row],[Resuelta]])</f>
        <v>2022</v>
      </c>
      <c r="P1940" s="1">
        <f>MONTH(Tabla1_Resueltas[[#This Row],[Resuelta]])</f>
        <v>3</v>
      </c>
      <c r="Q1940" s="1">
        <f>_xlfn.PERCENTILE.INC(Tabla1_Resueltas[CicleTime],0.85)</f>
        <v>28</v>
      </c>
      <c r="R1940" s="1">
        <f>_xlfn.PERCENTILE.INC(Tabla1_Resueltas[CicleTime],0.7)</f>
        <v>9</v>
      </c>
      <c r="S1940" s="1">
        <f>_xlfn.PERCENTILE.INC(Tabla1_Resueltas[CicleTime],0.5)</f>
        <v>3</v>
      </c>
    </row>
    <row r="1941" spans="1:19" x14ac:dyDescent="0.35">
      <c r="A1941" t="s">
        <v>19</v>
      </c>
      <c r="B1941" t="s">
        <v>2090</v>
      </c>
      <c r="C1941" t="s">
        <v>18</v>
      </c>
      <c r="D1941" t="s">
        <v>132</v>
      </c>
      <c r="E1941" t="s">
        <v>1992</v>
      </c>
      <c r="F1941">
        <v>4647397</v>
      </c>
      <c r="G1941" s="2">
        <v>44621</v>
      </c>
      <c r="H1941" s="2">
        <v>44639</v>
      </c>
      <c r="I1941" s="2"/>
      <c r="J1941" s="2"/>
      <c r="K1941" t="s">
        <v>1037</v>
      </c>
      <c r="L1941" s="2">
        <v>44624</v>
      </c>
      <c r="M1941" s="1">
        <f>Tabla1_Resueltas[[#This Row],[Resuelta]]-Tabla1_Resueltas[[#This Row],[Creada]]</f>
        <v>3</v>
      </c>
      <c r="N1941" s="1">
        <f>Tabla1_Resueltas[[#This Row],[Fecha Fin Escalado]]-Tabla1_Resueltas[[#This Row],[Fecha Inicio Escalado]]</f>
        <v>0</v>
      </c>
      <c r="O1941" s="1">
        <f>YEAR(Tabla1_Resueltas[[#This Row],[Resuelta]])</f>
        <v>2022</v>
      </c>
      <c r="P1941" s="1">
        <f>MONTH(Tabla1_Resueltas[[#This Row],[Resuelta]])</f>
        <v>3</v>
      </c>
      <c r="Q1941" s="1">
        <f>_xlfn.PERCENTILE.INC(Tabla1_Resueltas[CicleTime],0.85)</f>
        <v>28</v>
      </c>
      <c r="R1941" s="1">
        <f>_xlfn.PERCENTILE.INC(Tabla1_Resueltas[CicleTime],0.7)</f>
        <v>9</v>
      </c>
      <c r="S1941" s="1">
        <f>_xlfn.PERCENTILE.INC(Tabla1_Resueltas[CicleTime],0.5)</f>
        <v>3</v>
      </c>
    </row>
    <row r="1942" spans="1:19" x14ac:dyDescent="0.35">
      <c r="A1942" t="s">
        <v>19</v>
      </c>
      <c r="B1942" t="s">
        <v>2090</v>
      </c>
      <c r="C1942" t="s">
        <v>36</v>
      </c>
      <c r="D1942" t="s">
        <v>132</v>
      </c>
      <c r="E1942" t="s">
        <v>1993</v>
      </c>
      <c r="F1942">
        <v>4647466</v>
      </c>
      <c r="G1942" s="2">
        <v>44620</v>
      </c>
      <c r="H1942" s="2">
        <v>44646</v>
      </c>
      <c r="I1942" s="2"/>
      <c r="J1942" s="2"/>
      <c r="K1942" t="s">
        <v>1037</v>
      </c>
      <c r="L1942" s="2">
        <v>44630</v>
      </c>
      <c r="M1942" s="1">
        <f>Tabla1_Resueltas[[#This Row],[Resuelta]]-Tabla1_Resueltas[[#This Row],[Creada]]</f>
        <v>10</v>
      </c>
      <c r="N1942" s="1">
        <f>Tabla1_Resueltas[[#This Row],[Fecha Fin Escalado]]-Tabla1_Resueltas[[#This Row],[Fecha Inicio Escalado]]</f>
        <v>0</v>
      </c>
      <c r="O1942" s="1">
        <f>YEAR(Tabla1_Resueltas[[#This Row],[Resuelta]])</f>
        <v>2022</v>
      </c>
      <c r="P1942" s="1">
        <f>MONTH(Tabla1_Resueltas[[#This Row],[Resuelta]])</f>
        <v>3</v>
      </c>
      <c r="Q1942" s="1">
        <f>_xlfn.PERCENTILE.INC(Tabla1_Resueltas[CicleTime],0.85)</f>
        <v>28</v>
      </c>
      <c r="R1942" s="1">
        <f>_xlfn.PERCENTILE.INC(Tabla1_Resueltas[CicleTime],0.7)</f>
        <v>9</v>
      </c>
      <c r="S1942" s="1">
        <f>_xlfn.PERCENTILE.INC(Tabla1_Resueltas[CicleTime],0.5)</f>
        <v>3</v>
      </c>
    </row>
    <row r="1943" spans="1:19" x14ac:dyDescent="0.35">
      <c r="A1943" t="s">
        <v>19</v>
      </c>
      <c r="B1943" t="s">
        <v>2086</v>
      </c>
      <c r="C1943" t="s">
        <v>20</v>
      </c>
      <c r="D1943" t="s">
        <v>132</v>
      </c>
      <c r="E1943" t="s">
        <v>1994</v>
      </c>
      <c r="F1943">
        <v>4645995</v>
      </c>
      <c r="G1943" s="2">
        <v>44620</v>
      </c>
      <c r="H1943" s="2">
        <v>44638</v>
      </c>
      <c r="I1943" s="2">
        <v>44620</v>
      </c>
      <c r="J1943" s="2">
        <v>44622</v>
      </c>
      <c r="K1943" t="s">
        <v>1037</v>
      </c>
      <c r="L1943" s="2">
        <v>44622</v>
      </c>
      <c r="M1943" s="1">
        <f>Tabla1_Resueltas[[#This Row],[Resuelta]]-Tabla1_Resueltas[[#This Row],[Creada]]</f>
        <v>2</v>
      </c>
      <c r="N1943" s="1">
        <f>Tabla1_Resueltas[[#This Row],[Fecha Fin Escalado]]-Tabla1_Resueltas[[#This Row],[Fecha Inicio Escalado]]</f>
        <v>2</v>
      </c>
      <c r="O1943" s="1">
        <f>YEAR(Tabla1_Resueltas[[#This Row],[Resuelta]])</f>
        <v>2022</v>
      </c>
      <c r="P1943" s="1">
        <f>MONTH(Tabla1_Resueltas[[#This Row],[Resuelta]])</f>
        <v>3</v>
      </c>
      <c r="Q1943" s="1">
        <f>_xlfn.PERCENTILE.INC(Tabla1_Resueltas[CicleTime],0.85)</f>
        <v>28</v>
      </c>
      <c r="R1943" s="1">
        <f>_xlfn.PERCENTILE.INC(Tabla1_Resueltas[CicleTime],0.7)</f>
        <v>9</v>
      </c>
      <c r="S1943" s="1">
        <f>_xlfn.PERCENTILE.INC(Tabla1_Resueltas[CicleTime],0.5)</f>
        <v>3</v>
      </c>
    </row>
    <row r="1944" spans="1:19" x14ac:dyDescent="0.35">
      <c r="A1944" t="s">
        <v>19</v>
      </c>
      <c r="B1944" t="s">
        <v>2084</v>
      </c>
      <c r="C1944" t="s">
        <v>36</v>
      </c>
      <c r="D1944" t="s">
        <v>132</v>
      </c>
      <c r="E1944" t="s">
        <v>1995</v>
      </c>
      <c r="F1944">
        <v>4645728</v>
      </c>
      <c r="G1944" s="2">
        <v>44620</v>
      </c>
      <c r="H1944" s="2">
        <v>44653</v>
      </c>
      <c r="I1944" s="2"/>
      <c r="J1944" s="2"/>
      <c r="K1944" t="s">
        <v>1037</v>
      </c>
      <c r="L1944" s="2">
        <v>44637</v>
      </c>
      <c r="M1944" s="1">
        <f>Tabla1_Resueltas[[#This Row],[Resuelta]]-Tabla1_Resueltas[[#This Row],[Creada]]</f>
        <v>17</v>
      </c>
      <c r="N1944" s="1">
        <f>Tabla1_Resueltas[[#This Row],[Fecha Fin Escalado]]-Tabla1_Resueltas[[#This Row],[Fecha Inicio Escalado]]</f>
        <v>0</v>
      </c>
      <c r="O1944" s="1">
        <f>YEAR(Tabla1_Resueltas[[#This Row],[Resuelta]])</f>
        <v>2022</v>
      </c>
      <c r="P1944" s="1">
        <f>MONTH(Tabla1_Resueltas[[#This Row],[Resuelta]])</f>
        <v>3</v>
      </c>
      <c r="Q1944" s="1">
        <f>_xlfn.PERCENTILE.INC(Tabla1_Resueltas[CicleTime],0.85)</f>
        <v>28</v>
      </c>
      <c r="R1944" s="1">
        <f>_xlfn.PERCENTILE.INC(Tabla1_Resueltas[CicleTime],0.7)</f>
        <v>9</v>
      </c>
      <c r="S1944" s="1">
        <f>_xlfn.PERCENTILE.INC(Tabla1_Resueltas[CicleTime],0.5)</f>
        <v>3</v>
      </c>
    </row>
    <row r="1945" spans="1:19" x14ac:dyDescent="0.35">
      <c r="A1945" t="s">
        <v>17</v>
      </c>
      <c r="B1945" t="s">
        <v>2091</v>
      </c>
      <c r="C1945" t="s">
        <v>36</v>
      </c>
      <c r="D1945" t="s">
        <v>132</v>
      </c>
      <c r="E1945" t="s">
        <v>1996</v>
      </c>
      <c r="F1945">
        <v>4644463</v>
      </c>
      <c r="G1945" s="2">
        <v>44620</v>
      </c>
      <c r="H1945" s="2">
        <v>44644</v>
      </c>
      <c r="I1945" s="2"/>
      <c r="J1945" s="2"/>
      <c r="K1945" t="s">
        <v>1037</v>
      </c>
      <c r="L1945" s="2">
        <v>44628</v>
      </c>
      <c r="M1945" s="1">
        <f>Tabla1_Resueltas[[#This Row],[Resuelta]]-Tabla1_Resueltas[[#This Row],[Creada]]</f>
        <v>8</v>
      </c>
      <c r="N1945" s="1">
        <f>Tabla1_Resueltas[[#This Row],[Fecha Fin Escalado]]-Tabla1_Resueltas[[#This Row],[Fecha Inicio Escalado]]</f>
        <v>0</v>
      </c>
      <c r="O1945" s="1">
        <f>YEAR(Tabla1_Resueltas[[#This Row],[Resuelta]])</f>
        <v>2022</v>
      </c>
      <c r="P1945" s="1">
        <f>MONTH(Tabla1_Resueltas[[#This Row],[Resuelta]])</f>
        <v>3</v>
      </c>
      <c r="Q1945" s="1">
        <f>_xlfn.PERCENTILE.INC(Tabla1_Resueltas[CicleTime],0.85)</f>
        <v>28</v>
      </c>
      <c r="R1945" s="1">
        <f>_xlfn.PERCENTILE.INC(Tabla1_Resueltas[CicleTime],0.7)</f>
        <v>9</v>
      </c>
      <c r="S1945" s="1">
        <f>_xlfn.PERCENTILE.INC(Tabla1_Resueltas[CicleTime],0.5)</f>
        <v>3</v>
      </c>
    </row>
    <row r="1946" spans="1:19" x14ac:dyDescent="0.35">
      <c r="A1946" t="s">
        <v>17</v>
      </c>
      <c r="B1946" t="s">
        <v>2091</v>
      </c>
      <c r="C1946" t="s">
        <v>36</v>
      </c>
      <c r="D1946" t="s">
        <v>132</v>
      </c>
      <c r="E1946" t="s">
        <v>1997</v>
      </c>
      <c r="F1946">
        <v>4644418</v>
      </c>
      <c r="G1946" s="2">
        <v>44620</v>
      </c>
      <c r="H1946" s="2">
        <v>44639</v>
      </c>
      <c r="I1946" s="2"/>
      <c r="J1946" s="2"/>
      <c r="K1946" t="s">
        <v>1037</v>
      </c>
      <c r="L1946" s="2">
        <v>44624</v>
      </c>
      <c r="M1946" s="1">
        <f>Tabla1_Resueltas[[#This Row],[Resuelta]]-Tabla1_Resueltas[[#This Row],[Creada]]</f>
        <v>4</v>
      </c>
      <c r="N1946" s="1">
        <f>Tabla1_Resueltas[[#This Row],[Fecha Fin Escalado]]-Tabla1_Resueltas[[#This Row],[Fecha Inicio Escalado]]</f>
        <v>0</v>
      </c>
      <c r="O1946" s="1">
        <f>YEAR(Tabla1_Resueltas[[#This Row],[Resuelta]])</f>
        <v>2022</v>
      </c>
      <c r="P1946" s="1">
        <f>MONTH(Tabla1_Resueltas[[#This Row],[Resuelta]])</f>
        <v>3</v>
      </c>
      <c r="Q1946" s="1">
        <f>_xlfn.PERCENTILE.INC(Tabla1_Resueltas[CicleTime],0.85)</f>
        <v>28</v>
      </c>
      <c r="R1946" s="1">
        <f>_xlfn.PERCENTILE.INC(Tabla1_Resueltas[CicleTime],0.7)</f>
        <v>9</v>
      </c>
      <c r="S1946" s="1">
        <f>_xlfn.PERCENTILE.INC(Tabla1_Resueltas[CicleTime],0.5)</f>
        <v>3</v>
      </c>
    </row>
    <row r="1947" spans="1:19" x14ac:dyDescent="0.35">
      <c r="A1947" t="s">
        <v>19</v>
      </c>
      <c r="B1947" t="s">
        <v>2086</v>
      </c>
      <c r="C1947" t="s">
        <v>20</v>
      </c>
      <c r="D1947" t="s">
        <v>132</v>
      </c>
      <c r="E1947" t="s">
        <v>1998</v>
      </c>
      <c r="F1947">
        <v>4642708</v>
      </c>
      <c r="G1947" s="2">
        <v>44620</v>
      </c>
      <c r="H1947" s="2">
        <v>44665</v>
      </c>
      <c r="I1947" s="2">
        <v>44620</v>
      </c>
      <c r="J1947" s="2">
        <v>44629</v>
      </c>
      <c r="K1947" t="s">
        <v>1037</v>
      </c>
      <c r="L1947" s="2">
        <v>44649</v>
      </c>
      <c r="M1947" s="1">
        <f>Tabla1_Resueltas[[#This Row],[Resuelta]]-Tabla1_Resueltas[[#This Row],[Creada]]</f>
        <v>29</v>
      </c>
      <c r="N1947" s="1">
        <f>Tabla1_Resueltas[[#This Row],[Fecha Fin Escalado]]-Tabla1_Resueltas[[#This Row],[Fecha Inicio Escalado]]</f>
        <v>9</v>
      </c>
      <c r="O1947" s="1">
        <f>YEAR(Tabla1_Resueltas[[#This Row],[Resuelta]])</f>
        <v>2022</v>
      </c>
      <c r="P1947" s="1">
        <f>MONTH(Tabla1_Resueltas[[#This Row],[Resuelta]])</f>
        <v>3</v>
      </c>
      <c r="Q1947" s="1">
        <f>_xlfn.PERCENTILE.INC(Tabla1_Resueltas[CicleTime],0.85)</f>
        <v>28</v>
      </c>
      <c r="R1947" s="1">
        <f>_xlfn.PERCENTILE.INC(Tabla1_Resueltas[CicleTime],0.7)</f>
        <v>9</v>
      </c>
      <c r="S1947" s="1">
        <f>_xlfn.PERCENTILE.INC(Tabla1_Resueltas[CicleTime],0.5)</f>
        <v>3</v>
      </c>
    </row>
    <row r="1948" spans="1:19" x14ac:dyDescent="0.35">
      <c r="A1948" t="s">
        <v>17</v>
      </c>
      <c r="B1948" t="s">
        <v>2107</v>
      </c>
      <c r="C1948" t="s">
        <v>18</v>
      </c>
      <c r="D1948" t="s">
        <v>132</v>
      </c>
      <c r="E1948" t="s">
        <v>1999</v>
      </c>
      <c r="F1948">
        <v>4631438</v>
      </c>
      <c r="G1948" s="2">
        <v>44616</v>
      </c>
      <c r="H1948" s="2">
        <v>44642</v>
      </c>
      <c r="I1948" s="2"/>
      <c r="J1948" s="2"/>
      <c r="K1948" t="s">
        <v>1037</v>
      </c>
      <c r="L1948" s="2">
        <v>44627</v>
      </c>
      <c r="M1948" s="1">
        <f>Tabla1_Resueltas[[#This Row],[Resuelta]]-Tabla1_Resueltas[[#This Row],[Creada]]</f>
        <v>11</v>
      </c>
      <c r="N1948" s="1">
        <f>Tabla1_Resueltas[[#This Row],[Fecha Fin Escalado]]-Tabla1_Resueltas[[#This Row],[Fecha Inicio Escalado]]</f>
        <v>0</v>
      </c>
      <c r="O1948" s="1">
        <f>YEAR(Tabla1_Resueltas[[#This Row],[Resuelta]])</f>
        <v>2022</v>
      </c>
      <c r="P1948" s="1">
        <f>MONTH(Tabla1_Resueltas[[#This Row],[Resuelta]])</f>
        <v>3</v>
      </c>
      <c r="Q1948" s="1">
        <f>_xlfn.PERCENTILE.INC(Tabla1_Resueltas[CicleTime],0.85)</f>
        <v>28</v>
      </c>
      <c r="R1948" s="1">
        <f>_xlfn.PERCENTILE.INC(Tabla1_Resueltas[CicleTime],0.7)</f>
        <v>9</v>
      </c>
      <c r="S1948" s="1">
        <f>_xlfn.PERCENTILE.INC(Tabla1_Resueltas[CicleTime],0.5)</f>
        <v>3</v>
      </c>
    </row>
    <row r="1949" spans="1:19" x14ac:dyDescent="0.35">
      <c r="A1949" t="s">
        <v>19</v>
      </c>
      <c r="B1949" t="s">
        <v>2084</v>
      </c>
      <c r="C1949" t="s">
        <v>18</v>
      </c>
      <c r="D1949" t="s">
        <v>132</v>
      </c>
      <c r="E1949" t="s">
        <v>2000</v>
      </c>
      <c r="F1949">
        <v>4630722</v>
      </c>
      <c r="G1949" s="2">
        <v>44616</v>
      </c>
      <c r="H1949" s="2">
        <v>44665</v>
      </c>
      <c r="I1949" s="2">
        <v>44649</v>
      </c>
      <c r="J1949" s="2">
        <v>44649</v>
      </c>
      <c r="K1949" t="s">
        <v>1037</v>
      </c>
      <c r="L1949" s="2">
        <v>44649</v>
      </c>
      <c r="M1949" s="1">
        <f>Tabla1_Resueltas[[#This Row],[Resuelta]]-Tabla1_Resueltas[[#This Row],[Creada]]</f>
        <v>33</v>
      </c>
      <c r="N1949" s="1">
        <f>Tabla1_Resueltas[[#This Row],[Fecha Fin Escalado]]-Tabla1_Resueltas[[#This Row],[Fecha Inicio Escalado]]</f>
        <v>0</v>
      </c>
      <c r="O1949" s="1">
        <f>YEAR(Tabla1_Resueltas[[#This Row],[Resuelta]])</f>
        <v>2022</v>
      </c>
      <c r="P1949" s="1">
        <f>MONTH(Tabla1_Resueltas[[#This Row],[Resuelta]])</f>
        <v>3</v>
      </c>
      <c r="Q1949" s="1">
        <f>_xlfn.PERCENTILE.INC(Tabla1_Resueltas[CicleTime],0.85)</f>
        <v>28</v>
      </c>
      <c r="R1949" s="1">
        <f>_xlfn.PERCENTILE.INC(Tabla1_Resueltas[CicleTime],0.7)</f>
        <v>9</v>
      </c>
      <c r="S1949" s="1">
        <f>_xlfn.PERCENTILE.INC(Tabla1_Resueltas[CicleTime],0.5)</f>
        <v>3</v>
      </c>
    </row>
    <row r="1950" spans="1:19" x14ac:dyDescent="0.35">
      <c r="A1950" t="s">
        <v>19</v>
      </c>
      <c r="B1950" t="s">
        <v>2086</v>
      </c>
      <c r="C1950" t="s">
        <v>20</v>
      </c>
      <c r="D1950" t="s">
        <v>132</v>
      </c>
      <c r="E1950" t="s">
        <v>2001</v>
      </c>
      <c r="F1950">
        <v>4629733</v>
      </c>
      <c r="G1950" s="2">
        <v>44616</v>
      </c>
      <c r="H1950" s="2">
        <v>44658</v>
      </c>
      <c r="I1950" s="2">
        <v>44616</v>
      </c>
      <c r="J1950" s="2">
        <v>44642</v>
      </c>
      <c r="K1950" t="s">
        <v>1037</v>
      </c>
      <c r="L1950" s="2">
        <v>44642</v>
      </c>
      <c r="M1950" s="1">
        <f>Tabla1_Resueltas[[#This Row],[Resuelta]]-Tabla1_Resueltas[[#This Row],[Creada]]</f>
        <v>26</v>
      </c>
      <c r="N1950" s="1">
        <f>Tabla1_Resueltas[[#This Row],[Fecha Fin Escalado]]-Tabla1_Resueltas[[#This Row],[Fecha Inicio Escalado]]</f>
        <v>26</v>
      </c>
      <c r="O1950" s="1">
        <f>YEAR(Tabla1_Resueltas[[#This Row],[Resuelta]])</f>
        <v>2022</v>
      </c>
      <c r="P1950" s="1">
        <f>MONTH(Tabla1_Resueltas[[#This Row],[Resuelta]])</f>
        <v>3</v>
      </c>
      <c r="Q1950" s="1">
        <f>_xlfn.PERCENTILE.INC(Tabla1_Resueltas[CicleTime],0.85)</f>
        <v>28</v>
      </c>
      <c r="R1950" s="1">
        <f>_xlfn.PERCENTILE.INC(Tabla1_Resueltas[CicleTime],0.7)</f>
        <v>9</v>
      </c>
      <c r="S1950" s="1">
        <f>_xlfn.PERCENTILE.INC(Tabla1_Resueltas[CicleTime],0.5)</f>
        <v>3</v>
      </c>
    </row>
    <row r="1951" spans="1:19" x14ac:dyDescent="0.35">
      <c r="A1951" t="s">
        <v>19</v>
      </c>
      <c r="B1951" t="s">
        <v>2090</v>
      </c>
      <c r="C1951" t="s">
        <v>36</v>
      </c>
      <c r="D1951" t="s">
        <v>132</v>
      </c>
      <c r="E1951" t="s">
        <v>2002</v>
      </c>
      <c r="F1951">
        <v>4629084</v>
      </c>
      <c r="G1951" s="2">
        <v>44616</v>
      </c>
      <c r="H1951" s="2">
        <v>44646</v>
      </c>
      <c r="I1951" s="2"/>
      <c r="J1951" s="2"/>
      <c r="K1951" t="s">
        <v>1037</v>
      </c>
      <c r="L1951" s="2">
        <v>44630</v>
      </c>
      <c r="M1951" s="1">
        <f>Tabla1_Resueltas[[#This Row],[Resuelta]]-Tabla1_Resueltas[[#This Row],[Creada]]</f>
        <v>14</v>
      </c>
      <c r="N1951" s="1">
        <f>Tabla1_Resueltas[[#This Row],[Fecha Fin Escalado]]-Tabla1_Resueltas[[#This Row],[Fecha Inicio Escalado]]</f>
        <v>0</v>
      </c>
      <c r="O1951" s="1">
        <f>YEAR(Tabla1_Resueltas[[#This Row],[Resuelta]])</f>
        <v>2022</v>
      </c>
      <c r="P1951" s="1">
        <f>MONTH(Tabla1_Resueltas[[#This Row],[Resuelta]])</f>
        <v>3</v>
      </c>
      <c r="Q1951" s="1">
        <f>_xlfn.PERCENTILE.INC(Tabla1_Resueltas[CicleTime],0.85)</f>
        <v>28</v>
      </c>
      <c r="R1951" s="1">
        <f>_xlfn.PERCENTILE.INC(Tabla1_Resueltas[CicleTime],0.7)</f>
        <v>9</v>
      </c>
      <c r="S1951" s="1">
        <f>_xlfn.PERCENTILE.INC(Tabla1_Resueltas[CicleTime],0.5)</f>
        <v>3</v>
      </c>
    </row>
    <row r="1952" spans="1:19" x14ac:dyDescent="0.35">
      <c r="A1952" t="s">
        <v>19</v>
      </c>
      <c r="B1952" t="s">
        <v>2090</v>
      </c>
      <c r="C1952" t="s">
        <v>18</v>
      </c>
      <c r="D1952" t="s">
        <v>132</v>
      </c>
      <c r="E1952" t="s">
        <v>2003</v>
      </c>
      <c r="F1952">
        <v>4627491</v>
      </c>
      <c r="G1952" s="2">
        <v>44615</v>
      </c>
      <c r="H1952" s="2">
        <v>44638</v>
      </c>
      <c r="I1952" s="2"/>
      <c r="J1952" s="2"/>
      <c r="K1952" t="s">
        <v>1037</v>
      </c>
      <c r="L1952" s="2">
        <v>44622</v>
      </c>
      <c r="M1952" s="1">
        <f>Tabla1_Resueltas[[#This Row],[Resuelta]]-Tabla1_Resueltas[[#This Row],[Creada]]</f>
        <v>7</v>
      </c>
      <c r="N1952" s="1">
        <f>Tabla1_Resueltas[[#This Row],[Fecha Fin Escalado]]-Tabla1_Resueltas[[#This Row],[Fecha Inicio Escalado]]</f>
        <v>0</v>
      </c>
      <c r="O1952" s="1">
        <f>YEAR(Tabla1_Resueltas[[#This Row],[Resuelta]])</f>
        <v>2022</v>
      </c>
      <c r="P1952" s="1">
        <f>MONTH(Tabla1_Resueltas[[#This Row],[Resuelta]])</f>
        <v>3</v>
      </c>
      <c r="Q1952" s="1">
        <f>_xlfn.PERCENTILE.INC(Tabla1_Resueltas[CicleTime],0.85)</f>
        <v>28</v>
      </c>
      <c r="R1952" s="1">
        <f>_xlfn.PERCENTILE.INC(Tabla1_Resueltas[CicleTime],0.7)</f>
        <v>9</v>
      </c>
      <c r="S1952" s="1">
        <f>_xlfn.PERCENTILE.INC(Tabla1_Resueltas[CicleTime],0.5)</f>
        <v>3</v>
      </c>
    </row>
    <row r="1953" spans="1:19" x14ac:dyDescent="0.35">
      <c r="A1953" t="s">
        <v>19</v>
      </c>
      <c r="B1953" t="s">
        <v>2090</v>
      </c>
      <c r="C1953" t="s">
        <v>18</v>
      </c>
      <c r="D1953" t="s">
        <v>132</v>
      </c>
      <c r="E1953" t="s">
        <v>2004</v>
      </c>
      <c r="F1953">
        <v>4626861</v>
      </c>
      <c r="G1953" s="2">
        <v>44615</v>
      </c>
      <c r="H1953" s="2">
        <v>44646</v>
      </c>
      <c r="I1953" s="2"/>
      <c r="J1953" s="2"/>
      <c r="K1953" t="s">
        <v>1037</v>
      </c>
      <c r="L1953" s="2">
        <v>44630</v>
      </c>
      <c r="M1953" s="1">
        <f>Tabla1_Resueltas[[#This Row],[Resuelta]]-Tabla1_Resueltas[[#This Row],[Creada]]</f>
        <v>15</v>
      </c>
      <c r="N1953" s="1">
        <f>Tabla1_Resueltas[[#This Row],[Fecha Fin Escalado]]-Tabla1_Resueltas[[#This Row],[Fecha Inicio Escalado]]</f>
        <v>0</v>
      </c>
      <c r="O1953" s="1">
        <f>YEAR(Tabla1_Resueltas[[#This Row],[Resuelta]])</f>
        <v>2022</v>
      </c>
      <c r="P1953" s="1">
        <f>MONTH(Tabla1_Resueltas[[#This Row],[Resuelta]])</f>
        <v>3</v>
      </c>
      <c r="Q1953" s="1">
        <f>_xlfn.PERCENTILE.INC(Tabla1_Resueltas[CicleTime],0.85)</f>
        <v>28</v>
      </c>
      <c r="R1953" s="1">
        <f>_xlfn.PERCENTILE.INC(Tabla1_Resueltas[CicleTime],0.7)</f>
        <v>9</v>
      </c>
      <c r="S1953" s="1">
        <f>_xlfn.PERCENTILE.INC(Tabla1_Resueltas[CicleTime],0.5)</f>
        <v>3</v>
      </c>
    </row>
    <row r="1954" spans="1:19" x14ac:dyDescent="0.35">
      <c r="A1954" t="s">
        <v>19</v>
      </c>
      <c r="B1954" t="s">
        <v>2090</v>
      </c>
      <c r="C1954" t="s">
        <v>18</v>
      </c>
      <c r="D1954" t="s">
        <v>132</v>
      </c>
      <c r="E1954" t="s">
        <v>2005</v>
      </c>
      <c r="F1954">
        <v>4626594</v>
      </c>
      <c r="G1954" s="2">
        <v>44615</v>
      </c>
      <c r="H1954" s="2">
        <v>44638</v>
      </c>
      <c r="I1954" s="2"/>
      <c r="J1954" s="2"/>
      <c r="K1954" t="s">
        <v>1037</v>
      </c>
      <c r="L1954" s="2">
        <v>44622</v>
      </c>
      <c r="M1954" s="1">
        <f>Tabla1_Resueltas[[#This Row],[Resuelta]]-Tabla1_Resueltas[[#This Row],[Creada]]</f>
        <v>7</v>
      </c>
      <c r="N1954" s="1">
        <f>Tabla1_Resueltas[[#This Row],[Fecha Fin Escalado]]-Tabla1_Resueltas[[#This Row],[Fecha Inicio Escalado]]</f>
        <v>0</v>
      </c>
      <c r="O1954" s="1">
        <f>YEAR(Tabla1_Resueltas[[#This Row],[Resuelta]])</f>
        <v>2022</v>
      </c>
      <c r="P1954" s="1">
        <f>MONTH(Tabla1_Resueltas[[#This Row],[Resuelta]])</f>
        <v>3</v>
      </c>
      <c r="Q1954" s="1">
        <f>_xlfn.PERCENTILE.INC(Tabla1_Resueltas[CicleTime],0.85)</f>
        <v>28</v>
      </c>
      <c r="R1954" s="1">
        <f>_xlfn.PERCENTILE.INC(Tabla1_Resueltas[CicleTime],0.7)</f>
        <v>9</v>
      </c>
      <c r="S1954" s="1">
        <f>_xlfn.PERCENTILE.INC(Tabla1_Resueltas[CicleTime],0.5)</f>
        <v>3</v>
      </c>
    </row>
    <row r="1955" spans="1:19" x14ac:dyDescent="0.35">
      <c r="A1955" t="s">
        <v>19</v>
      </c>
      <c r="B1955" t="s">
        <v>2090</v>
      </c>
      <c r="C1955" t="s">
        <v>18</v>
      </c>
      <c r="D1955" t="s">
        <v>132</v>
      </c>
      <c r="E1955" t="s">
        <v>2006</v>
      </c>
      <c r="F1955">
        <v>4624649</v>
      </c>
      <c r="G1955" s="2">
        <v>44615</v>
      </c>
      <c r="H1955" s="2">
        <v>44638</v>
      </c>
      <c r="I1955" s="2"/>
      <c r="J1955" s="2"/>
      <c r="K1955" t="s">
        <v>1037</v>
      </c>
      <c r="L1955" s="2">
        <v>44622</v>
      </c>
      <c r="M1955" s="1">
        <f>Tabla1_Resueltas[[#This Row],[Resuelta]]-Tabla1_Resueltas[[#This Row],[Creada]]</f>
        <v>7</v>
      </c>
      <c r="N1955" s="1">
        <f>Tabla1_Resueltas[[#This Row],[Fecha Fin Escalado]]-Tabla1_Resueltas[[#This Row],[Fecha Inicio Escalado]]</f>
        <v>0</v>
      </c>
      <c r="O1955" s="1">
        <f>YEAR(Tabla1_Resueltas[[#This Row],[Resuelta]])</f>
        <v>2022</v>
      </c>
      <c r="P1955" s="1">
        <f>MONTH(Tabla1_Resueltas[[#This Row],[Resuelta]])</f>
        <v>3</v>
      </c>
      <c r="Q1955" s="1">
        <f>_xlfn.PERCENTILE.INC(Tabla1_Resueltas[CicleTime],0.85)</f>
        <v>28</v>
      </c>
      <c r="R1955" s="1">
        <f>_xlfn.PERCENTILE.INC(Tabla1_Resueltas[CicleTime],0.7)</f>
        <v>9</v>
      </c>
      <c r="S1955" s="1">
        <f>_xlfn.PERCENTILE.INC(Tabla1_Resueltas[CicleTime],0.5)</f>
        <v>3</v>
      </c>
    </row>
    <row r="1956" spans="1:19" x14ac:dyDescent="0.35">
      <c r="A1956" t="s">
        <v>19</v>
      </c>
      <c r="B1956" t="s">
        <v>2088</v>
      </c>
      <c r="C1956" t="s">
        <v>20</v>
      </c>
      <c r="D1956" t="s">
        <v>132</v>
      </c>
      <c r="E1956" t="s">
        <v>2007</v>
      </c>
      <c r="F1956">
        <v>4623036</v>
      </c>
      <c r="G1956" s="2">
        <v>44615</v>
      </c>
      <c r="H1956" s="2">
        <v>44665</v>
      </c>
      <c r="I1956" s="2">
        <v>44615</v>
      </c>
      <c r="J1956" s="2">
        <v>44649</v>
      </c>
      <c r="K1956" t="s">
        <v>1037</v>
      </c>
      <c r="L1956" s="2">
        <v>44649</v>
      </c>
      <c r="M1956" s="1">
        <f>Tabla1_Resueltas[[#This Row],[Resuelta]]-Tabla1_Resueltas[[#This Row],[Creada]]</f>
        <v>34</v>
      </c>
      <c r="N1956" s="1">
        <f>Tabla1_Resueltas[[#This Row],[Fecha Fin Escalado]]-Tabla1_Resueltas[[#This Row],[Fecha Inicio Escalado]]</f>
        <v>34</v>
      </c>
      <c r="O1956" s="1">
        <f>YEAR(Tabla1_Resueltas[[#This Row],[Resuelta]])</f>
        <v>2022</v>
      </c>
      <c r="P1956" s="1">
        <f>MONTH(Tabla1_Resueltas[[#This Row],[Resuelta]])</f>
        <v>3</v>
      </c>
      <c r="Q1956" s="1">
        <f>_xlfn.PERCENTILE.INC(Tabla1_Resueltas[CicleTime],0.85)</f>
        <v>28</v>
      </c>
      <c r="R1956" s="1">
        <f>_xlfn.PERCENTILE.INC(Tabla1_Resueltas[CicleTime],0.7)</f>
        <v>9</v>
      </c>
      <c r="S1956" s="1">
        <f>_xlfn.PERCENTILE.INC(Tabla1_Resueltas[CicleTime],0.5)</f>
        <v>3</v>
      </c>
    </row>
    <row r="1957" spans="1:19" x14ac:dyDescent="0.35">
      <c r="A1957" t="s">
        <v>19</v>
      </c>
      <c r="B1957" t="s">
        <v>2084</v>
      </c>
      <c r="C1957" t="s">
        <v>20</v>
      </c>
      <c r="D1957" t="s">
        <v>132</v>
      </c>
      <c r="E1957" t="s">
        <v>2008</v>
      </c>
      <c r="F1957">
        <v>4622262</v>
      </c>
      <c r="G1957" s="2">
        <v>44615</v>
      </c>
      <c r="H1957" s="2">
        <v>44665</v>
      </c>
      <c r="I1957" s="2">
        <v>44615</v>
      </c>
      <c r="J1957" s="2">
        <v>44649</v>
      </c>
      <c r="K1957" t="s">
        <v>1037</v>
      </c>
      <c r="L1957" s="2">
        <v>44649</v>
      </c>
      <c r="M1957" s="1">
        <f>Tabla1_Resueltas[[#This Row],[Resuelta]]-Tabla1_Resueltas[[#This Row],[Creada]]</f>
        <v>34</v>
      </c>
      <c r="N1957" s="1">
        <f>Tabla1_Resueltas[[#This Row],[Fecha Fin Escalado]]-Tabla1_Resueltas[[#This Row],[Fecha Inicio Escalado]]</f>
        <v>34</v>
      </c>
      <c r="O1957" s="1">
        <f>YEAR(Tabla1_Resueltas[[#This Row],[Resuelta]])</f>
        <v>2022</v>
      </c>
      <c r="P1957" s="1">
        <f>MONTH(Tabla1_Resueltas[[#This Row],[Resuelta]])</f>
        <v>3</v>
      </c>
      <c r="Q1957" s="1">
        <f>_xlfn.PERCENTILE.INC(Tabla1_Resueltas[CicleTime],0.85)</f>
        <v>28</v>
      </c>
      <c r="R1957" s="1">
        <f>_xlfn.PERCENTILE.INC(Tabla1_Resueltas[CicleTime],0.7)</f>
        <v>9</v>
      </c>
      <c r="S1957" s="1">
        <f>_xlfn.PERCENTILE.INC(Tabla1_Resueltas[CicleTime],0.5)</f>
        <v>3</v>
      </c>
    </row>
    <row r="1958" spans="1:19" x14ac:dyDescent="0.35">
      <c r="A1958" t="s">
        <v>19</v>
      </c>
      <c r="B1958" t="s">
        <v>2090</v>
      </c>
      <c r="C1958" t="s">
        <v>20</v>
      </c>
      <c r="D1958" t="s">
        <v>132</v>
      </c>
      <c r="E1958" t="s">
        <v>2009</v>
      </c>
      <c r="F1958">
        <v>4619972</v>
      </c>
      <c r="G1958" s="2">
        <v>44614</v>
      </c>
      <c r="H1958" s="2">
        <v>44647</v>
      </c>
      <c r="I1958" s="2"/>
      <c r="J1958" s="2"/>
      <c r="K1958" t="s">
        <v>1037</v>
      </c>
      <c r="L1958" s="2">
        <v>44631</v>
      </c>
      <c r="M1958" s="1">
        <f>Tabla1_Resueltas[[#This Row],[Resuelta]]-Tabla1_Resueltas[[#This Row],[Creada]]</f>
        <v>17</v>
      </c>
      <c r="N1958" s="1">
        <f>Tabla1_Resueltas[[#This Row],[Fecha Fin Escalado]]-Tabla1_Resueltas[[#This Row],[Fecha Inicio Escalado]]</f>
        <v>0</v>
      </c>
      <c r="O1958" s="1">
        <f>YEAR(Tabla1_Resueltas[[#This Row],[Resuelta]])</f>
        <v>2022</v>
      </c>
      <c r="P1958" s="1">
        <f>MONTH(Tabla1_Resueltas[[#This Row],[Resuelta]])</f>
        <v>3</v>
      </c>
      <c r="Q1958" s="1">
        <f>_xlfn.PERCENTILE.INC(Tabla1_Resueltas[CicleTime],0.85)</f>
        <v>28</v>
      </c>
      <c r="R1958" s="1">
        <f>_xlfn.PERCENTILE.INC(Tabla1_Resueltas[CicleTime],0.7)</f>
        <v>9</v>
      </c>
      <c r="S1958" s="1">
        <f>_xlfn.PERCENTILE.INC(Tabla1_Resueltas[CicleTime],0.5)</f>
        <v>3</v>
      </c>
    </row>
    <row r="1959" spans="1:19" x14ac:dyDescent="0.35">
      <c r="A1959" t="s">
        <v>19</v>
      </c>
      <c r="B1959" t="s">
        <v>2086</v>
      </c>
      <c r="C1959" t="s">
        <v>20</v>
      </c>
      <c r="D1959" t="s">
        <v>132</v>
      </c>
      <c r="E1959" t="s">
        <v>2010</v>
      </c>
      <c r="F1959">
        <v>4613696</v>
      </c>
      <c r="G1959" s="2">
        <v>44614</v>
      </c>
      <c r="H1959" s="2">
        <v>44638</v>
      </c>
      <c r="I1959" s="2">
        <v>44614</v>
      </c>
      <c r="J1959" s="2">
        <v>44622</v>
      </c>
      <c r="K1959" t="s">
        <v>1037</v>
      </c>
      <c r="L1959" s="2">
        <v>44622</v>
      </c>
      <c r="M1959" s="1">
        <f>Tabla1_Resueltas[[#This Row],[Resuelta]]-Tabla1_Resueltas[[#This Row],[Creada]]</f>
        <v>8</v>
      </c>
      <c r="N1959" s="1">
        <f>Tabla1_Resueltas[[#This Row],[Fecha Fin Escalado]]-Tabla1_Resueltas[[#This Row],[Fecha Inicio Escalado]]</f>
        <v>8</v>
      </c>
      <c r="O1959" s="1">
        <f>YEAR(Tabla1_Resueltas[[#This Row],[Resuelta]])</f>
        <v>2022</v>
      </c>
      <c r="P1959" s="1">
        <f>MONTH(Tabla1_Resueltas[[#This Row],[Resuelta]])</f>
        <v>3</v>
      </c>
      <c r="Q1959" s="1">
        <f>_xlfn.PERCENTILE.INC(Tabla1_Resueltas[CicleTime],0.85)</f>
        <v>28</v>
      </c>
      <c r="R1959" s="1">
        <f>_xlfn.PERCENTILE.INC(Tabla1_Resueltas[CicleTime],0.7)</f>
        <v>9</v>
      </c>
      <c r="S1959" s="1">
        <f>_xlfn.PERCENTILE.INC(Tabla1_Resueltas[CicleTime],0.5)</f>
        <v>3</v>
      </c>
    </row>
    <row r="1960" spans="1:19" x14ac:dyDescent="0.35">
      <c r="A1960" t="s">
        <v>17</v>
      </c>
      <c r="B1960" t="s">
        <v>2083</v>
      </c>
      <c r="C1960" t="s">
        <v>42</v>
      </c>
      <c r="D1960" t="s">
        <v>132</v>
      </c>
      <c r="E1960" t="s">
        <v>2011</v>
      </c>
      <c r="F1960">
        <v>4610354</v>
      </c>
      <c r="G1960" s="2">
        <v>44613</v>
      </c>
      <c r="H1960" s="2">
        <v>44644</v>
      </c>
      <c r="I1960" s="2"/>
      <c r="J1960" s="2"/>
      <c r="K1960" t="s">
        <v>1037</v>
      </c>
      <c r="L1960" s="2">
        <v>44628</v>
      </c>
      <c r="M1960" s="1">
        <f>Tabla1_Resueltas[[#This Row],[Resuelta]]-Tabla1_Resueltas[[#This Row],[Creada]]</f>
        <v>15</v>
      </c>
      <c r="N1960" s="1">
        <f>Tabla1_Resueltas[[#This Row],[Fecha Fin Escalado]]-Tabla1_Resueltas[[#This Row],[Fecha Inicio Escalado]]</f>
        <v>0</v>
      </c>
      <c r="O1960" s="1">
        <f>YEAR(Tabla1_Resueltas[[#This Row],[Resuelta]])</f>
        <v>2022</v>
      </c>
      <c r="P1960" s="1">
        <f>MONTH(Tabla1_Resueltas[[#This Row],[Resuelta]])</f>
        <v>3</v>
      </c>
      <c r="Q1960" s="1">
        <f>_xlfn.PERCENTILE.INC(Tabla1_Resueltas[CicleTime],0.85)</f>
        <v>28</v>
      </c>
      <c r="R1960" s="1">
        <f>_xlfn.PERCENTILE.INC(Tabla1_Resueltas[CicleTime],0.7)</f>
        <v>9</v>
      </c>
      <c r="S1960" s="1">
        <f>_xlfn.PERCENTILE.INC(Tabla1_Resueltas[CicleTime],0.5)</f>
        <v>3</v>
      </c>
    </row>
    <row r="1961" spans="1:19" x14ac:dyDescent="0.35">
      <c r="A1961" t="s">
        <v>19</v>
      </c>
      <c r="B1961" t="s">
        <v>2084</v>
      </c>
      <c r="C1961" t="s">
        <v>20</v>
      </c>
      <c r="D1961" t="s">
        <v>132</v>
      </c>
      <c r="E1961" t="s">
        <v>2012</v>
      </c>
      <c r="F1961">
        <v>4607224</v>
      </c>
      <c r="G1961" s="2">
        <v>44613</v>
      </c>
      <c r="H1961" s="2">
        <v>44665</v>
      </c>
      <c r="I1961" s="2">
        <v>44613</v>
      </c>
      <c r="J1961" s="2">
        <v>44649</v>
      </c>
      <c r="K1961" t="s">
        <v>1037</v>
      </c>
      <c r="L1961" s="2">
        <v>44649</v>
      </c>
      <c r="M1961" s="1">
        <f>Tabla1_Resueltas[[#This Row],[Resuelta]]-Tabla1_Resueltas[[#This Row],[Creada]]</f>
        <v>36</v>
      </c>
      <c r="N1961" s="1">
        <f>Tabla1_Resueltas[[#This Row],[Fecha Fin Escalado]]-Tabla1_Resueltas[[#This Row],[Fecha Inicio Escalado]]</f>
        <v>36</v>
      </c>
      <c r="O1961" s="1">
        <f>YEAR(Tabla1_Resueltas[[#This Row],[Resuelta]])</f>
        <v>2022</v>
      </c>
      <c r="P1961" s="1">
        <f>MONTH(Tabla1_Resueltas[[#This Row],[Resuelta]])</f>
        <v>3</v>
      </c>
      <c r="Q1961" s="1">
        <f>_xlfn.PERCENTILE.INC(Tabla1_Resueltas[CicleTime],0.85)</f>
        <v>28</v>
      </c>
      <c r="R1961" s="1">
        <f>_xlfn.PERCENTILE.INC(Tabla1_Resueltas[CicleTime],0.7)</f>
        <v>9</v>
      </c>
      <c r="S1961" s="1">
        <f>_xlfn.PERCENTILE.INC(Tabla1_Resueltas[CicleTime],0.5)</f>
        <v>3</v>
      </c>
    </row>
    <row r="1962" spans="1:19" x14ac:dyDescent="0.35">
      <c r="A1962" t="s">
        <v>19</v>
      </c>
      <c r="B1962" t="s">
        <v>2084</v>
      </c>
      <c r="C1962" t="s">
        <v>36</v>
      </c>
      <c r="D1962" t="s">
        <v>132</v>
      </c>
      <c r="E1962" t="s">
        <v>2013</v>
      </c>
      <c r="F1962">
        <v>4606627</v>
      </c>
      <c r="G1962" s="2">
        <v>44613</v>
      </c>
      <c r="H1962" s="2">
        <v>44664</v>
      </c>
      <c r="I1962" s="2">
        <v>44613</v>
      </c>
      <c r="J1962" s="2">
        <v>44648</v>
      </c>
      <c r="K1962" t="s">
        <v>1037</v>
      </c>
      <c r="L1962" s="2">
        <v>44648</v>
      </c>
      <c r="M1962" s="1">
        <f>Tabla1_Resueltas[[#This Row],[Resuelta]]-Tabla1_Resueltas[[#This Row],[Creada]]</f>
        <v>35</v>
      </c>
      <c r="N1962" s="1">
        <f>Tabla1_Resueltas[[#This Row],[Fecha Fin Escalado]]-Tabla1_Resueltas[[#This Row],[Fecha Inicio Escalado]]</f>
        <v>35</v>
      </c>
      <c r="O1962" s="1">
        <f>YEAR(Tabla1_Resueltas[[#This Row],[Resuelta]])</f>
        <v>2022</v>
      </c>
      <c r="P1962" s="1">
        <f>MONTH(Tabla1_Resueltas[[#This Row],[Resuelta]])</f>
        <v>3</v>
      </c>
      <c r="Q1962" s="1">
        <f>_xlfn.PERCENTILE.INC(Tabla1_Resueltas[CicleTime],0.85)</f>
        <v>28</v>
      </c>
      <c r="R1962" s="1">
        <f>_xlfn.PERCENTILE.INC(Tabla1_Resueltas[CicleTime],0.7)</f>
        <v>9</v>
      </c>
      <c r="S1962" s="1">
        <f>_xlfn.PERCENTILE.INC(Tabla1_Resueltas[CicleTime],0.5)</f>
        <v>3</v>
      </c>
    </row>
    <row r="1963" spans="1:19" x14ac:dyDescent="0.35">
      <c r="A1963" t="s">
        <v>19</v>
      </c>
      <c r="B1963" t="s">
        <v>2084</v>
      </c>
      <c r="C1963" t="s">
        <v>36</v>
      </c>
      <c r="D1963" t="s">
        <v>132</v>
      </c>
      <c r="E1963" t="s">
        <v>2014</v>
      </c>
      <c r="F1963">
        <v>4606259</v>
      </c>
      <c r="G1963" s="2">
        <v>44613</v>
      </c>
      <c r="H1963" s="2">
        <v>44664</v>
      </c>
      <c r="I1963" s="2">
        <v>44613</v>
      </c>
      <c r="J1963" s="2">
        <v>44648</v>
      </c>
      <c r="K1963" t="s">
        <v>1037</v>
      </c>
      <c r="L1963" s="2">
        <v>44648</v>
      </c>
      <c r="M1963" s="1">
        <f>Tabla1_Resueltas[[#This Row],[Resuelta]]-Tabla1_Resueltas[[#This Row],[Creada]]</f>
        <v>35</v>
      </c>
      <c r="N1963" s="1">
        <f>Tabla1_Resueltas[[#This Row],[Fecha Fin Escalado]]-Tabla1_Resueltas[[#This Row],[Fecha Inicio Escalado]]</f>
        <v>35</v>
      </c>
      <c r="O1963" s="1">
        <f>YEAR(Tabla1_Resueltas[[#This Row],[Resuelta]])</f>
        <v>2022</v>
      </c>
      <c r="P1963" s="1">
        <f>MONTH(Tabla1_Resueltas[[#This Row],[Resuelta]])</f>
        <v>3</v>
      </c>
      <c r="Q1963" s="1">
        <f>_xlfn.PERCENTILE.INC(Tabla1_Resueltas[CicleTime],0.85)</f>
        <v>28</v>
      </c>
      <c r="R1963" s="1">
        <f>_xlfn.PERCENTILE.INC(Tabla1_Resueltas[CicleTime],0.7)</f>
        <v>9</v>
      </c>
      <c r="S1963" s="1">
        <f>_xlfn.PERCENTILE.INC(Tabla1_Resueltas[CicleTime],0.5)</f>
        <v>3</v>
      </c>
    </row>
    <row r="1964" spans="1:19" x14ac:dyDescent="0.35">
      <c r="A1964" t="s">
        <v>19</v>
      </c>
      <c r="B1964" t="s">
        <v>2090</v>
      </c>
      <c r="C1964" t="s">
        <v>18</v>
      </c>
      <c r="D1964" t="s">
        <v>132</v>
      </c>
      <c r="E1964" t="s">
        <v>2015</v>
      </c>
      <c r="F1964">
        <v>4604055</v>
      </c>
      <c r="G1964" s="2">
        <v>44611</v>
      </c>
      <c r="H1964" s="2">
        <v>44638</v>
      </c>
      <c r="I1964" s="2"/>
      <c r="J1964" s="2"/>
      <c r="K1964" t="s">
        <v>1037</v>
      </c>
      <c r="L1964" s="2">
        <v>44622</v>
      </c>
      <c r="M1964" s="1">
        <f>Tabla1_Resueltas[[#This Row],[Resuelta]]-Tabla1_Resueltas[[#This Row],[Creada]]</f>
        <v>11</v>
      </c>
      <c r="N1964" s="1">
        <f>Tabla1_Resueltas[[#This Row],[Fecha Fin Escalado]]-Tabla1_Resueltas[[#This Row],[Fecha Inicio Escalado]]</f>
        <v>0</v>
      </c>
      <c r="O1964" s="1">
        <f>YEAR(Tabla1_Resueltas[[#This Row],[Resuelta]])</f>
        <v>2022</v>
      </c>
      <c r="P1964" s="1">
        <f>MONTH(Tabla1_Resueltas[[#This Row],[Resuelta]])</f>
        <v>3</v>
      </c>
      <c r="Q1964" s="1">
        <f>_xlfn.PERCENTILE.INC(Tabla1_Resueltas[CicleTime],0.85)</f>
        <v>28</v>
      </c>
      <c r="R1964" s="1">
        <f>_xlfn.PERCENTILE.INC(Tabla1_Resueltas[CicleTime],0.7)</f>
        <v>9</v>
      </c>
      <c r="S1964" s="1">
        <f>_xlfn.PERCENTILE.INC(Tabla1_Resueltas[CicleTime],0.5)</f>
        <v>3</v>
      </c>
    </row>
    <row r="1965" spans="1:19" x14ac:dyDescent="0.35">
      <c r="A1965" t="s">
        <v>19</v>
      </c>
      <c r="B1965" t="s">
        <v>2090</v>
      </c>
      <c r="C1965" t="s">
        <v>18</v>
      </c>
      <c r="D1965" t="s">
        <v>132</v>
      </c>
      <c r="E1965" t="s">
        <v>2016</v>
      </c>
      <c r="F1965">
        <v>4603805</v>
      </c>
      <c r="G1965" s="2">
        <v>44611</v>
      </c>
      <c r="H1965" s="2">
        <v>44638</v>
      </c>
      <c r="I1965" s="2"/>
      <c r="J1965" s="2"/>
      <c r="K1965" t="s">
        <v>1037</v>
      </c>
      <c r="L1965" s="2">
        <v>44622</v>
      </c>
      <c r="M1965" s="1">
        <f>Tabla1_Resueltas[[#This Row],[Resuelta]]-Tabla1_Resueltas[[#This Row],[Creada]]</f>
        <v>11</v>
      </c>
      <c r="N1965" s="1">
        <f>Tabla1_Resueltas[[#This Row],[Fecha Fin Escalado]]-Tabla1_Resueltas[[#This Row],[Fecha Inicio Escalado]]</f>
        <v>0</v>
      </c>
      <c r="O1965" s="1">
        <f>YEAR(Tabla1_Resueltas[[#This Row],[Resuelta]])</f>
        <v>2022</v>
      </c>
      <c r="P1965" s="1">
        <f>MONTH(Tabla1_Resueltas[[#This Row],[Resuelta]])</f>
        <v>3</v>
      </c>
      <c r="Q1965" s="1">
        <f>_xlfn.PERCENTILE.INC(Tabla1_Resueltas[CicleTime],0.85)</f>
        <v>28</v>
      </c>
      <c r="R1965" s="1">
        <f>_xlfn.PERCENTILE.INC(Tabla1_Resueltas[CicleTime],0.7)</f>
        <v>9</v>
      </c>
      <c r="S1965" s="1">
        <f>_xlfn.PERCENTILE.INC(Tabla1_Resueltas[CicleTime],0.5)</f>
        <v>3</v>
      </c>
    </row>
    <row r="1966" spans="1:19" x14ac:dyDescent="0.35">
      <c r="A1966" t="s">
        <v>19</v>
      </c>
      <c r="B1966" t="s">
        <v>2090</v>
      </c>
      <c r="C1966" t="s">
        <v>18</v>
      </c>
      <c r="D1966" t="s">
        <v>132</v>
      </c>
      <c r="E1966" t="s">
        <v>2017</v>
      </c>
      <c r="F1966">
        <v>4603436</v>
      </c>
      <c r="G1966" s="2">
        <v>44611</v>
      </c>
      <c r="H1966" s="2">
        <v>44627</v>
      </c>
      <c r="I1966" s="2"/>
      <c r="J1966" s="2"/>
      <c r="K1966" t="s">
        <v>1037</v>
      </c>
      <c r="L1966" s="2">
        <v>44627</v>
      </c>
      <c r="M1966" s="1">
        <f>Tabla1_Resueltas[[#This Row],[Resuelta]]-Tabla1_Resueltas[[#This Row],[Creada]]</f>
        <v>16</v>
      </c>
      <c r="N1966" s="1">
        <f>Tabla1_Resueltas[[#This Row],[Fecha Fin Escalado]]-Tabla1_Resueltas[[#This Row],[Fecha Inicio Escalado]]</f>
        <v>0</v>
      </c>
      <c r="O1966" s="1">
        <f>YEAR(Tabla1_Resueltas[[#This Row],[Resuelta]])</f>
        <v>2022</v>
      </c>
      <c r="P1966" s="1">
        <f>MONTH(Tabla1_Resueltas[[#This Row],[Resuelta]])</f>
        <v>3</v>
      </c>
      <c r="Q1966" s="1">
        <f>_xlfn.PERCENTILE.INC(Tabla1_Resueltas[CicleTime],0.85)</f>
        <v>28</v>
      </c>
      <c r="R1966" s="1">
        <f>_xlfn.PERCENTILE.INC(Tabla1_Resueltas[CicleTime],0.7)</f>
        <v>9</v>
      </c>
      <c r="S1966" s="1">
        <f>_xlfn.PERCENTILE.INC(Tabla1_Resueltas[CicleTime],0.5)</f>
        <v>3</v>
      </c>
    </row>
    <row r="1967" spans="1:19" x14ac:dyDescent="0.35">
      <c r="A1967" t="s">
        <v>19</v>
      </c>
      <c r="B1967" t="s">
        <v>2090</v>
      </c>
      <c r="C1967" t="s">
        <v>37</v>
      </c>
      <c r="D1967" t="s">
        <v>132</v>
      </c>
      <c r="E1967" t="s">
        <v>2018</v>
      </c>
      <c r="F1967">
        <v>4601527</v>
      </c>
      <c r="G1967" s="2">
        <v>44610</v>
      </c>
      <c r="H1967" s="2">
        <v>44648</v>
      </c>
      <c r="I1967" s="2"/>
      <c r="J1967" s="2"/>
      <c r="K1967" t="s">
        <v>1037</v>
      </c>
      <c r="L1967" s="2">
        <v>44644</v>
      </c>
      <c r="M1967" s="1">
        <f>Tabla1_Resueltas[[#This Row],[Resuelta]]-Tabla1_Resueltas[[#This Row],[Creada]]</f>
        <v>34</v>
      </c>
      <c r="N1967" s="1">
        <f>Tabla1_Resueltas[[#This Row],[Fecha Fin Escalado]]-Tabla1_Resueltas[[#This Row],[Fecha Inicio Escalado]]</f>
        <v>0</v>
      </c>
      <c r="O1967" s="1">
        <f>YEAR(Tabla1_Resueltas[[#This Row],[Resuelta]])</f>
        <v>2022</v>
      </c>
      <c r="P1967" s="1">
        <f>MONTH(Tabla1_Resueltas[[#This Row],[Resuelta]])</f>
        <v>3</v>
      </c>
      <c r="Q1967" s="1">
        <f>_xlfn.PERCENTILE.INC(Tabla1_Resueltas[CicleTime],0.85)</f>
        <v>28</v>
      </c>
      <c r="R1967" s="1">
        <f>_xlfn.PERCENTILE.INC(Tabla1_Resueltas[CicleTime],0.7)</f>
        <v>9</v>
      </c>
      <c r="S1967" s="1">
        <f>_xlfn.PERCENTILE.INC(Tabla1_Resueltas[CicleTime],0.5)</f>
        <v>3</v>
      </c>
    </row>
    <row r="1968" spans="1:19" x14ac:dyDescent="0.35">
      <c r="A1968" t="s">
        <v>19</v>
      </c>
      <c r="B1968" t="s">
        <v>2084</v>
      </c>
      <c r="C1968" t="s">
        <v>36</v>
      </c>
      <c r="D1968" t="s">
        <v>132</v>
      </c>
      <c r="E1968" t="s">
        <v>2019</v>
      </c>
      <c r="F1968">
        <v>4599082</v>
      </c>
      <c r="G1968" s="2">
        <v>44610</v>
      </c>
      <c r="H1968" s="2">
        <v>44664</v>
      </c>
      <c r="I1968" s="2">
        <v>44610</v>
      </c>
      <c r="J1968" s="2">
        <v>44648</v>
      </c>
      <c r="K1968" t="s">
        <v>1037</v>
      </c>
      <c r="L1968" s="2">
        <v>44648</v>
      </c>
      <c r="M1968" s="1">
        <f>Tabla1_Resueltas[[#This Row],[Resuelta]]-Tabla1_Resueltas[[#This Row],[Creada]]</f>
        <v>38</v>
      </c>
      <c r="N1968" s="1">
        <f>Tabla1_Resueltas[[#This Row],[Fecha Fin Escalado]]-Tabla1_Resueltas[[#This Row],[Fecha Inicio Escalado]]</f>
        <v>38</v>
      </c>
      <c r="O1968" s="1">
        <f>YEAR(Tabla1_Resueltas[[#This Row],[Resuelta]])</f>
        <v>2022</v>
      </c>
      <c r="P1968" s="1">
        <f>MONTH(Tabla1_Resueltas[[#This Row],[Resuelta]])</f>
        <v>3</v>
      </c>
      <c r="Q1968" s="1">
        <f>_xlfn.PERCENTILE.INC(Tabla1_Resueltas[CicleTime],0.85)</f>
        <v>28</v>
      </c>
      <c r="R1968" s="1">
        <f>_xlfn.PERCENTILE.INC(Tabla1_Resueltas[CicleTime],0.7)</f>
        <v>9</v>
      </c>
      <c r="S1968" s="1">
        <f>_xlfn.PERCENTILE.INC(Tabla1_Resueltas[CicleTime],0.5)</f>
        <v>3</v>
      </c>
    </row>
    <row r="1969" spans="1:19" x14ac:dyDescent="0.35">
      <c r="A1969" t="s">
        <v>19</v>
      </c>
      <c r="B1969" t="s">
        <v>2090</v>
      </c>
      <c r="C1969" t="s">
        <v>36</v>
      </c>
      <c r="D1969" t="s">
        <v>132</v>
      </c>
      <c r="E1969" t="s">
        <v>2020</v>
      </c>
      <c r="F1969">
        <v>4595261</v>
      </c>
      <c r="G1969" s="2">
        <v>44609</v>
      </c>
      <c r="H1969" s="2">
        <v>44640</v>
      </c>
      <c r="I1969" s="2"/>
      <c r="J1969" s="2"/>
      <c r="K1969" t="s">
        <v>1037</v>
      </c>
      <c r="L1969" s="2">
        <v>44624</v>
      </c>
      <c r="M1969" s="1">
        <f>Tabla1_Resueltas[[#This Row],[Resuelta]]-Tabla1_Resueltas[[#This Row],[Creada]]</f>
        <v>15</v>
      </c>
      <c r="N1969" s="1">
        <f>Tabla1_Resueltas[[#This Row],[Fecha Fin Escalado]]-Tabla1_Resueltas[[#This Row],[Fecha Inicio Escalado]]</f>
        <v>0</v>
      </c>
      <c r="O1969" s="1">
        <f>YEAR(Tabla1_Resueltas[[#This Row],[Resuelta]])</f>
        <v>2022</v>
      </c>
      <c r="P1969" s="1">
        <f>MONTH(Tabla1_Resueltas[[#This Row],[Resuelta]])</f>
        <v>3</v>
      </c>
      <c r="Q1969" s="1">
        <f>_xlfn.PERCENTILE.INC(Tabla1_Resueltas[CicleTime],0.85)</f>
        <v>28</v>
      </c>
      <c r="R1969" s="1">
        <f>_xlfn.PERCENTILE.INC(Tabla1_Resueltas[CicleTime],0.7)</f>
        <v>9</v>
      </c>
      <c r="S1969" s="1">
        <f>_xlfn.PERCENTILE.INC(Tabla1_Resueltas[CicleTime],0.5)</f>
        <v>3</v>
      </c>
    </row>
    <row r="1970" spans="1:19" x14ac:dyDescent="0.35">
      <c r="A1970" t="s">
        <v>19</v>
      </c>
      <c r="B1970" t="s">
        <v>2090</v>
      </c>
      <c r="C1970" t="s">
        <v>20</v>
      </c>
      <c r="D1970" t="s">
        <v>132</v>
      </c>
      <c r="E1970" t="s">
        <v>2021</v>
      </c>
      <c r="F1970">
        <v>4593622</v>
      </c>
      <c r="G1970" s="2">
        <v>44609</v>
      </c>
      <c r="H1970" s="2">
        <v>44638</v>
      </c>
      <c r="I1970" s="2">
        <v>44636</v>
      </c>
      <c r="J1970" s="2">
        <v>44636</v>
      </c>
      <c r="K1970" t="s">
        <v>1037</v>
      </c>
      <c r="L1970" s="2">
        <v>44636</v>
      </c>
      <c r="M1970" s="1">
        <f>Tabla1_Resueltas[[#This Row],[Resuelta]]-Tabla1_Resueltas[[#This Row],[Creada]]</f>
        <v>27</v>
      </c>
      <c r="N1970" s="1">
        <f>Tabla1_Resueltas[[#This Row],[Fecha Fin Escalado]]-Tabla1_Resueltas[[#This Row],[Fecha Inicio Escalado]]</f>
        <v>0</v>
      </c>
      <c r="O1970" s="1">
        <f>YEAR(Tabla1_Resueltas[[#This Row],[Resuelta]])</f>
        <v>2022</v>
      </c>
      <c r="P1970" s="1">
        <f>MONTH(Tabla1_Resueltas[[#This Row],[Resuelta]])</f>
        <v>3</v>
      </c>
      <c r="Q1970" s="1">
        <f>_xlfn.PERCENTILE.INC(Tabla1_Resueltas[CicleTime],0.85)</f>
        <v>28</v>
      </c>
      <c r="R1970" s="1">
        <f>_xlfn.PERCENTILE.INC(Tabla1_Resueltas[CicleTime],0.7)</f>
        <v>9</v>
      </c>
      <c r="S1970" s="1">
        <f>_xlfn.PERCENTILE.INC(Tabla1_Resueltas[CicleTime],0.5)</f>
        <v>3</v>
      </c>
    </row>
    <row r="1971" spans="1:19" x14ac:dyDescent="0.35">
      <c r="A1971" t="s">
        <v>19</v>
      </c>
      <c r="B1971" t="s">
        <v>2090</v>
      </c>
      <c r="C1971" t="s">
        <v>36</v>
      </c>
      <c r="D1971" t="s">
        <v>132</v>
      </c>
      <c r="E1971" t="s">
        <v>2022</v>
      </c>
      <c r="F1971">
        <v>4593128</v>
      </c>
      <c r="G1971" s="2">
        <v>44609</v>
      </c>
      <c r="H1971" s="2">
        <v>44654</v>
      </c>
      <c r="I1971" s="2"/>
      <c r="J1971" s="2"/>
      <c r="K1971" t="s">
        <v>1037</v>
      </c>
      <c r="L1971" s="2">
        <v>44638</v>
      </c>
      <c r="M1971" s="1">
        <f>Tabla1_Resueltas[[#This Row],[Resuelta]]-Tabla1_Resueltas[[#This Row],[Creada]]</f>
        <v>29</v>
      </c>
      <c r="N1971" s="1">
        <f>Tabla1_Resueltas[[#This Row],[Fecha Fin Escalado]]-Tabla1_Resueltas[[#This Row],[Fecha Inicio Escalado]]</f>
        <v>0</v>
      </c>
      <c r="O1971" s="1">
        <f>YEAR(Tabla1_Resueltas[[#This Row],[Resuelta]])</f>
        <v>2022</v>
      </c>
      <c r="P1971" s="1">
        <f>MONTH(Tabla1_Resueltas[[#This Row],[Resuelta]])</f>
        <v>3</v>
      </c>
      <c r="Q1971" s="1">
        <f>_xlfn.PERCENTILE.INC(Tabla1_Resueltas[CicleTime],0.85)</f>
        <v>28</v>
      </c>
      <c r="R1971" s="1">
        <f>_xlfn.PERCENTILE.INC(Tabla1_Resueltas[CicleTime],0.7)</f>
        <v>9</v>
      </c>
      <c r="S1971" s="1">
        <f>_xlfn.PERCENTILE.INC(Tabla1_Resueltas[CicleTime],0.5)</f>
        <v>3</v>
      </c>
    </row>
    <row r="1972" spans="1:19" x14ac:dyDescent="0.35">
      <c r="A1972" t="s">
        <v>19</v>
      </c>
      <c r="B1972" t="s">
        <v>2090</v>
      </c>
      <c r="C1972" t="s">
        <v>18</v>
      </c>
      <c r="D1972" t="s">
        <v>132</v>
      </c>
      <c r="E1972" t="s">
        <v>2023</v>
      </c>
      <c r="F1972">
        <v>4584921</v>
      </c>
      <c r="G1972" s="2">
        <v>44608</v>
      </c>
      <c r="H1972" s="2">
        <v>44638</v>
      </c>
      <c r="I1972" s="2"/>
      <c r="J1972" s="2"/>
      <c r="K1972" t="s">
        <v>1037</v>
      </c>
      <c r="L1972" s="2">
        <v>44622</v>
      </c>
      <c r="M1972" s="1">
        <f>Tabla1_Resueltas[[#This Row],[Resuelta]]-Tabla1_Resueltas[[#This Row],[Creada]]</f>
        <v>14</v>
      </c>
      <c r="N1972" s="1">
        <f>Tabla1_Resueltas[[#This Row],[Fecha Fin Escalado]]-Tabla1_Resueltas[[#This Row],[Fecha Inicio Escalado]]</f>
        <v>0</v>
      </c>
      <c r="O1972" s="1">
        <f>YEAR(Tabla1_Resueltas[[#This Row],[Resuelta]])</f>
        <v>2022</v>
      </c>
      <c r="P1972" s="1">
        <f>MONTH(Tabla1_Resueltas[[#This Row],[Resuelta]])</f>
        <v>3</v>
      </c>
      <c r="Q1972" s="1">
        <f>_xlfn.PERCENTILE.INC(Tabla1_Resueltas[CicleTime],0.85)</f>
        <v>28</v>
      </c>
      <c r="R1972" s="1">
        <f>_xlfn.PERCENTILE.INC(Tabla1_Resueltas[CicleTime],0.7)</f>
        <v>9</v>
      </c>
      <c r="S1972" s="1">
        <f>_xlfn.PERCENTILE.INC(Tabla1_Resueltas[CicleTime],0.5)</f>
        <v>3</v>
      </c>
    </row>
    <row r="1973" spans="1:19" x14ac:dyDescent="0.35">
      <c r="A1973" t="s">
        <v>19</v>
      </c>
      <c r="B1973" t="s">
        <v>2090</v>
      </c>
      <c r="C1973" t="s">
        <v>20</v>
      </c>
      <c r="D1973" t="s">
        <v>132</v>
      </c>
      <c r="E1973" t="s">
        <v>2024</v>
      </c>
      <c r="F1973">
        <v>4583743</v>
      </c>
      <c r="G1973" s="2">
        <v>44608</v>
      </c>
      <c r="H1973" s="2">
        <v>44638</v>
      </c>
      <c r="I1973" s="2">
        <v>44608</v>
      </c>
      <c r="J1973" s="2">
        <v>44622</v>
      </c>
      <c r="K1973" t="s">
        <v>2025</v>
      </c>
      <c r="L1973" s="2">
        <v>44622</v>
      </c>
      <c r="M1973" s="1">
        <f>Tabla1_Resueltas[[#This Row],[Resuelta]]-Tabla1_Resueltas[[#This Row],[Creada]]</f>
        <v>14</v>
      </c>
      <c r="N1973" s="1">
        <f>Tabla1_Resueltas[[#This Row],[Fecha Fin Escalado]]-Tabla1_Resueltas[[#This Row],[Fecha Inicio Escalado]]</f>
        <v>14</v>
      </c>
      <c r="O1973" s="1">
        <f>YEAR(Tabla1_Resueltas[[#This Row],[Resuelta]])</f>
        <v>2022</v>
      </c>
      <c r="P1973" s="1">
        <f>MONTH(Tabla1_Resueltas[[#This Row],[Resuelta]])</f>
        <v>3</v>
      </c>
      <c r="Q1973" s="1">
        <f>_xlfn.PERCENTILE.INC(Tabla1_Resueltas[CicleTime],0.85)</f>
        <v>28</v>
      </c>
      <c r="R1973" s="1">
        <f>_xlfn.PERCENTILE.INC(Tabla1_Resueltas[CicleTime],0.7)</f>
        <v>9</v>
      </c>
      <c r="S1973" s="1">
        <f>_xlfn.PERCENTILE.INC(Tabla1_Resueltas[CicleTime],0.5)</f>
        <v>3</v>
      </c>
    </row>
    <row r="1974" spans="1:19" x14ac:dyDescent="0.35">
      <c r="A1974" t="s">
        <v>19</v>
      </c>
      <c r="B1974" t="s">
        <v>2084</v>
      </c>
      <c r="C1974" t="s">
        <v>36</v>
      </c>
      <c r="D1974" t="s">
        <v>132</v>
      </c>
      <c r="E1974" t="s">
        <v>2026</v>
      </c>
      <c r="F1974">
        <v>4579759</v>
      </c>
      <c r="G1974" s="2">
        <v>44607</v>
      </c>
      <c r="H1974" s="2">
        <v>44638</v>
      </c>
      <c r="I1974" s="2">
        <v>44607</v>
      </c>
      <c r="J1974" s="2">
        <v>44622</v>
      </c>
      <c r="K1974" t="s">
        <v>1037</v>
      </c>
      <c r="L1974" s="2">
        <v>44622</v>
      </c>
      <c r="M1974" s="1">
        <f>Tabla1_Resueltas[[#This Row],[Resuelta]]-Tabla1_Resueltas[[#This Row],[Creada]]</f>
        <v>15</v>
      </c>
      <c r="N1974" s="1">
        <f>Tabla1_Resueltas[[#This Row],[Fecha Fin Escalado]]-Tabla1_Resueltas[[#This Row],[Fecha Inicio Escalado]]</f>
        <v>15</v>
      </c>
      <c r="O1974" s="1">
        <f>YEAR(Tabla1_Resueltas[[#This Row],[Resuelta]])</f>
        <v>2022</v>
      </c>
      <c r="P1974" s="1">
        <f>MONTH(Tabla1_Resueltas[[#This Row],[Resuelta]])</f>
        <v>3</v>
      </c>
      <c r="Q1974" s="1">
        <f>_xlfn.PERCENTILE.INC(Tabla1_Resueltas[CicleTime],0.85)</f>
        <v>28</v>
      </c>
      <c r="R1974" s="1">
        <f>_xlfn.PERCENTILE.INC(Tabla1_Resueltas[CicleTime],0.7)</f>
        <v>9</v>
      </c>
      <c r="S1974" s="1">
        <f>_xlfn.PERCENTILE.INC(Tabla1_Resueltas[CicleTime],0.5)</f>
        <v>3</v>
      </c>
    </row>
    <row r="1975" spans="1:19" x14ac:dyDescent="0.35">
      <c r="A1975" t="s">
        <v>19</v>
      </c>
      <c r="B1975" t="s">
        <v>2090</v>
      </c>
      <c r="C1975" t="s">
        <v>18</v>
      </c>
      <c r="D1975" t="s">
        <v>132</v>
      </c>
      <c r="E1975" t="s">
        <v>2027</v>
      </c>
      <c r="F1975">
        <v>4577026</v>
      </c>
      <c r="G1975" s="2">
        <v>44607</v>
      </c>
      <c r="H1975" s="2">
        <v>44638</v>
      </c>
      <c r="I1975" s="2"/>
      <c r="J1975" s="2"/>
      <c r="K1975" t="s">
        <v>1037</v>
      </c>
      <c r="L1975" s="2">
        <v>44622</v>
      </c>
      <c r="M1975" s="1">
        <f>Tabla1_Resueltas[[#This Row],[Resuelta]]-Tabla1_Resueltas[[#This Row],[Creada]]</f>
        <v>15</v>
      </c>
      <c r="N1975" s="1">
        <f>Tabla1_Resueltas[[#This Row],[Fecha Fin Escalado]]-Tabla1_Resueltas[[#This Row],[Fecha Inicio Escalado]]</f>
        <v>0</v>
      </c>
      <c r="O1975" s="1">
        <f>YEAR(Tabla1_Resueltas[[#This Row],[Resuelta]])</f>
        <v>2022</v>
      </c>
      <c r="P1975" s="1">
        <f>MONTH(Tabla1_Resueltas[[#This Row],[Resuelta]])</f>
        <v>3</v>
      </c>
      <c r="Q1975" s="1">
        <f>_xlfn.PERCENTILE.INC(Tabla1_Resueltas[CicleTime],0.85)</f>
        <v>28</v>
      </c>
      <c r="R1975" s="1">
        <f>_xlfn.PERCENTILE.INC(Tabla1_Resueltas[CicleTime],0.7)</f>
        <v>9</v>
      </c>
      <c r="S1975" s="1">
        <f>_xlfn.PERCENTILE.INC(Tabla1_Resueltas[CicleTime],0.5)</f>
        <v>3</v>
      </c>
    </row>
    <row r="1976" spans="1:19" x14ac:dyDescent="0.35">
      <c r="A1976" t="s">
        <v>19</v>
      </c>
      <c r="B1976" t="s">
        <v>2084</v>
      </c>
      <c r="C1976" t="s">
        <v>36</v>
      </c>
      <c r="D1976" t="s">
        <v>132</v>
      </c>
      <c r="E1976" t="s">
        <v>2028</v>
      </c>
      <c r="F1976">
        <v>4575032</v>
      </c>
      <c r="G1976" s="2">
        <v>44607</v>
      </c>
      <c r="H1976" s="2">
        <v>44664</v>
      </c>
      <c r="I1976" s="2">
        <v>44608</v>
      </c>
      <c r="J1976" s="2">
        <v>44648</v>
      </c>
      <c r="K1976" t="s">
        <v>1037</v>
      </c>
      <c r="L1976" s="2">
        <v>44648</v>
      </c>
      <c r="M1976" s="1">
        <f>Tabla1_Resueltas[[#This Row],[Resuelta]]-Tabla1_Resueltas[[#This Row],[Creada]]</f>
        <v>41</v>
      </c>
      <c r="N1976" s="1">
        <f>Tabla1_Resueltas[[#This Row],[Fecha Fin Escalado]]-Tabla1_Resueltas[[#This Row],[Fecha Inicio Escalado]]</f>
        <v>40</v>
      </c>
      <c r="O1976" s="1">
        <f>YEAR(Tabla1_Resueltas[[#This Row],[Resuelta]])</f>
        <v>2022</v>
      </c>
      <c r="P1976" s="1">
        <f>MONTH(Tabla1_Resueltas[[#This Row],[Resuelta]])</f>
        <v>3</v>
      </c>
      <c r="Q1976" s="1">
        <f>_xlfn.PERCENTILE.INC(Tabla1_Resueltas[CicleTime],0.85)</f>
        <v>28</v>
      </c>
      <c r="R1976" s="1">
        <f>_xlfn.PERCENTILE.INC(Tabla1_Resueltas[CicleTime],0.7)</f>
        <v>9</v>
      </c>
      <c r="S1976" s="1">
        <f>_xlfn.PERCENTILE.INC(Tabla1_Resueltas[CicleTime],0.5)</f>
        <v>3</v>
      </c>
    </row>
    <row r="1977" spans="1:19" x14ac:dyDescent="0.35">
      <c r="A1977" t="s">
        <v>19</v>
      </c>
      <c r="B1977" t="s">
        <v>2084</v>
      </c>
      <c r="C1977" t="s">
        <v>20</v>
      </c>
      <c r="D1977" t="s">
        <v>132</v>
      </c>
      <c r="E1977" t="s">
        <v>2029</v>
      </c>
      <c r="F1977">
        <v>4574413</v>
      </c>
      <c r="G1977" s="2">
        <v>44607</v>
      </c>
      <c r="H1977" s="2">
        <v>44639</v>
      </c>
      <c r="I1977" s="2">
        <v>44607</v>
      </c>
      <c r="J1977" s="2">
        <v>44623</v>
      </c>
      <c r="K1977" t="s">
        <v>2030</v>
      </c>
      <c r="L1977" s="2">
        <v>44623</v>
      </c>
      <c r="M1977" s="1">
        <f>Tabla1_Resueltas[[#This Row],[Resuelta]]-Tabla1_Resueltas[[#This Row],[Creada]]</f>
        <v>16</v>
      </c>
      <c r="N1977" s="1">
        <f>Tabla1_Resueltas[[#This Row],[Fecha Fin Escalado]]-Tabla1_Resueltas[[#This Row],[Fecha Inicio Escalado]]</f>
        <v>16</v>
      </c>
      <c r="O1977" s="1">
        <f>YEAR(Tabla1_Resueltas[[#This Row],[Resuelta]])</f>
        <v>2022</v>
      </c>
      <c r="P1977" s="1">
        <f>MONTH(Tabla1_Resueltas[[#This Row],[Resuelta]])</f>
        <v>3</v>
      </c>
      <c r="Q1977" s="1">
        <f>_xlfn.PERCENTILE.INC(Tabla1_Resueltas[CicleTime],0.85)</f>
        <v>28</v>
      </c>
      <c r="R1977" s="1">
        <f>_xlfn.PERCENTILE.INC(Tabla1_Resueltas[CicleTime],0.7)</f>
        <v>9</v>
      </c>
      <c r="S1977" s="1">
        <f>_xlfn.PERCENTILE.INC(Tabla1_Resueltas[CicleTime],0.5)</f>
        <v>3</v>
      </c>
    </row>
    <row r="1978" spans="1:19" x14ac:dyDescent="0.35">
      <c r="A1978" t="s">
        <v>19</v>
      </c>
      <c r="B1978" t="s">
        <v>2090</v>
      </c>
      <c r="C1978" t="s">
        <v>36</v>
      </c>
      <c r="D1978" t="s">
        <v>132</v>
      </c>
      <c r="E1978" t="s">
        <v>2031</v>
      </c>
      <c r="F1978">
        <v>4573601</v>
      </c>
      <c r="G1978" s="2">
        <v>44607</v>
      </c>
      <c r="H1978" s="2">
        <v>44653</v>
      </c>
      <c r="I1978" s="2"/>
      <c r="J1978" s="2"/>
      <c r="K1978" t="s">
        <v>1037</v>
      </c>
      <c r="L1978" s="2">
        <v>44637</v>
      </c>
      <c r="M1978" s="1">
        <f>Tabla1_Resueltas[[#This Row],[Resuelta]]-Tabla1_Resueltas[[#This Row],[Creada]]</f>
        <v>30</v>
      </c>
      <c r="N1978" s="1">
        <f>Tabla1_Resueltas[[#This Row],[Fecha Fin Escalado]]-Tabla1_Resueltas[[#This Row],[Fecha Inicio Escalado]]</f>
        <v>0</v>
      </c>
      <c r="O1978" s="1">
        <f>YEAR(Tabla1_Resueltas[[#This Row],[Resuelta]])</f>
        <v>2022</v>
      </c>
      <c r="P1978" s="1">
        <f>MONTH(Tabla1_Resueltas[[#This Row],[Resuelta]])</f>
        <v>3</v>
      </c>
      <c r="Q1978" s="1">
        <f>_xlfn.PERCENTILE.INC(Tabla1_Resueltas[CicleTime],0.85)</f>
        <v>28</v>
      </c>
      <c r="R1978" s="1">
        <f>_xlfn.PERCENTILE.INC(Tabla1_Resueltas[CicleTime],0.7)</f>
        <v>9</v>
      </c>
      <c r="S1978" s="1">
        <f>_xlfn.PERCENTILE.INC(Tabla1_Resueltas[CicleTime],0.5)</f>
        <v>3</v>
      </c>
    </row>
    <row r="1979" spans="1:19" x14ac:dyDescent="0.35">
      <c r="A1979" t="s">
        <v>19</v>
      </c>
      <c r="B1979" t="s">
        <v>2090</v>
      </c>
      <c r="C1979" t="s">
        <v>36</v>
      </c>
      <c r="D1979" t="s">
        <v>132</v>
      </c>
      <c r="E1979" t="s">
        <v>2032</v>
      </c>
      <c r="F1979">
        <v>4572759</v>
      </c>
      <c r="G1979" s="2">
        <v>44607</v>
      </c>
      <c r="H1979" s="2">
        <v>44641</v>
      </c>
      <c r="I1979" s="2"/>
      <c r="J1979" s="2"/>
      <c r="K1979" t="s">
        <v>1037</v>
      </c>
      <c r="L1979" s="2">
        <v>44625</v>
      </c>
      <c r="M1979" s="1">
        <f>Tabla1_Resueltas[[#This Row],[Resuelta]]-Tabla1_Resueltas[[#This Row],[Creada]]</f>
        <v>18</v>
      </c>
      <c r="N1979" s="1">
        <f>Tabla1_Resueltas[[#This Row],[Fecha Fin Escalado]]-Tabla1_Resueltas[[#This Row],[Fecha Inicio Escalado]]</f>
        <v>0</v>
      </c>
      <c r="O1979" s="1">
        <f>YEAR(Tabla1_Resueltas[[#This Row],[Resuelta]])</f>
        <v>2022</v>
      </c>
      <c r="P1979" s="1">
        <f>MONTH(Tabla1_Resueltas[[#This Row],[Resuelta]])</f>
        <v>3</v>
      </c>
      <c r="Q1979" s="1">
        <f>_xlfn.PERCENTILE.INC(Tabla1_Resueltas[CicleTime],0.85)</f>
        <v>28</v>
      </c>
      <c r="R1979" s="1">
        <f>_xlfn.PERCENTILE.INC(Tabla1_Resueltas[CicleTime],0.7)</f>
        <v>9</v>
      </c>
      <c r="S1979" s="1">
        <f>_xlfn.PERCENTILE.INC(Tabla1_Resueltas[CicleTime],0.5)</f>
        <v>3</v>
      </c>
    </row>
    <row r="1980" spans="1:19" x14ac:dyDescent="0.35">
      <c r="A1980" t="s">
        <v>19</v>
      </c>
      <c r="B1980" t="s">
        <v>2090</v>
      </c>
      <c r="C1980" t="s">
        <v>18</v>
      </c>
      <c r="D1980" t="s">
        <v>132</v>
      </c>
      <c r="E1980" t="s">
        <v>2033</v>
      </c>
      <c r="F1980">
        <v>4572153</v>
      </c>
      <c r="G1980" s="2">
        <v>44606</v>
      </c>
      <c r="H1980" s="2">
        <v>44664</v>
      </c>
      <c r="I1980" s="2">
        <v>44606</v>
      </c>
      <c r="J1980" s="2">
        <v>44648</v>
      </c>
      <c r="K1980" t="s">
        <v>2034</v>
      </c>
      <c r="L1980" s="2">
        <v>44648</v>
      </c>
      <c r="M1980" s="1">
        <f>Tabla1_Resueltas[[#This Row],[Resuelta]]-Tabla1_Resueltas[[#This Row],[Creada]]</f>
        <v>42</v>
      </c>
      <c r="N1980" s="1">
        <f>Tabla1_Resueltas[[#This Row],[Fecha Fin Escalado]]-Tabla1_Resueltas[[#This Row],[Fecha Inicio Escalado]]</f>
        <v>42</v>
      </c>
      <c r="O1980" s="1">
        <f>YEAR(Tabla1_Resueltas[[#This Row],[Resuelta]])</f>
        <v>2022</v>
      </c>
      <c r="P1980" s="1">
        <f>MONTH(Tabla1_Resueltas[[#This Row],[Resuelta]])</f>
        <v>3</v>
      </c>
      <c r="Q1980" s="1">
        <f>_xlfn.PERCENTILE.INC(Tabla1_Resueltas[CicleTime],0.85)</f>
        <v>28</v>
      </c>
      <c r="R1980" s="1">
        <f>_xlfn.PERCENTILE.INC(Tabla1_Resueltas[CicleTime],0.7)</f>
        <v>9</v>
      </c>
      <c r="S1980" s="1">
        <f>_xlfn.PERCENTILE.INC(Tabla1_Resueltas[CicleTime],0.5)</f>
        <v>3</v>
      </c>
    </row>
    <row r="1981" spans="1:19" x14ac:dyDescent="0.35">
      <c r="A1981" t="s">
        <v>19</v>
      </c>
      <c r="B1981" t="s">
        <v>2090</v>
      </c>
      <c r="C1981" t="s">
        <v>18</v>
      </c>
      <c r="D1981" t="s">
        <v>132</v>
      </c>
      <c r="E1981" t="s">
        <v>2035</v>
      </c>
      <c r="F1981">
        <v>4571347</v>
      </c>
      <c r="G1981" s="2">
        <v>44606</v>
      </c>
      <c r="H1981" s="2">
        <v>44638</v>
      </c>
      <c r="I1981" s="2">
        <v>44634</v>
      </c>
      <c r="J1981" s="2">
        <v>44637</v>
      </c>
      <c r="K1981" t="s">
        <v>1037</v>
      </c>
      <c r="L1981" s="2">
        <v>44637</v>
      </c>
      <c r="M1981" s="1">
        <f>Tabla1_Resueltas[[#This Row],[Resuelta]]-Tabla1_Resueltas[[#This Row],[Creada]]</f>
        <v>31</v>
      </c>
      <c r="N1981" s="1">
        <f>Tabla1_Resueltas[[#This Row],[Fecha Fin Escalado]]-Tabla1_Resueltas[[#This Row],[Fecha Inicio Escalado]]</f>
        <v>3</v>
      </c>
      <c r="O1981" s="1">
        <f>YEAR(Tabla1_Resueltas[[#This Row],[Resuelta]])</f>
        <v>2022</v>
      </c>
      <c r="P1981" s="1">
        <f>MONTH(Tabla1_Resueltas[[#This Row],[Resuelta]])</f>
        <v>3</v>
      </c>
      <c r="Q1981" s="1">
        <f>_xlfn.PERCENTILE.INC(Tabla1_Resueltas[CicleTime],0.85)</f>
        <v>28</v>
      </c>
      <c r="R1981" s="1">
        <f>_xlfn.PERCENTILE.INC(Tabla1_Resueltas[CicleTime],0.7)</f>
        <v>9</v>
      </c>
      <c r="S1981" s="1">
        <f>_xlfn.PERCENTILE.INC(Tabla1_Resueltas[CicleTime],0.5)</f>
        <v>3</v>
      </c>
    </row>
    <row r="1982" spans="1:19" x14ac:dyDescent="0.35">
      <c r="A1982" t="s">
        <v>19</v>
      </c>
      <c r="B1982" t="s">
        <v>2090</v>
      </c>
      <c r="C1982" t="s">
        <v>36</v>
      </c>
      <c r="D1982" t="s">
        <v>132</v>
      </c>
      <c r="E1982" t="s">
        <v>2036</v>
      </c>
      <c r="F1982">
        <v>4571335</v>
      </c>
      <c r="G1982" s="2">
        <v>44606</v>
      </c>
      <c r="H1982" s="2">
        <v>44646</v>
      </c>
      <c r="I1982" s="2">
        <v>44634</v>
      </c>
      <c r="J1982" s="2">
        <v>44637</v>
      </c>
      <c r="K1982" t="s">
        <v>1037</v>
      </c>
      <c r="L1982" s="2">
        <v>44645</v>
      </c>
      <c r="M1982" s="1">
        <f>Tabla1_Resueltas[[#This Row],[Resuelta]]-Tabla1_Resueltas[[#This Row],[Creada]]</f>
        <v>39</v>
      </c>
      <c r="N1982" s="1">
        <f>Tabla1_Resueltas[[#This Row],[Fecha Fin Escalado]]-Tabla1_Resueltas[[#This Row],[Fecha Inicio Escalado]]</f>
        <v>3</v>
      </c>
      <c r="O1982" s="1">
        <f>YEAR(Tabla1_Resueltas[[#This Row],[Resuelta]])</f>
        <v>2022</v>
      </c>
      <c r="P1982" s="1">
        <f>MONTH(Tabla1_Resueltas[[#This Row],[Resuelta]])</f>
        <v>3</v>
      </c>
      <c r="Q1982" s="1">
        <f>_xlfn.PERCENTILE.INC(Tabla1_Resueltas[CicleTime],0.85)</f>
        <v>28</v>
      </c>
      <c r="R1982" s="1">
        <f>_xlfn.PERCENTILE.INC(Tabla1_Resueltas[CicleTime],0.7)</f>
        <v>9</v>
      </c>
      <c r="S1982" s="1">
        <f>_xlfn.PERCENTILE.INC(Tabla1_Resueltas[CicleTime],0.5)</f>
        <v>3</v>
      </c>
    </row>
    <row r="1983" spans="1:19" x14ac:dyDescent="0.35">
      <c r="A1983" t="s">
        <v>19</v>
      </c>
      <c r="B1983" t="s">
        <v>2090</v>
      </c>
      <c r="C1983" t="s">
        <v>20</v>
      </c>
      <c r="D1983" t="s">
        <v>132</v>
      </c>
      <c r="E1983" t="s">
        <v>2037</v>
      </c>
      <c r="F1983">
        <v>4566787</v>
      </c>
      <c r="G1983" s="2">
        <v>44606</v>
      </c>
      <c r="H1983" s="2">
        <v>44653</v>
      </c>
      <c r="I1983" s="2">
        <v>44606</v>
      </c>
      <c r="J1983" s="2">
        <v>44637</v>
      </c>
      <c r="K1983" t="s">
        <v>2038</v>
      </c>
      <c r="L1983" s="2">
        <v>44637</v>
      </c>
      <c r="M1983" s="1">
        <f>Tabla1_Resueltas[[#This Row],[Resuelta]]-Tabla1_Resueltas[[#This Row],[Creada]]</f>
        <v>31</v>
      </c>
      <c r="N1983" s="1">
        <f>Tabla1_Resueltas[[#This Row],[Fecha Fin Escalado]]-Tabla1_Resueltas[[#This Row],[Fecha Inicio Escalado]]</f>
        <v>31</v>
      </c>
      <c r="O1983" s="1">
        <f>YEAR(Tabla1_Resueltas[[#This Row],[Resuelta]])</f>
        <v>2022</v>
      </c>
      <c r="P1983" s="1">
        <f>MONTH(Tabla1_Resueltas[[#This Row],[Resuelta]])</f>
        <v>3</v>
      </c>
      <c r="Q1983" s="1">
        <f>_xlfn.PERCENTILE.INC(Tabla1_Resueltas[CicleTime],0.85)</f>
        <v>28</v>
      </c>
      <c r="R1983" s="1">
        <f>_xlfn.PERCENTILE.INC(Tabla1_Resueltas[CicleTime],0.7)</f>
        <v>9</v>
      </c>
      <c r="S1983" s="1">
        <f>_xlfn.PERCENTILE.INC(Tabla1_Resueltas[CicleTime],0.5)</f>
        <v>3</v>
      </c>
    </row>
    <row r="1984" spans="1:19" x14ac:dyDescent="0.35">
      <c r="A1984" t="s">
        <v>19</v>
      </c>
      <c r="B1984" t="s">
        <v>2090</v>
      </c>
      <c r="C1984" t="s">
        <v>18</v>
      </c>
      <c r="D1984" t="s">
        <v>132</v>
      </c>
      <c r="E1984" t="s">
        <v>2039</v>
      </c>
      <c r="F1984">
        <v>4565373</v>
      </c>
      <c r="G1984" s="2">
        <v>44605</v>
      </c>
      <c r="H1984" s="2">
        <v>44638</v>
      </c>
      <c r="I1984" s="2">
        <v>44634</v>
      </c>
      <c r="J1984" s="2">
        <v>44637</v>
      </c>
      <c r="K1984" t="s">
        <v>1037</v>
      </c>
      <c r="L1984" s="2">
        <v>44637</v>
      </c>
      <c r="M1984" s="1">
        <f>Tabla1_Resueltas[[#This Row],[Resuelta]]-Tabla1_Resueltas[[#This Row],[Creada]]</f>
        <v>32</v>
      </c>
      <c r="N1984" s="1">
        <f>Tabla1_Resueltas[[#This Row],[Fecha Fin Escalado]]-Tabla1_Resueltas[[#This Row],[Fecha Inicio Escalado]]</f>
        <v>3</v>
      </c>
      <c r="O1984" s="1">
        <f>YEAR(Tabla1_Resueltas[[#This Row],[Resuelta]])</f>
        <v>2022</v>
      </c>
      <c r="P1984" s="1">
        <f>MONTH(Tabla1_Resueltas[[#This Row],[Resuelta]])</f>
        <v>3</v>
      </c>
      <c r="Q1984" s="1">
        <f>_xlfn.PERCENTILE.INC(Tabla1_Resueltas[CicleTime],0.85)</f>
        <v>28</v>
      </c>
      <c r="R1984" s="1">
        <f>_xlfn.PERCENTILE.INC(Tabla1_Resueltas[CicleTime],0.7)</f>
        <v>9</v>
      </c>
      <c r="S1984" s="1">
        <f>_xlfn.PERCENTILE.INC(Tabla1_Resueltas[CicleTime],0.5)</f>
        <v>3</v>
      </c>
    </row>
    <row r="1985" spans="1:19" x14ac:dyDescent="0.35">
      <c r="A1985" t="s">
        <v>19</v>
      </c>
      <c r="B1985" t="s">
        <v>2090</v>
      </c>
      <c r="C1985" t="s">
        <v>20</v>
      </c>
      <c r="D1985" t="s">
        <v>132</v>
      </c>
      <c r="E1985" t="s">
        <v>2040</v>
      </c>
      <c r="F1985">
        <v>4564871</v>
      </c>
      <c r="G1985" s="2">
        <v>44604</v>
      </c>
      <c r="H1985" s="2">
        <v>44647</v>
      </c>
      <c r="I1985" s="2"/>
      <c r="J1985" s="2"/>
      <c r="K1985" t="s">
        <v>1037</v>
      </c>
      <c r="L1985" s="2">
        <v>44631</v>
      </c>
      <c r="M1985" s="1">
        <f>Tabla1_Resueltas[[#This Row],[Resuelta]]-Tabla1_Resueltas[[#This Row],[Creada]]</f>
        <v>27</v>
      </c>
      <c r="N1985" s="1">
        <f>Tabla1_Resueltas[[#This Row],[Fecha Fin Escalado]]-Tabla1_Resueltas[[#This Row],[Fecha Inicio Escalado]]</f>
        <v>0</v>
      </c>
      <c r="O1985" s="1">
        <f>YEAR(Tabla1_Resueltas[[#This Row],[Resuelta]])</f>
        <v>2022</v>
      </c>
      <c r="P1985" s="1">
        <f>MONTH(Tabla1_Resueltas[[#This Row],[Resuelta]])</f>
        <v>3</v>
      </c>
      <c r="Q1985" s="1">
        <f>_xlfn.PERCENTILE.INC(Tabla1_Resueltas[CicleTime],0.85)</f>
        <v>28</v>
      </c>
      <c r="R1985" s="1">
        <f>_xlfn.PERCENTILE.INC(Tabla1_Resueltas[CicleTime],0.7)</f>
        <v>9</v>
      </c>
      <c r="S1985" s="1">
        <f>_xlfn.PERCENTILE.INC(Tabla1_Resueltas[CicleTime],0.5)</f>
        <v>3</v>
      </c>
    </row>
    <row r="1986" spans="1:19" x14ac:dyDescent="0.35">
      <c r="A1986" t="s">
        <v>19</v>
      </c>
      <c r="B1986" t="s">
        <v>2090</v>
      </c>
      <c r="C1986" t="s">
        <v>18</v>
      </c>
      <c r="D1986" t="s">
        <v>132</v>
      </c>
      <c r="E1986" t="s">
        <v>2041</v>
      </c>
      <c r="F1986">
        <v>4547809</v>
      </c>
      <c r="G1986" s="2">
        <v>44601</v>
      </c>
      <c r="H1986" s="2">
        <v>44638</v>
      </c>
      <c r="I1986" s="2"/>
      <c r="J1986" s="2"/>
      <c r="K1986" t="s">
        <v>1037</v>
      </c>
      <c r="L1986" s="2">
        <v>44622</v>
      </c>
      <c r="M1986" s="1">
        <f>Tabla1_Resueltas[[#This Row],[Resuelta]]-Tabla1_Resueltas[[#This Row],[Creada]]</f>
        <v>21</v>
      </c>
      <c r="N1986" s="1">
        <f>Tabla1_Resueltas[[#This Row],[Fecha Fin Escalado]]-Tabla1_Resueltas[[#This Row],[Fecha Inicio Escalado]]</f>
        <v>0</v>
      </c>
      <c r="O1986" s="1">
        <f>YEAR(Tabla1_Resueltas[[#This Row],[Resuelta]])</f>
        <v>2022</v>
      </c>
      <c r="P1986" s="1">
        <f>MONTH(Tabla1_Resueltas[[#This Row],[Resuelta]])</f>
        <v>3</v>
      </c>
      <c r="Q1986" s="1">
        <f>_xlfn.PERCENTILE.INC(Tabla1_Resueltas[CicleTime],0.85)</f>
        <v>28</v>
      </c>
      <c r="R1986" s="1">
        <f>_xlfn.PERCENTILE.INC(Tabla1_Resueltas[CicleTime],0.7)</f>
        <v>9</v>
      </c>
      <c r="S1986" s="1">
        <f>_xlfn.PERCENTILE.INC(Tabla1_Resueltas[CicleTime],0.5)</f>
        <v>3</v>
      </c>
    </row>
    <row r="1987" spans="1:19" x14ac:dyDescent="0.35">
      <c r="A1987" t="s">
        <v>19</v>
      </c>
      <c r="B1987" t="s">
        <v>2090</v>
      </c>
      <c r="C1987" t="s">
        <v>20</v>
      </c>
      <c r="D1987" t="s">
        <v>132</v>
      </c>
      <c r="E1987" t="s">
        <v>2042</v>
      </c>
      <c r="F1987">
        <v>4539016</v>
      </c>
      <c r="G1987" s="2">
        <v>44600</v>
      </c>
      <c r="H1987" s="2">
        <v>44652</v>
      </c>
      <c r="I1987" s="2">
        <v>44600</v>
      </c>
      <c r="J1987" s="2">
        <v>44636</v>
      </c>
      <c r="K1987" t="s">
        <v>2043</v>
      </c>
      <c r="L1987" s="2">
        <v>44636</v>
      </c>
      <c r="M1987" s="1">
        <f>Tabla1_Resueltas[[#This Row],[Resuelta]]-Tabla1_Resueltas[[#This Row],[Creada]]</f>
        <v>36</v>
      </c>
      <c r="N1987" s="1">
        <f>Tabla1_Resueltas[[#This Row],[Fecha Fin Escalado]]-Tabla1_Resueltas[[#This Row],[Fecha Inicio Escalado]]</f>
        <v>36</v>
      </c>
      <c r="O1987" s="1">
        <f>YEAR(Tabla1_Resueltas[[#This Row],[Resuelta]])</f>
        <v>2022</v>
      </c>
      <c r="P1987" s="1">
        <f>MONTH(Tabla1_Resueltas[[#This Row],[Resuelta]])</f>
        <v>3</v>
      </c>
      <c r="Q1987" s="1">
        <f>_xlfn.PERCENTILE.INC(Tabla1_Resueltas[CicleTime],0.85)</f>
        <v>28</v>
      </c>
      <c r="R1987" s="1">
        <f>_xlfn.PERCENTILE.INC(Tabla1_Resueltas[CicleTime],0.7)</f>
        <v>9</v>
      </c>
      <c r="S1987" s="1">
        <f>_xlfn.PERCENTILE.INC(Tabla1_Resueltas[CicleTime],0.5)</f>
        <v>3</v>
      </c>
    </row>
    <row r="1988" spans="1:19" x14ac:dyDescent="0.35">
      <c r="A1988" t="s">
        <v>19</v>
      </c>
      <c r="B1988" t="s">
        <v>2090</v>
      </c>
      <c r="C1988" t="s">
        <v>20</v>
      </c>
      <c r="D1988" t="s">
        <v>132</v>
      </c>
      <c r="E1988" t="s">
        <v>2044</v>
      </c>
      <c r="F1988">
        <v>4538072</v>
      </c>
      <c r="G1988" s="2">
        <v>44599</v>
      </c>
      <c r="H1988" s="2">
        <v>44638</v>
      </c>
      <c r="I1988" s="2"/>
      <c r="J1988" s="2"/>
      <c r="K1988" t="s">
        <v>1037</v>
      </c>
      <c r="L1988" s="2">
        <v>44622</v>
      </c>
      <c r="M1988" s="1">
        <f>Tabla1_Resueltas[[#This Row],[Resuelta]]-Tabla1_Resueltas[[#This Row],[Creada]]</f>
        <v>23</v>
      </c>
      <c r="N1988" s="1">
        <f>Tabla1_Resueltas[[#This Row],[Fecha Fin Escalado]]-Tabla1_Resueltas[[#This Row],[Fecha Inicio Escalado]]</f>
        <v>0</v>
      </c>
      <c r="O1988" s="1">
        <f>YEAR(Tabla1_Resueltas[[#This Row],[Resuelta]])</f>
        <v>2022</v>
      </c>
      <c r="P1988" s="1">
        <f>MONTH(Tabla1_Resueltas[[#This Row],[Resuelta]])</f>
        <v>3</v>
      </c>
      <c r="Q1988" s="1">
        <f>_xlfn.PERCENTILE.INC(Tabla1_Resueltas[CicleTime],0.85)</f>
        <v>28</v>
      </c>
      <c r="R1988" s="1">
        <f>_xlfn.PERCENTILE.INC(Tabla1_Resueltas[CicleTime],0.7)</f>
        <v>9</v>
      </c>
      <c r="S1988" s="1">
        <f>_xlfn.PERCENTILE.INC(Tabla1_Resueltas[CicleTime],0.5)</f>
        <v>3</v>
      </c>
    </row>
    <row r="1989" spans="1:19" x14ac:dyDescent="0.35">
      <c r="A1989" t="s">
        <v>19</v>
      </c>
      <c r="B1989" t="s">
        <v>2084</v>
      </c>
      <c r="C1989" t="s">
        <v>20</v>
      </c>
      <c r="D1989" t="s">
        <v>132</v>
      </c>
      <c r="E1989" t="s">
        <v>2045</v>
      </c>
      <c r="F1989">
        <v>4532161</v>
      </c>
      <c r="G1989" s="2">
        <v>44599</v>
      </c>
      <c r="H1989" s="2">
        <v>44665</v>
      </c>
      <c r="I1989" s="2"/>
      <c r="J1989" s="2"/>
      <c r="K1989" t="s">
        <v>1037</v>
      </c>
      <c r="L1989" s="2">
        <v>44649</v>
      </c>
      <c r="M1989" s="1">
        <f>Tabla1_Resueltas[[#This Row],[Resuelta]]-Tabla1_Resueltas[[#This Row],[Creada]]</f>
        <v>50</v>
      </c>
      <c r="N1989" s="1">
        <f>Tabla1_Resueltas[[#This Row],[Fecha Fin Escalado]]-Tabla1_Resueltas[[#This Row],[Fecha Inicio Escalado]]</f>
        <v>0</v>
      </c>
      <c r="O1989" s="1">
        <f>YEAR(Tabla1_Resueltas[[#This Row],[Resuelta]])</f>
        <v>2022</v>
      </c>
      <c r="P1989" s="1">
        <f>MONTH(Tabla1_Resueltas[[#This Row],[Resuelta]])</f>
        <v>3</v>
      </c>
      <c r="Q1989" s="1">
        <f>_xlfn.PERCENTILE.INC(Tabla1_Resueltas[CicleTime],0.85)</f>
        <v>28</v>
      </c>
      <c r="R1989" s="1">
        <f>_xlfn.PERCENTILE.INC(Tabla1_Resueltas[CicleTime],0.7)</f>
        <v>9</v>
      </c>
      <c r="S1989" s="1">
        <f>_xlfn.PERCENTILE.INC(Tabla1_Resueltas[CicleTime],0.5)</f>
        <v>3</v>
      </c>
    </row>
    <row r="1990" spans="1:19" x14ac:dyDescent="0.35">
      <c r="A1990" t="s">
        <v>19</v>
      </c>
      <c r="B1990" t="s">
        <v>2110</v>
      </c>
      <c r="C1990" t="s">
        <v>36</v>
      </c>
      <c r="D1990" t="s">
        <v>132</v>
      </c>
      <c r="E1990" t="s">
        <v>2046</v>
      </c>
      <c r="F1990">
        <v>4531147</v>
      </c>
      <c r="G1990" s="2">
        <v>44599</v>
      </c>
      <c r="H1990" s="2">
        <v>44646</v>
      </c>
      <c r="I1990" s="2"/>
      <c r="J1990" s="2"/>
      <c r="K1990" t="s">
        <v>1037</v>
      </c>
      <c r="L1990" s="2">
        <v>44630</v>
      </c>
      <c r="M1990" s="1">
        <f>Tabla1_Resueltas[[#This Row],[Resuelta]]-Tabla1_Resueltas[[#This Row],[Creada]]</f>
        <v>31</v>
      </c>
      <c r="N1990" s="1">
        <f>Tabla1_Resueltas[[#This Row],[Fecha Fin Escalado]]-Tabla1_Resueltas[[#This Row],[Fecha Inicio Escalado]]</f>
        <v>0</v>
      </c>
      <c r="O1990" s="1">
        <f>YEAR(Tabla1_Resueltas[[#This Row],[Resuelta]])</f>
        <v>2022</v>
      </c>
      <c r="P1990" s="1">
        <f>MONTH(Tabla1_Resueltas[[#This Row],[Resuelta]])</f>
        <v>3</v>
      </c>
      <c r="Q1990" s="1">
        <f>_xlfn.PERCENTILE.INC(Tabla1_Resueltas[CicleTime],0.85)</f>
        <v>28</v>
      </c>
      <c r="R1990" s="1">
        <f>_xlfn.PERCENTILE.INC(Tabla1_Resueltas[CicleTime],0.7)</f>
        <v>9</v>
      </c>
      <c r="S1990" s="1">
        <f>_xlfn.PERCENTILE.INC(Tabla1_Resueltas[CicleTime],0.5)</f>
        <v>3</v>
      </c>
    </row>
    <row r="1991" spans="1:19" x14ac:dyDescent="0.35">
      <c r="A1991" t="s">
        <v>19</v>
      </c>
      <c r="B1991" t="s">
        <v>2090</v>
      </c>
      <c r="C1991" t="s">
        <v>20</v>
      </c>
      <c r="D1991" t="s">
        <v>132</v>
      </c>
      <c r="E1991" t="s">
        <v>2047</v>
      </c>
      <c r="F1991">
        <v>4530174</v>
      </c>
      <c r="G1991" s="2">
        <v>44597</v>
      </c>
      <c r="H1991" s="2">
        <v>44652</v>
      </c>
      <c r="I1991" s="2"/>
      <c r="J1991" s="2"/>
      <c r="K1991" t="s">
        <v>1037</v>
      </c>
      <c r="L1991" s="2">
        <v>44636</v>
      </c>
      <c r="M1991" s="1">
        <f>Tabla1_Resueltas[[#This Row],[Resuelta]]-Tabla1_Resueltas[[#This Row],[Creada]]</f>
        <v>39</v>
      </c>
      <c r="N1991" s="1">
        <f>Tabla1_Resueltas[[#This Row],[Fecha Fin Escalado]]-Tabla1_Resueltas[[#This Row],[Fecha Inicio Escalado]]</f>
        <v>0</v>
      </c>
      <c r="O1991" s="1">
        <f>YEAR(Tabla1_Resueltas[[#This Row],[Resuelta]])</f>
        <v>2022</v>
      </c>
      <c r="P1991" s="1">
        <f>MONTH(Tabla1_Resueltas[[#This Row],[Resuelta]])</f>
        <v>3</v>
      </c>
      <c r="Q1991" s="1">
        <f>_xlfn.PERCENTILE.INC(Tabla1_Resueltas[CicleTime],0.85)</f>
        <v>28</v>
      </c>
      <c r="R1991" s="1">
        <f>_xlfn.PERCENTILE.INC(Tabla1_Resueltas[CicleTime],0.7)</f>
        <v>9</v>
      </c>
      <c r="S1991" s="1">
        <f>_xlfn.PERCENTILE.INC(Tabla1_Resueltas[CicleTime],0.5)</f>
        <v>3</v>
      </c>
    </row>
    <row r="1992" spans="1:19" x14ac:dyDescent="0.35">
      <c r="A1992" t="s">
        <v>19</v>
      </c>
      <c r="B1992" t="s">
        <v>2090</v>
      </c>
      <c r="C1992" t="s">
        <v>20</v>
      </c>
      <c r="D1992" t="s">
        <v>132</v>
      </c>
      <c r="E1992" t="s">
        <v>2048</v>
      </c>
      <c r="F1992">
        <v>4529806</v>
      </c>
      <c r="G1992" s="2">
        <v>44597</v>
      </c>
      <c r="H1992" s="2">
        <v>44653</v>
      </c>
      <c r="I1992" s="2"/>
      <c r="J1992" s="2"/>
      <c r="K1992" t="s">
        <v>1037</v>
      </c>
      <c r="L1992" s="2">
        <v>44637</v>
      </c>
      <c r="M1992" s="1">
        <f>Tabla1_Resueltas[[#This Row],[Resuelta]]-Tabla1_Resueltas[[#This Row],[Creada]]</f>
        <v>40</v>
      </c>
      <c r="N1992" s="1">
        <f>Tabla1_Resueltas[[#This Row],[Fecha Fin Escalado]]-Tabla1_Resueltas[[#This Row],[Fecha Inicio Escalado]]</f>
        <v>0</v>
      </c>
      <c r="O1992" s="1">
        <f>YEAR(Tabla1_Resueltas[[#This Row],[Resuelta]])</f>
        <v>2022</v>
      </c>
      <c r="P1992" s="1">
        <f>MONTH(Tabla1_Resueltas[[#This Row],[Resuelta]])</f>
        <v>3</v>
      </c>
      <c r="Q1992" s="1">
        <f>_xlfn.PERCENTILE.INC(Tabla1_Resueltas[CicleTime],0.85)</f>
        <v>28</v>
      </c>
      <c r="R1992" s="1">
        <f>_xlfn.PERCENTILE.INC(Tabla1_Resueltas[CicleTime],0.7)</f>
        <v>9</v>
      </c>
      <c r="S1992" s="1">
        <f>_xlfn.PERCENTILE.INC(Tabla1_Resueltas[CicleTime],0.5)</f>
        <v>3</v>
      </c>
    </row>
    <row r="1993" spans="1:19" x14ac:dyDescent="0.35">
      <c r="A1993" t="s">
        <v>19</v>
      </c>
      <c r="B1993" t="s">
        <v>2090</v>
      </c>
      <c r="C1993" t="s">
        <v>20</v>
      </c>
      <c r="D1993" t="s">
        <v>132</v>
      </c>
      <c r="E1993" t="s">
        <v>2049</v>
      </c>
      <c r="F1993">
        <v>4529645</v>
      </c>
      <c r="G1993" s="2">
        <v>44597</v>
      </c>
      <c r="H1993" s="2">
        <v>44652</v>
      </c>
      <c r="I1993" s="2"/>
      <c r="J1993" s="2"/>
      <c r="K1993" t="s">
        <v>1037</v>
      </c>
      <c r="L1993" s="2">
        <v>44636</v>
      </c>
      <c r="M1993" s="1">
        <f>Tabla1_Resueltas[[#This Row],[Resuelta]]-Tabla1_Resueltas[[#This Row],[Creada]]</f>
        <v>39</v>
      </c>
      <c r="N1993" s="1">
        <f>Tabla1_Resueltas[[#This Row],[Fecha Fin Escalado]]-Tabla1_Resueltas[[#This Row],[Fecha Inicio Escalado]]</f>
        <v>0</v>
      </c>
      <c r="O1993" s="1">
        <f>YEAR(Tabla1_Resueltas[[#This Row],[Resuelta]])</f>
        <v>2022</v>
      </c>
      <c r="P1993" s="1">
        <f>MONTH(Tabla1_Resueltas[[#This Row],[Resuelta]])</f>
        <v>3</v>
      </c>
      <c r="Q1993" s="1">
        <f>_xlfn.PERCENTILE.INC(Tabla1_Resueltas[CicleTime],0.85)</f>
        <v>28</v>
      </c>
      <c r="R1993" s="1">
        <f>_xlfn.PERCENTILE.INC(Tabla1_Resueltas[CicleTime],0.7)</f>
        <v>9</v>
      </c>
      <c r="S1993" s="1">
        <f>_xlfn.PERCENTILE.INC(Tabla1_Resueltas[CicleTime],0.5)</f>
        <v>3</v>
      </c>
    </row>
    <row r="1994" spans="1:19" x14ac:dyDescent="0.35">
      <c r="A1994" t="s">
        <v>19</v>
      </c>
      <c r="B1994" t="s">
        <v>2102</v>
      </c>
      <c r="C1994" t="s">
        <v>36</v>
      </c>
      <c r="D1994" t="s">
        <v>132</v>
      </c>
      <c r="E1994" t="s">
        <v>2050</v>
      </c>
      <c r="F1994">
        <v>4529418</v>
      </c>
      <c r="G1994" s="2">
        <v>44596</v>
      </c>
      <c r="H1994" s="2">
        <v>44653</v>
      </c>
      <c r="I1994" s="2"/>
      <c r="J1994" s="2"/>
      <c r="K1994" t="s">
        <v>1037</v>
      </c>
      <c r="L1994" s="2">
        <v>44637</v>
      </c>
      <c r="M1994" s="1">
        <f>Tabla1_Resueltas[[#This Row],[Resuelta]]-Tabla1_Resueltas[[#This Row],[Creada]]</f>
        <v>41</v>
      </c>
      <c r="N1994" s="1">
        <f>Tabla1_Resueltas[[#This Row],[Fecha Fin Escalado]]-Tabla1_Resueltas[[#This Row],[Fecha Inicio Escalado]]</f>
        <v>0</v>
      </c>
      <c r="O1994" s="1">
        <f>YEAR(Tabla1_Resueltas[[#This Row],[Resuelta]])</f>
        <v>2022</v>
      </c>
      <c r="P1994" s="1">
        <f>MONTH(Tabla1_Resueltas[[#This Row],[Resuelta]])</f>
        <v>3</v>
      </c>
      <c r="Q1994" s="1">
        <f>_xlfn.PERCENTILE.INC(Tabla1_Resueltas[CicleTime],0.85)</f>
        <v>28</v>
      </c>
      <c r="R1994" s="1">
        <f>_xlfn.PERCENTILE.INC(Tabla1_Resueltas[CicleTime],0.7)</f>
        <v>9</v>
      </c>
      <c r="S1994" s="1">
        <f>_xlfn.PERCENTILE.INC(Tabla1_Resueltas[CicleTime],0.5)</f>
        <v>3</v>
      </c>
    </row>
    <row r="1995" spans="1:19" x14ac:dyDescent="0.35">
      <c r="A1995" t="s">
        <v>19</v>
      </c>
      <c r="B1995" t="s">
        <v>2090</v>
      </c>
      <c r="C1995" t="s">
        <v>20</v>
      </c>
      <c r="D1995" t="s">
        <v>132</v>
      </c>
      <c r="E1995" t="s">
        <v>2051</v>
      </c>
      <c r="F1995">
        <v>4524008</v>
      </c>
      <c r="G1995" s="2">
        <v>44596</v>
      </c>
      <c r="H1995" s="2">
        <v>44652</v>
      </c>
      <c r="I1995" s="2"/>
      <c r="J1995" s="2"/>
      <c r="K1995" t="s">
        <v>1037</v>
      </c>
      <c r="L1995" s="2">
        <v>44636</v>
      </c>
      <c r="M1995" s="1">
        <f>Tabla1_Resueltas[[#This Row],[Resuelta]]-Tabla1_Resueltas[[#This Row],[Creada]]</f>
        <v>40</v>
      </c>
      <c r="N1995" s="1">
        <f>Tabla1_Resueltas[[#This Row],[Fecha Fin Escalado]]-Tabla1_Resueltas[[#This Row],[Fecha Inicio Escalado]]</f>
        <v>0</v>
      </c>
      <c r="O1995" s="1">
        <f>YEAR(Tabla1_Resueltas[[#This Row],[Resuelta]])</f>
        <v>2022</v>
      </c>
      <c r="P1995" s="1">
        <f>MONTH(Tabla1_Resueltas[[#This Row],[Resuelta]])</f>
        <v>3</v>
      </c>
      <c r="Q1995" s="1">
        <f>_xlfn.PERCENTILE.INC(Tabla1_Resueltas[CicleTime],0.85)</f>
        <v>28</v>
      </c>
      <c r="R1995" s="1">
        <f>_xlfn.PERCENTILE.INC(Tabla1_Resueltas[CicleTime],0.7)</f>
        <v>9</v>
      </c>
      <c r="S1995" s="1">
        <f>_xlfn.PERCENTILE.INC(Tabla1_Resueltas[CicleTime],0.5)</f>
        <v>3</v>
      </c>
    </row>
    <row r="1996" spans="1:19" x14ac:dyDescent="0.35">
      <c r="A1996" t="s">
        <v>19</v>
      </c>
      <c r="B1996" t="s">
        <v>2090</v>
      </c>
      <c r="C1996" t="s">
        <v>20</v>
      </c>
      <c r="D1996" t="s">
        <v>132</v>
      </c>
      <c r="E1996" t="s">
        <v>2052</v>
      </c>
      <c r="F1996">
        <v>4519862</v>
      </c>
      <c r="G1996" s="2">
        <v>44595</v>
      </c>
      <c r="H1996" s="2">
        <v>44652</v>
      </c>
      <c r="I1996" s="2"/>
      <c r="J1996" s="2"/>
      <c r="K1996" t="s">
        <v>1037</v>
      </c>
      <c r="L1996" s="2">
        <v>44636</v>
      </c>
      <c r="M1996" s="1">
        <f>Tabla1_Resueltas[[#This Row],[Resuelta]]-Tabla1_Resueltas[[#This Row],[Creada]]</f>
        <v>41</v>
      </c>
      <c r="N1996" s="1">
        <f>Tabla1_Resueltas[[#This Row],[Fecha Fin Escalado]]-Tabla1_Resueltas[[#This Row],[Fecha Inicio Escalado]]</f>
        <v>0</v>
      </c>
      <c r="O1996" s="1">
        <f>YEAR(Tabla1_Resueltas[[#This Row],[Resuelta]])</f>
        <v>2022</v>
      </c>
      <c r="P1996" s="1">
        <f>MONTH(Tabla1_Resueltas[[#This Row],[Resuelta]])</f>
        <v>3</v>
      </c>
      <c r="Q1996" s="1">
        <f>_xlfn.PERCENTILE.INC(Tabla1_Resueltas[CicleTime],0.85)</f>
        <v>28</v>
      </c>
      <c r="R1996" s="1">
        <f>_xlfn.PERCENTILE.INC(Tabla1_Resueltas[CicleTime],0.7)</f>
        <v>9</v>
      </c>
      <c r="S1996" s="1">
        <f>_xlfn.PERCENTILE.INC(Tabla1_Resueltas[CicleTime],0.5)</f>
        <v>3</v>
      </c>
    </row>
    <row r="1997" spans="1:19" x14ac:dyDescent="0.35">
      <c r="A1997" t="s">
        <v>19</v>
      </c>
      <c r="B1997" t="s">
        <v>2084</v>
      </c>
      <c r="C1997" t="s">
        <v>36</v>
      </c>
      <c r="D1997" t="s">
        <v>132</v>
      </c>
      <c r="E1997" t="s">
        <v>2053</v>
      </c>
      <c r="F1997">
        <v>4510349</v>
      </c>
      <c r="G1997" s="2">
        <v>44594</v>
      </c>
      <c r="H1997" s="2">
        <v>44645</v>
      </c>
      <c r="I1997" s="2">
        <v>44594</v>
      </c>
      <c r="J1997" s="2">
        <v>44629</v>
      </c>
      <c r="K1997" t="s">
        <v>1037</v>
      </c>
      <c r="L1997" s="2">
        <v>44629</v>
      </c>
      <c r="M1997" s="1">
        <f>Tabla1_Resueltas[[#This Row],[Resuelta]]-Tabla1_Resueltas[[#This Row],[Creada]]</f>
        <v>35</v>
      </c>
      <c r="N1997" s="1">
        <f>Tabla1_Resueltas[[#This Row],[Fecha Fin Escalado]]-Tabla1_Resueltas[[#This Row],[Fecha Inicio Escalado]]</f>
        <v>35</v>
      </c>
      <c r="O1997" s="1">
        <f>YEAR(Tabla1_Resueltas[[#This Row],[Resuelta]])</f>
        <v>2022</v>
      </c>
      <c r="P1997" s="1">
        <f>MONTH(Tabla1_Resueltas[[#This Row],[Resuelta]])</f>
        <v>3</v>
      </c>
      <c r="Q1997" s="1">
        <f>_xlfn.PERCENTILE.INC(Tabla1_Resueltas[CicleTime],0.85)</f>
        <v>28</v>
      </c>
      <c r="R1997" s="1">
        <f>_xlfn.PERCENTILE.INC(Tabla1_Resueltas[CicleTime],0.7)</f>
        <v>9</v>
      </c>
      <c r="S1997" s="1">
        <f>_xlfn.PERCENTILE.INC(Tabla1_Resueltas[CicleTime],0.5)</f>
        <v>3</v>
      </c>
    </row>
    <row r="1998" spans="1:19" x14ac:dyDescent="0.35">
      <c r="A1998" t="s">
        <v>19</v>
      </c>
      <c r="B1998" t="s">
        <v>2090</v>
      </c>
      <c r="C1998" t="s">
        <v>36</v>
      </c>
      <c r="D1998" t="s">
        <v>132</v>
      </c>
      <c r="E1998" t="s">
        <v>2054</v>
      </c>
      <c r="F1998">
        <v>4500146</v>
      </c>
      <c r="G1998" s="2">
        <v>44593</v>
      </c>
      <c r="H1998" s="2">
        <v>44645</v>
      </c>
      <c r="I1998" s="2"/>
      <c r="J1998" s="2"/>
      <c r="K1998" t="s">
        <v>1037</v>
      </c>
      <c r="L1998" s="2">
        <v>44644</v>
      </c>
      <c r="M1998" s="1">
        <f>Tabla1_Resueltas[[#This Row],[Resuelta]]-Tabla1_Resueltas[[#This Row],[Creada]]</f>
        <v>51</v>
      </c>
      <c r="N1998" s="1">
        <f>Tabla1_Resueltas[[#This Row],[Fecha Fin Escalado]]-Tabla1_Resueltas[[#This Row],[Fecha Inicio Escalado]]</f>
        <v>0</v>
      </c>
      <c r="O1998" s="1">
        <f>YEAR(Tabla1_Resueltas[[#This Row],[Resuelta]])</f>
        <v>2022</v>
      </c>
      <c r="P1998" s="1">
        <f>MONTH(Tabla1_Resueltas[[#This Row],[Resuelta]])</f>
        <v>3</v>
      </c>
      <c r="Q1998" s="1">
        <f>_xlfn.PERCENTILE.INC(Tabla1_Resueltas[CicleTime],0.85)</f>
        <v>28</v>
      </c>
      <c r="R1998" s="1">
        <f>_xlfn.PERCENTILE.INC(Tabla1_Resueltas[CicleTime],0.7)</f>
        <v>9</v>
      </c>
      <c r="S1998" s="1">
        <f>_xlfn.PERCENTILE.INC(Tabla1_Resueltas[CicleTime],0.5)</f>
        <v>3</v>
      </c>
    </row>
    <row r="1999" spans="1:19" x14ac:dyDescent="0.35">
      <c r="A1999" t="s">
        <v>19</v>
      </c>
      <c r="B1999" t="s">
        <v>2084</v>
      </c>
      <c r="C1999" t="s">
        <v>20</v>
      </c>
      <c r="D1999" t="s">
        <v>132</v>
      </c>
      <c r="E1999" t="s">
        <v>2055</v>
      </c>
      <c r="F1999">
        <v>4493243</v>
      </c>
      <c r="G1999" s="2">
        <v>44592</v>
      </c>
      <c r="H1999" s="2">
        <v>44664</v>
      </c>
      <c r="I1999" s="2">
        <v>44592</v>
      </c>
      <c r="J1999" s="2">
        <v>44648</v>
      </c>
      <c r="K1999" t="s">
        <v>1037</v>
      </c>
      <c r="L1999" s="2">
        <v>44648</v>
      </c>
      <c r="M1999" s="1">
        <f>Tabla1_Resueltas[[#This Row],[Resuelta]]-Tabla1_Resueltas[[#This Row],[Creada]]</f>
        <v>56</v>
      </c>
      <c r="N1999" s="1">
        <f>Tabla1_Resueltas[[#This Row],[Fecha Fin Escalado]]-Tabla1_Resueltas[[#This Row],[Fecha Inicio Escalado]]</f>
        <v>56</v>
      </c>
      <c r="O1999" s="1">
        <f>YEAR(Tabla1_Resueltas[[#This Row],[Resuelta]])</f>
        <v>2022</v>
      </c>
      <c r="P1999" s="1">
        <f>MONTH(Tabla1_Resueltas[[#This Row],[Resuelta]])</f>
        <v>3</v>
      </c>
      <c r="Q1999" s="1">
        <f>_xlfn.PERCENTILE.INC(Tabla1_Resueltas[CicleTime],0.85)</f>
        <v>28</v>
      </c>
      <c r="R1999" s="1">
        <f>_xlfn.PERCENTILE.INC(Tabla1_Resueltas[CicleTime],0.7)</f>
        <v>9</v>
      </c>
      <c r="S1999" s="1">
        <f>_xlfn.PERCENTILE.INC(Tabla1_Resueltas[CicleTime],0.5)</f>
        <v>3</v>
      </c>
    </row>
    <row r="2000" spans="1:19" x14ac:dyDescent="0.35">
      <c r="A2000" t="s">
        <v>19</v>
      </c>
      <c r="B2000" t="s">
        <v>2090</v>
      </c>
      <c r="C2000" t="s">
        <v>20</v>
      </c>
      <c r="D2000" t="s">
        <v>132</v>
      </c>
      <c r="E2000" t="s">
        <v>2056</v>
      </c>
      <c r="F2000">
        <v>4489370</v>
      </c>
      <c r="G2000" s="2">
        <v>44589</v>
      </c>
      <c r="H2000" s="2">
        <v>44646</v>
      </c>
      <c r="I2000" s="2"/>
      <c r="J2000" s="2"/>
      <c r="K2000" t="s">
        <v>1037</v>
      </c>
      <c r="L2000" s="2">
        <v>44630</v>
      </c>
      <c r="M2000" s="1">
        <f>Tabla1_Resueltas[[#This Row],[Resuelta]]-Tabla1_Resueltas[[#This Row],[Creada]]</f>
        <v>41</v>
      </c>
      <c r="N2000" s="1">
        <f>Tabla1_Resueltas[[#This Row],[Fecha Fin Escalado]]-Tabla1_Resueltas[[#This Row],[Fecha Inicio Escalado]]</f>
        <v>0</v>
      </c>
      <c r="O2000" s="1">
        <f>YEAR(Tabla1_Resueltas[[#This Row],[Resuelta]])</f>
        <v>2022</v>
      </c>
      <c r="P2000" s="1">
        <f>MONTH(Tabla1_Resueltas[[#This Row],[Resuelta]])</f>
        <v>3</v>
      </c>
      <c r="Q2000" s="1">
        <f>_xlfn.PERCENTILE.INC(Tabla1_Resueltas[CicleTime],0.85)</f>
        <v>28</v>
      </c>
      <c r="R2000" s="1">
        <f>_xlfn.PERCENTILE.INC(Tabla1_Resueltas[CicleTime],0.7)</f>
        <v>9</v>
      </c>
      <c r="S2000" s="1">
        <f>_xlfn.PERCENTILE.INC(Tabla1_Resueltas[CicleTime],0.5)</f>
        <v>3</v>
      </c>
    </row>
    <row r="2001" spans="1:19" x14ac:dyDescent="0.35">
      <c r="A2001" t="s">
        <v>19</v>
      </c>
      <c r="B2001" t="s">
        <v>2084</v>
      </c>
      <c r="C2001" t="s">
        <v>20</v>
      </c>
      <c r="D2001" t="s">
        <v>132</v>
      </c>
      <c r="E2001" t="s">
        <v>2057</v>
      </c>
      <c r="F2001">
        <v>4460063</v>
      </c>
      <c r="G2001" s="2">
        <v>44585</v>
      </c>
      <c r="H2001" s="2">
        <v>44665</v>
      </c>
      <c r="I2001" s="2">
        <v>44585</v>
      </c>
      <c r="J2001" s="2">
        <v>44649</v>
      </c>
      <c r="K2001" t="s">
        <v>1037</v>
      </c>
      <c r="L2001" s="2">
        <v>44649</v>
      </c>
      <c r="M2001" s="1">
        <f>Tabla1_Resueltas[[#This Row],[Resuelta]]-Tabla1_Resueltas[[#This Row],[Creada]]</f>
        <v>64</v>
      </c>
      <c r="N2001" s="1">
        <f>Tabla1_Resueltas[[#This Row],[Fecha Fin Escalado]]-Tabla1_Resueltas[[#This Row],[Fecha Inicio Escalado]]</f>
        <v>64</v>
      </c>
      <c r="O2001" s="1">
        <f>YEAR(Tabla1_Resueltas[[#This Row],[Resuelta]])</f>
        <v>2022</v>
      </c>
      <c r="P2001" s="1">
        <f>MONTH(Tabla1_Resueltas[[#This Row],[Resuelta]])</f>
        <v>3</v>
      </c>
      <c r="Q2001" s="1">
        <f>_xlfn.PERCENTILE.INC(Tabla1_Resueltas[CicleTime],0.85)</f>
        <v>28</v>
      </c>
      <c r="R2001" s="1">
        <f>_xlfn.PERCENTILE.INC(Tabla1_Resueltas[CicleTime],0.7)</f>
        <v>9</v>
      </c>
      <c r="S2001" s="1">
        <f>_xlfn.PERCENTILE.INC(Tabla1_Resueltas[CicleTime],0.5)</f>
        <v>3</v>
      </c>
    </row>
    <row r="2002" spans="1:19" x14ac:dyDescent="0.35">
      <c r="A2002" t="s">
        <v>19</v>
      </c>
      <c r="B2002" t="s">
        <v>2111</v>
      </c>
      <c r="C2002" t="s">
        <v>36</v>
      </c>
      <c r="D2002" t="s">
        <v>132</v>
      </c>
      <c r="E2002" t="s">
        <v>2058</v>
      </c>
      <c r="F2002">
        <v>4441115</v>
      </c>
      <c r="G2002" s="2">
        <v>44581</v>
      </c>
      <c r="H2002" s="2">
        <v>44644</v>
      </c>
      <c r="I2002" s="2">
        <v>44624</v>
      </c>
      <c r="J2002" s="2">
        <v>44627</v>
      </c>
      <c r="K2002" t="s">
        <v>1037</v>
      </c>
      <c r="L2002" s="2">
        <v>44627</v>
      </c>
      <c r="M2002" s="1">
        <f>Tabla1_Resueltas[[#This Row],[Resuelta]]-Tabla1_Resueltas[[#This Row],[Creada]]</f>
        <v>46</v>
      </c>
      <c r="N2002" s="1">
        <f>Tabla1_Resueltas[[#This Row],[Fecha Fin Escalado]]-Tabla1_Resueltas[[#This Row],[Fecha Inicio Escalado]]</f>
        <v>3</v>
      </c>
      <c r="O2002" s="1">
        <f>YEAR(Tabla1_Resueltas[[#This Row],[Resuelta]])</f>
        <v>2022</v>
      </c>
      <c r="P2002" s="1">
        <f>MONTH(Tabla1_Resueltas[[#This Row],[Resuelta]])</f>
        <v>3</v>
      </c>
      <c r="Q2002" s="1">
        <f>_xlfn.PERCENTILE.INC(Tabla1_Resueltas[CicleTime],0.85)</f>
        <v>28</v>
      </c>
      <c r="R2002" s="1">
        <f>_xlfn.PERCENTILE.INC(Tabla1_Resueltas[CicleTime],0.7)</f>
        <v>9</v>
      </c>
      <c r="S2002" s="1">
        <f>_xlfn.PERCENTILE.INC(Tabla1_Resueltas[CicleTime],0.5)</f>
        <v>3</v>
      </c>
    </row>
    <row r="2003" spans="1:19" x14ac:dyDescent="0.35">
      <c r="A2003" t="s">
        <v>19</v>
      </c>
      <c r="B2003" t="s">
        <v>2090</v>
      </c>
      <c r="C2003" t="s">
        <v>20</v>
      </c>
      <c r="D2003" t="s">
        <v>132</v>
      </c>
      <c r="E2003" t="s">
        <v>2059</v>
      </c>
      <c r="F2003">
        <v>4438867</v>
      </c>
      <c r="G2003" s="2">
        <v>44581</v>
      </c>
      <c r="H2003" s="2">
        <v>44647</v>
      </c>
      <c r="I2003" s="2"/>
      <c r="J2003" s="2"/>
      <c r="K2003" t="s">
        <v>1037</v>
      </c>
      <c r="L2003" s="2">
        <v>44631</v>
      </c>
      <c r="M2003" s="1">
        <f>Tabla1_Resueltas[[#This Row],[Resuelta]]-Tabla1_Resueltas[[#This Row],[Creada]]</f>
        <v>50</v>
      </c>
      <c r="N2003" s="1">
        <f>Tabla1_Resueltas[[#This Row],[Fecha Fin Escalado]]-Tabla1_Resueltas[[#This Row],[Fecha Inicio Escalado]]</f>
        <v>0</v>
      </c>
      <c r="O2003" s="1">
        <f>YEAR(Tabla1_Resueltas[[#This Row],[Resuelta]])</f>
        <v>2022</v>
      </c>
      <c r="P2003" s="1">
        <f>MONTH(Tabla1_Resueltas[[#This Row],[Resuelta]])</f>
        <v>3</v>
      </c>
      <c r="Q2003" s="1">
        <f>_xlfn.PERCENTILE.INC(Tabla1_Resueltas[CicleTime],0.85)</f>
        <v>28</v>
      </c>
      <c r="R2003" s="1">
        <f>_xlfn.PERCENTILE.INC(Tabla1_Resueltas[CicleTime],0.7)</f>
        <v>9</v>
      </c>
      <c r="S2003" s="1">
        <f>_xlfn.PERCENTILE.INC(Tabla1_Resueltas[CicleTime],0.5)</f>
        <v>3</v>
      </c>
    </row>
    <row r="2004" spans="1:19" x14ac:dyDescent="0.35">
      <c r="A2004" t="s">
        <v>19</v>
      </c>
      <c r="B2004" t="s">
        <v>2090</v>
      </c>
      <c r="C2004" t="s">
        <v>18</v>
      </c>
      <c r="D2004" t="s">
        <v>132</v>
      </c>
      <c r="E2004" t="s">
        <v>2060</v>
      </c>
      <c r="F2004">
        <v>4435273</v>
      </c>
      <c r="G2004" s="2">
        <v>44580</v>
      </c>
      <c r="H2004" s="2">
        <v>44664</v>
      </c>
      <c r="I2004" s="2">
        <v>44580</v>
      </c>
      <c r="J2004" s="2">
        <v>44648</v>
      </c>
      <c r="K2004" t="s">
        <v>2061</v>
      </c>
      <c r="L2004" s="2">
        <v>44648</v>
      </c>
      <c r="M2004" s="1">
        <f>Tabla1_Resueltas[[#This Row],[Resuelta]]-Tabla1_Resueltas[[#This Row],[Creada]]</f>
        <v>68</v>
      </c>
      <c r="N2004" s="1">
        <f>Tabla1_Resueltas[[#This Row],[Fecha Fin Escalado]]-Tabla1_Resueltas[[#This Row],[Fecha Inicio Escalado]]</f>
        <v>68</v>
      </c>
      <c r="O2004" s="1">
        <f>YEAR(Tabla1_Resueltas[[#This Row],[Resuelta]])</f>
        <v>2022</v>
      </c>
      <c r="P2004" s="1">
        <f>MONTH(Tabla1_Resueltas[[#This Row],[Resuelta]])</f>
        <v>3</v>
      </c>
      <c r="Q2004" s="1">
        <f>_xlfn.PERCENTILE.INC(Tabla1_Resueltas[CicleTime],0.85)</f>
        <v>28</v>
      </c>
      <c r="R2004" s="1">
        <f>_xlfn.PERCENTILE.INC(Tabla1_Resueltas[CicleTime],0.7)</f>
        <v>9</v>
      </c>
      <c r="S2004" s="1">
        <f>_xlfn.PERCENTILE.INC(Tabla1_Resueltas[CicleTime],0.5)</f>
        <v>3</v>
      </c>
    </row>
    <row r="2005" spans="1:19" x14ac:dyDescent="0.35">
      <c r="A2005" t="s">
        <v>19</v>
      </c>
      <c r="B2005" t="s">
        <v>2090</v>
      </c>
      <c r="C2005" t="s">
        <v>36</v>
      </c>
      <c r="D2005" t="s">
        <v>132</v>
      </c>
      <c r="E2005" t="s">
        <v>2062</v>
      </c>
      <c r="F2005">
        <v>4415144</v>
      </c>
      <c r="G2005" s="2">
        <v>44578</v>
      </c>
      <c r="H2005" s="2">
        <v>44653</v>
      </c>
      <c r="I2005" s="2"/>
      <c r="J2005" s="2"/>
      <c r="K2005" t="s">
        <v>1037</v>
      </c>
      <c r="L2005" s="2">
        <v>44637</v>
      </c>
      <c r="M2005" s="1">
        <f>Tabla1_Resueltas[[#This Row],[Resuelta]]-Tabla1_Resueltas[[#This Row],[Creada]]</f>
        <v>59</v>
      </c>
      <c r="N2005" s="1">
        <f>Tabla1_Resueltas[[#This Row],[Fecha Fin Escalado]]-Tabla1_Resueltas[[#This Row],[Fecha Inicio Escalado]]</f>
        <v>0</v>
      </c>
      <c r="O2005" s="1">
        <f>YEAR(Tabla1_Resueltas[[#This Row],[Resuelta]])</f>
        <v>2022</v>
      </c>
      <c r="P2005" s="1">
        <f>MONTH(Tabla1_Resueltas[[#This Row],[Resuelta]])</f>
        <v>3</v>
      </c>
      <c r="Q2005" s="1">
        <f>_xlfn.PERCENTILE.INC(Tabla1_Resueltas[CicleTime],0.85)</f>
        <v>28</v>
      </c>
      <c r="R2005" s="1">
        <f>_xlfn.PERCENTILE.INC(Tabla1_Resueltas[CicleTime],0.7)</f>
        <v>9</v>
      </c>
      <c r="S2005" s="1">
        <f>_xlfn.PERCENTILE.INC(Tabla1_Resueltas[CicleTime],0.5)</f>
        <v>3</v>
      </c>
    </row>
    <row r="2006" spans="1:19" x14ac:dyDescent="0.35">
      <c r="A2006" t="s">
        <v>19</v>
      </c>
      <c r="B2006" t="s">
        <v>2095</v>
      </c>
      <c r="C2006" t="s">
        <v>36</v>
      </c>
      <c r="D2006" t="s">
        <v>132</v>
      </c>
      <c r="E2006" t="s">
        <v>2063</v>
      </c>
      <c r="F2006">
        <v>4382512</v>
      </c>
      <c r="G2006" s="2">
        <v>44571</v>
      </c>
      <c r="H2006" s="2">
        <v>44640</v>
      </c>
      <c r="I2006" s="2"/>
      <c r="J2006" s="2"/>
      <c r="K2006" t="s">
        <v>1037</v>
      </c>
      <c r="L2006" s="2">
        <v>44624</v>
      </c>
      <c r="M2006" s="1">
        <f>Tabla1_Resueltas[[#This Row],[Resuelta]]-Tabla1_Resueltas[[#This Row],[Creada]]</f>
        <v>53</v>
      </c>
      <c r="N2006" s="1">
        <f>Tabla1_Resueltas[[#This Row],[Fecha Fin Escalado]]-Tabla1_Resueltas[[#This Row],[Fecha Inicio Escalado]]</f>
        <v>0</v>
      </c>
      <c r="O2006" s="1">
        <f>YEAR(Tabla1_Resueltas[[#This Row],[Resuelta]])</f>
        <v>2022</v>
      </c>
      <c r="P2006" s="1">
        <f>MONTH(Tabla1_Resueltas[[#This Row],[Resuelta]])</f>
        <v>3</v>
      </c>
      <c r="Q2006" s="1">
        <f>_xlfn.PERCENTILE.INC(Tabla1_Resueltas[CicleTime],0.85)</f>
        <v>28</v>
      </c>
      <c r="R2006" s="1">
        <f>_xlfn.PERCENTILE.INC(Tabla1_Resueltas[CicleTime],0.7)</f>
        <v>9</v>
      </c>
      <c r="S2006" s="1">
        <f>_xlfn.PERCENTILE.INC(Tabla1_Resueltas[CicleTime],0.5)</f>
        <v>3</v>
      </c>
    </row>
    <row r="2007" spans="1:19" x14ac:dyDescent="0.35">
      <c r="A2007" t="s">
        <v>19</v>
      </c>
      <c r="B2007" t="s">
        <v>2090</v>
      </c>
      <c r="C2007" t="s">
        <v>36</v>
      </c>
      <c r="D2007" t="s">
        <v>132</v>
      </c>
      <c r="E2007" t="s">
        <v>2064</v>
      </c>
      <c r="F2007">
        <v>4377040</v>
      </c>
      <c r="G2007" s="2">
        <v>44567</v>
      </c>
      <c r="H2007" s="2">
        <v>44645</v>
      </c>
      <c r="I2007" s="2">
        <v>44621</v>
      </c>
      <c r="J2007" s="2">
        <v>44629</v>
      </c>
      <c r="K2007" t="s">
        <v>1037</v>
      </c>
      <c r="L2007" s="2">
        <v>44629</v>
      </c>
      <c r="M2007" s="1">
        <f>Tabla1_Resueltas[[#This Row],[Resuelta]]-Tabla1_Resueltas[[#This Row],[Creada]]</f>
        <v>62</v>
      </c>
      <c r="N2007" s="1">
        <f>Tabla1_Resueltas[[#This Row],[Fecha Fin Escalado]]-Tabla1_Resueltas[[#This Row],[Fecha Inicio Escalado]]</f>
        <v>8</v>
      </c>
      <c r="O2007" s="1">
        <f>YEAR(Tabla1_Resueltas[[#This Row],[Resuelta]])</f>
        <v>2022</v>
      </c>
      <c r="P2007" s="1">
        <f>MONTH(Tabla1_Resueltas[[#This Row],[Resuelta]])</f>
        <v>3</v>
      </c>
      <c r="Q2007" s="1">
        <f>_xlfn.PERCENTILE.INC(Tabla1_Resueltas[CicleTime],0.85)</f>
        <v>28</v>
      </c>
      <c r="R2007" s="1">
        <f>_xlfn.PERCENTILE.INC(Tabla1_Resueltas[CicleTime],0.7)</f>
        <v>9</v>
      </c>
      <c r="S2007" s="1">
        <f>_xlfn.PERCENTILE.INC(Tabla1_Resueltas[CicleTime],0.5)</f>
        <v>3</v>
      </c>
    </row>
    <row r="2008" spans="1:19" x14ac:dyDescent="0.35">
      <c r="A2008" t="s">
        <v>19</v>
      </c>
      <c r="B2008" t="s">
        <v>2090</v>
      </c>
      <c r="C2008" t="s">
        <v>20</v>
      </c>
      <c r="D2008" t="s">
        <v>132</v>
      </c>
      <c r="E2008" t="s">
        <v>2065</v>
      </c>
      <c r="F2008">
        <v>4358832</v>
      </c>
      <c r="G2008" s="2">
        <v>44561</v>
      </c>
      <c r="H2008" s="2">
        <v>44638</v>
      </c>
      <c r="I2008" s="2">
        <v>44561</v>
      </c>
      <c r="J2008" s="2">
        <v>44622</v>
      </c>
      <c r="K2008" t="s">
        <v>2066</v>
      </c>
      <c r="L2008" s="2">
        <v>44622</v>
      </c>
      <c r="M2008" s="1">
        <f>Tabla1_Resueltas[[#This Row],[Resuelta]]-Tabla1_Resueltas[[#This Row],[Creada]]</f>
        <v>61</v>
      </c>
      <c r="N2008" s="1">
        <f>Tabla1_Resueltas[[#This Row],[Fecha Fin Escalado]]-Tabla1_Resueltas[[#This Row],[Fecha Inicio Escalado]]</f>
        <v>61</v>
      </c>
      <c r="O2008" s="1">
        <f>YEAR(Tabla1_Resueltas[[#This Row],[Resuelta]])</f>
        <v>2022</v>
      </c>
      <c r="P2008" s="1">
        <f>MONTH(Tabla1_Resueltas[[#This Row],[Resuelta]])</f>
        <v>3</v>
      </c>
      <c r="Q2008" s="1">
        <f>_xlfn.PERCENTILE.INC(Tabla1_Resueltas[CicleTime],0.85)</f>
        <v>28</v>
      </c>
      <c r="R2008" s="1">
        <f>_xlfn.PERCENTILE.INC(Tabla1_Resueltas[CicleTime],0.7)</f>
        <v>9</v>
      </c>
      <c r="S2008" s="1">
        <f>_xlfn.PERCENTILE.INC(Tabla1_Resueltas[CicleTime],0.5)</f>
        <v>3</v>
      </c>
    </row>
    <row r="2009" spans="1:19" x14ac:dyDescent="0.35">
      <c r="A2009" t="s">
        <v>19</v>
      </c>
      <c r="B2009" t="s">
        <v>2090</v>
      </c>
      <c r="C2009" t="s">
        <v>43</v>
      </c>
      <c r="D2009" t="s">
        <v>132</v>
      </c>
      <c r="E2009" t="s">
        <v>2067</v>
      </c>
      <c r="F2009">
        <v>3859041</v>
      </c>
      <c r="G2009" s="2">
        <v>44446</v>
      </c>
      <c r="H2009" s="2">
        <v>44665</v>
      </c>
      <c r="I2009" s="2">
        <v>44448</v>
      </c>
      <c r="J2009" s="2">
        <v>44448</v>
      </c>
      <c r="K2009" t="s">
        <v>1037</v>
      </c>
      <c r="L2009" s="2">
        <v>44649</v>
      </c>
      <c r="M2009" s="1">
        <f>Tabla1_Resueltas[[#This Row],[Resuelta]]-Tabla1_Resueltas[[#This Row],[Creada]]</f>
        <v>203</v>
      </c>
      <c r="N2009" s="1">
        <f>Tabla1_Resueltas[[#This Row],[Fecha Fin Escalado]]-Tabla1_Resueltas[[#This Row],[Fecha Inicio Escalado]]</f>
        <v>0</v>
      </c>
      <c r="O2009" s="1">
        <f>YEAR(Tabla1_Resueltas[[#This Row],[Resuelta]])</f>
        <v>2022</v>
      </c>
      <c r="P2009" s="1">
        <f>MONTH(Tabla1_Resueltas[[#This Row],[Resuelta]])</f>
        <v>3</v>
      </c>
      <c r="Q2009" s="1">
        <f>_xlfn.PERCENTILE.INC(Tabla1_Resueltas[CicleTime],0.85)</f>
        <v>28</v>
      </c>
      <c r="R2009" s="1">
        <f>_xlfn.PERCENTILE.INC(Tabla1_Resueltas[CicleTime],0.7)</f>
        <v>9</v>
      </c>
      <c r="S2009" s="1">
        <f>_xlfn.PERCENTILE.INC(Tabla1_Resueltas[CicleTime],0.5)</f>
        <v>3</v>
      </c>
    </row>
    <row r="2010" spans="1:19" x14ac:dyDescent="0.35">
      <c r="A2010" t="s">
        <v>19</v>
      </c>
      <c r="B2010" t="s">
        <v>2090</v>
      </c>
      <c r="C2010" t="s">
        <v>43</v>
      </c>
      <c r="D2010" t="s">
        <v>132</v>
      </c>
      <c r="E2010" t="s">
        <v>2068</v>
      </c>
      <c r="F2010">
        <v>3759091</v>
      </c>
      <c r="G2010" s="2">
        <v>44418</v>
      </c>
      <c r="H2010" s="2">
        <v>44649</v>
      </c>
      <c r="I2010" s="2"/>
      <c r="J2010" s="2"/>
      <c r="K2010" t="s">
        <v>1037</v>
      </c>
      <c r="L2010" s="2">
        <v>44649</v>
      </c>
      <c r="M2010" s="1">
        <f>Tabla1_Resueltas[[#This Row],[Resuelta]]-Tabla1_Resueltas[[#This Row],[Creada]]</f>
        <v>231</v>
      </c>
      <c r="N2010" s="1">
        <f>Tabla1_Resueltas[[#This Row],[Fecha Fin Escalado]]-Tabla1_Resueltas[[#This Row],[Fecha Inicio Escalado]]</f>
        <v>0</v>
      </c>
      <c r="O2010" s="1">
        <f>YEAR(Tabla1_Resueltas[[#This Row],[Resuelta]])</f>
        <v>2022</v>
      </c>
      <c r="P2010" s="1">
        <f>MONTH(Tabla1_Resueltas[[#This Row],[Resuelta]])</f>
        <v>3</v>
      </c>
      <c r="Q2010" s="1">
        <f>_xlfn.PERCENTILE.INC(Tabla1_Resueltas[CicleTime],0.85)</f>
        <v>28</v>
      </c>
      <c r="R2010" s="1">
        <f>_xlfn.PERCENTILE.INC(Tabla1_Resueltas[CicleTime],0.7)</f>
        <v>9</v>
      </c>
      <c r="S2010" s="1">
        <f>_xlfn.PERCENTILE.INC(Tabla1_Resueltas[CicleTime],0.5)</f>
        <v>3</v>
      </c>
    </row>
    <row r="2011" spans="1:19" x14ac:dyDescent="0.35">
      <c r="A2011" t="s">
        <v>19</v>
      </c>
      <c r="B2011" t="s">
        <v>2090</v>
      </c>
      <c r="C2011" t="s">
        <v>43</v>
      </c>
      <c r="D2011" t="s">
        <v>132</v>
      </c>
      <c r="E2011" t="s">
        <v>2069</v>
      </c>
      <c r="F2011">
        <v>3469761</v>
      </c>
      <c r="G2011" s="2">
        <v>44337</v>
      </c>
      <c r="H2011" s="2">
        <v>44649</v>
      </c>
      <c r="I2011" s="2"/>
      <c r="J2011" s="2"/>
      <c r="K2011" t="s">
        <v>1037</v>
      </c>
      <c r="L2011" s="2">
        <v>44649</v>
      </c>
      <c r="M2011" s="1">
        <f>Tabla1_Resueltas[[#This Row],[Resuelta]]-Tabla1_Resueltas[[#This Row],[Creada]]</f>
        <v>312</v>
      </c>
      <c r="N2011" s="1">
        <f>Tabla1_Resueltas[[#This Row],[Fecha Fin Escalado]]-Tabla1_Resueltas[[#This Row],[Fecha Inicio Escalado]]</f>
        <v>0</v>
      </c>
      <c r="O2011" s="1">
        <f>YEAR(Tabla1_Resueltas[[#This Row],[Resuelta]])</f>
        <v>2022</v>
      </c>
      <c r="P2011" s="1">
        <f>MONTH(Tabla1_Resueltas[[#This Row],[Resuelta]])</f>
        <v>3</v>
      </c>
      <c r="Q2011" s="1">
        <f>_xlfn.PERCENTILE.INC(Tabla1_Resueltas[CicleTime],0.85)</f>
        <v>28</v>
      </c>
      <c r="R2011" s="1">
        <f>_xlfn.PERCENTILE.INC(Tabla1_Resueltas[CicleTime],0.7)</f>
        <v>9</v>
      </c>
      <c r="S2011" s="1">
        <f>_xlfn.PERCENTILE.INC(Tabla1_Resueltas[CicleTime],0.5)</f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19A2B55FEF104F8AF1A4D267840912" ma:contentTypeVersion="2" ma:contentTypeDescription="Create a new document." ma:contentTypeScope="" ma:versionID="14188da4acffaf08bbc5da7caf4ae5a9">
  <xsd:schema xmlns:xsd="http://www.w3.org/2001/XMLSchema" xmlns:xs="http://www.w3.org/2001/XMLSchema" xmlns:p="http://schemas.microsoft.com/office/2006/metadata/properties" xmlns:ns2="e805d141-5373-455e-8269-aa114f83c14b" targetNamespace="http://schemas.microsoft.com/office/2006/metadata/properties" ma:root="true" ma:fieldsID="f9c14c699851fbd16fcea9790b38b4af" ns2:_="">
    <xsd:import namespace="e805d141-5373-455e-8269-aa114f83c1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05d141-5373-455e-8269-aa114f83c1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54EBD3-8003-4EA3-A6BD-225A90C55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05d141-5373-455e-8269-aa114f83c1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480E40-9BDB-464A-9E86-8D25DC0B33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9053CE-9B0D-4320-B66C-18CD53B15A7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E5E927A-D64E-42C7-982A-85AC26F0C7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Dashboard</vt:lpstr>
      <vt:lpstr>DatosTipos de servicio</vt:lpstr>
      <vt:lpstr>Estacionalidad</vt:lpstr>
      <vt:lpstr>Mimportante</vt:lpstr>
      <vt:lpstr>Bloqueo</vt:lpstr>
      <vt:lpstr>Resueltas</vt:lpstr>
      <vt:lpstr>Bloqueo!Área_de_extracción</vt:lpstr>
      <vt:lpstr>'DatosTipos de servicio'!Área_de_extracción</vt:lpstr>
      <vt:lpstr>Bloqueo!Criterios</vt:lpstr>
      <vt:lpstr>'DatosTipos de servicio'!Criterios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López Cacheda</dc:creator>
  <cp:keywords/>
  <dc:description/>
  <cp:lastModifiedBy>KairosDS</cp:lastModifiedBy>
  <cp:revision/>
  <cp:lastPrinted>2023-03-02T08:01:38Z</cp:lastPrinted>
  <dcterms:created xsi:type="dcterms:W3CDTF">2023-02-10T08:11:22Z</dcterms:created>
  <dcterms:modified xsi:type="dcterms:W3CDTF">2023-03-21T21:33:02Z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0x010100FE19A2B55FEF104F8AF1A4D267840912</vt:lpwstr>
  </property>
  <property fmtid="{D5CDD505-2E9C-101B-9397-08002B2CF9AE}" pid="3" name="MSIP_Label_5bf4bb52-9e9d-4296-940a-59002820a53c_Enabled">
    <vt:lpwstr>true</vt:lpwstr>
  </property>
  <property fmtid="{D5CDD505-2E9C-101B-9397-08002B2CF9AE}" pid="4" name="MSIP_Label_5bf4bb52-9e9d-4296-940a-59002820a53c_SetDate">
    <vt:lpwstr>2023-02-13T17:37:11Z</vt:lpwstr>
  </property>
  <property fmtid="{D5CDD505-2E9C-101B-9397-08002B2CF9AE}" pid="5" name="MSIP_Label_5bf4bb52-9e9d-4296-940a-59002820a53c_Method">
    <vt:lpwstr>Standard</vt:lpwstr>
  </property>
  <property fmtid="{D5CDD505-2E9C-101B-9397-08002B2CF9AE}" pid="6" name="MSIP_Label_5bf4bb52-9e9d-4296-940a-59002820a53c_Name">
    <vt:lpwstr>5bf4bb52-9e9d-4296-940a-59002820a53c</vt:lpwstr>
  </property>
  <property fmtid="{D5CDD505-2E9C-101B-9397-08002B2CF9AE}" pid="7" name="MSIP_Label_5bf4bb52-9e9d-4296-940a-59002820a53c_SiteId">
    <vt:lpwstr>cbeb3ecc-6f45-4183-b5a8-088140deae5d</vt:lpwstr>
  </property>
  <property fmtid="{D5CDD505-2E9C-101B-9397-08002B2CF9AE}" pid="8" name="MSIP_Label_5bf4bb52-9e9d-4296-940a-59002820a53c_ActionId">
    <vt:lpwstr>175543d6-f3d0-4f61-a366-1a8134488079</vt:lpwstr>
  </property>
  <property fmtid="{D5CDD505-2E9C-101B-9397-08002B2CF9AE}" pid="9" name="MSIP_Label_5bf4bb52-9e9d-4296-940a-59002820a53c_ContentBits">
    <vt:lpwstr>0</vt:lpwstr>
  </property>
</Properties>
</file>